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9FA49A2F-2EB1-4DBC-AB7E-97897F3790F3}" xr6:coauthVersionLast="47" xr6:coauthVersionMax="47" xr10:uidLastSave="{00000000-0000-0000-0000-000000000000}"/>
  <workbookProtection workbookAlgorithmName="SHA-512" workbookHashValue="uP2KpvkYIKBsGX4uoDQMeCqDyLFtvHLR8vPLknZtI7dQJmK4M5LWSRnnhrU6jrFxdBPo5/+SEDKoek584uLJEQ==" workbookSaltValue="JnBAe0SO/EHhnQ4fYtrWjw==" workbookSpinCount="100000" lockStructure="1"/>
  <bookViews>
    <workbookView xWindow="-110" yWindow="-110" windowWidth="19420" windowHeight="10300" tabRatio="921" xr2:uid="{00000000-000D-0000-FFFF-FFFF00000000}"/>
  </bookViews>
  <sheets>
    <sheet name="Cover page" sheetId="38" r:id="rId1"/>
    <sheet name="Population selection" sheetId="32" state="hidden" r:id="rId2"/>
    <sheet name="Guide" sheetId="39" r:id="rId3"/>
    <sheet name="Assumptions input" sheetId="40" r:id="rId4"/>
    <sheet name="List " sheetId="47" state="hidden" r:id="rId5"/>
    <sheet name="Unit costs" sheetId="21" r:id="rId6"/>
    <sheet name="Payscales" sheetId="46" r:id="rId7"/>
    <sheet name="Resource impact template" sheetId="41" r:id="rId8"/>
  </sheets>
  <externalReferences>
    <externalReference r:id="rId9"/>
    <externalReference r:id="rId10"/>
  </externalReferences>
  <definedNames>
    <definedName name="_xlnm._FilterDatabase" localSheetId="1"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2">'[1]Population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input'!$A$1:$H$29</definedName>
    <definedName name="_xlnm.Print_Area" localSheetId="2">Guide!$A$1:$E$21</definedName>
    <definedName name="_xlnm.Print_Area" localSheetId="1">'Population selection'!$B$10:$J$23</definedName>
    <definedName name="_xlnm.Print_Area" localSheetId="7">'Resource impact template'!$A$1:$I$42</definedName>
    <definedName name="_xlnm.Print_Area" localSheetId="5">'Unit costs'!$A$1:$O$86</definedName>
    <definedName name="_xlnm.Print_Titles" localSheetId="3">'Assumptions input'!$1:$1</definedName>
    <definedName name="Text72" localSheetId="2">Guide!$C$22</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21" l="1"/>
  <c r="H18" i="21"/>
  <c r="C28" i="40"/>
  <c r="D28" i="40"/>
  <c r="E28" i="40"/>
  <c r="E125" i="21"/>
  <c r="H125" i="21" s="1"/>
  <c r="J125" i="21" s="1"/>
  <c r="E124" i="21"/>
  <c r="H124" i="21" s="1"/>
  <c r="J124" i="21" s="1"/>
  <c r="E123" i="21"/>
  <c r="H123" i="21" s="1"/>
  <c r="J123" i="21" s="1"/>
  <c r="E122" i="21"/>
  <c r="H122" i="21" s="1"/>
  <c r="J122" i="21" s="1"/>
  <c r="E121" i="21"/>
  <c r="H121" i="21" s="1"/>
  <c r="J121" i="21" s="1"/>
  <c r="E120" i="21"/>
  <c r="H120" i="21" s="1"/>
  <c r="J120" i="21" s="1"/>
  <c r="E119" i="21"/>
  <c r="H119" i="21" s="1"/>
  <c r="J119" i="21" s="1"/>
  <c r="E118" i="21"/>
  <c r="H118" i="21" s="1"/>
  <c r="J118" i="21" s="1"/>
  <c r="E117" i="21"/>
  <c r="H117" i="21" s="1"/>
  <c r="J117" i="21" s="1"/>
  <c r="E116" i="21"/>
  <c r="H116" i="21" s="1"/>
  <c r="J116" i="21" s="1"/>
  <c r="E115" i="21"/>
  <c r="H115" i="21" s="1"/>
  <c r="E109" i="21"/>
  <c r="E100" i="21"/>
  <c r="E101" i="21"/>
  <c r="E102" i="21"/>
  <c r="E103" i="21"/>
  <c r="E104" i="21"/>
  <c r="E105" i="21"/>
  <c r="E106" i="21"/>
  <c r="E107" i="21"/>
  <c r="E108" i="21"/>
  <c r="E99" i="21"/>
  <c r="F13" i="21"/>
  <c r="F23" i="21"/>
  <c r="H22" i="21"/>
  <c r="H21" i="21"/>
  <c r="H20" i="21"/>
  <c r="H19" i="21"/>
  <c r="J19" i="21" s="1"/>
  <c r="C23" i="21"/>
  <c r="B23" i="21"/>
  <c r="H10" i="21"/>
  <c r="H126" i="21" l="1"/>
  <c r="B28" i="41" s="1"/>
  <c r="J115" i="21"/>
  <c r="J126" i="21" s="1"/>
  <c r="B30" i="41" s="1"/>
  <c r="H23" i="21"/>
  <c r="H12" i="21"/>
  <c r="J12" i="21" s="1"/>
  <c r="H11" i="21"/>
  <c r="J11" i="21" s="1"/>
  <c r="H9" i="21"/>
  <c r="J9" i="21" s="1"/>
  <c r="B13" i="21"/>
  <c r="C13" i="21"/>
  <c r="J22" i="21"/>
  <c r="J21" i="21"/>
  <c r="J20" i="21"/>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N15" i="46"/>
  <c r="N14" i="46"/>
  <c r="N13" i="46"/>
  <c r="N12" i="46"/>
  <c r="N11" i="46"/>
  <c r="N10" i="46"/>
  <c r="N9" i="46"/>
  <c r="N8" i="46"/>
  <c r="N7" i="46"/>
  <c r="N6" i="46"/>
  <c r="B28" i="40"/>
  <c r="A93" i="21"/>
  <c r="A94" i="21" s="1"/>
  <c r="F88" i="21" s="1"/>
  <c r="G88" i="21" s="1"/>
  <c r="H13" i="21" l="1"/>
  <c r="D139" i="21"/>
  <c r="C139" i="21"/>
  <c r="D52" i="21" l="1"/>
  <c r="D61" i="21" s="1"/>
  <c r="B35" i="41"/>
  <c r="B34" i="41"/>
  <c r="A12" i="41"/>
  <c r="A11" i="41"/>
  <c r="A10" i="41"/>
  <c r="D40" i="21"/>
  <c r="D39" i="21"/>
  <c r="D38" i="21"/>
  <c r="H102" i="21"/>
  <c r="J102" i="21" s="1"/>
  <c r="H101" i="21"/>
  <c r="J101" i="21" s="1"/>
  <c r="H100" i="21"/>
  <c r="J100" i="21" s="1"/>
  <c r="H109" i="21"/>
  <c r="J109" i="21" s="1"/>
  <c r="H108" i="21"/>
  <c r="J108" i="21" s="1"/>
  <c r="H107" i="21"/>
  <c r="J107" i="21" s="1"/>
  <c r="H106" i="21"/>
  <c r="J106" i="21" s="1"/>
  <c r="H105" i="21"/>
  <c r="J105" i="21" s="1"/>
  <c r="H104" i="21"/>
  <c r="J104" i="21" s="1"/>
  <c r="H103" i="21"/>
  <c r="J103" i="21" s="1"/>
  <c r="H99" i="21"/>
  <c r="J99" i="21" s="1"/>
  <c r="J110" i="21" l="1"/>
  <c r="B29" i="41" s="1"/>
  <c r="H110" i="21"/>
  <c r="B27" i="41" s="1"/>
  <c r="D41" i="21"/>
  <c r="A90" i="21" l="1"/>
  <c r="A89" i="21"/>
  <c r="A91" i="21" s="1"/>
  <c r="F86" i="21" l="1"/>
  <c r="G86" i="21" s="1"/>
  <c r="B22" i="41" s="1"/>
  <c r="A92" i="21"/>
  <c r="F87" i="21" s="1"/>
  <c r="D59" i="21"/>
  <c r="D53" i="21"/>
  <c r="D55" i="21" s="1"/>
  <c r="D64" i="21" s="1"/>
  <c r="D68" i="21" s="1"/>
  <c r="G87" i="21" l="1"/>
  <c r="B23" i="41" s="1"/>
  <c r="D62" i="21"/>
  <c r="D65" i="21" s="1"/>
  <c r="D31" i="21"/>
  <c r="B12" i="41" s="1"/>
  <c r="D30" i="21"/>
  <c r="B11" i="41" s="1"/>
  <c r="D29" i="21"/>
  <c r="B10" i="41" s="1"/>
  <c r="D69" i="21" l="1"/>
  <c r="D70" i="21" s="1"/>
  <c r="B19" i="41" s="1"/>
  <c r="J556" i="32" l="1"/>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J545" i="32" s="1"/>
  <c r="I525" i="32"/>
  <c r="I545" i="32" s="1"/>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J522" i="32" s="1"/>
  <c r="I208" i="32"/>
  <c r="I522" i="32" s="1"/>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J207" i="32" s="1"/>
  <c r="I165" i="32"/>
  <c r="I207" i="32" s="1"/>
  <c r="J163" i="32"/>
  <c r="I163" i="32"/>
  <c r="J162" i="32"/>
  <c r="I162" i="32"/>
  <c r="J161" i="32"/>
  <c r="I161" i="32"/>
  <c r="J160" i="32"/>
  <c r="I160" i="32"/>
  <c r="J159" i="32"/>
  <c r="I159" i="32"/>
  <c r="J158" i="32"/>
  <c r="I158" i="32"/>
  <c r="J157" i="32"/>
  <c r="J164" i="32" s="1"/>
  <c r="I157" i="32"/>
  <c r="I164" i="32" s="1"/>
  <c r="J155" i="32"/>
  <c r="I155" i="32"/>
  <c r="J154" i="32"/>
  <c r="I154" i="32"/>
  <c r="J153" i="32"/>
  <c r="I153" i="32"/>
  <c r="J152" i="32"/>
  <c r="J156" i="32" s="1"/>
  <c r="I152" i="32"/>
  <c r="I156" i="32" s="1"/>
  <c r="J151" i="32"/>
  <c r="I151" i="32"/>
  <c r="J149" i="32"/>
  <c r="I149" i="32"/>
  <c r="J148" i="32"/>
  <c r="I148" i="32"/>
  <c r="J147" i="32"/>
  <c r="I147" i="32"/>
  <c r="J146" i="32"/>
  <c r="I146" i="32"/>
  <c r="J145" i="32"/>
  <c r="I145" i="32"/>
  <c r="J144" i="32"/>
  <c r="I144" i="32"/>
  <c r="J143" i="32"/>
  <c r="J150" i="32" s="1"/>
  <c r="I143" i="32"/>
  <c r="I150" i="32" s="1"/>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J142" i="32" s="1"/>
  <c r="I36" i="32"/>
  <c r="I142" i="32" s="1"/>
  <c r="J34" i="32"/>
  <c r="I34" i="32"/>
  <c r="J33" i="32"/>
  <c r="I33" i="32"/>
  <c r="J32" i="32"/>
  <c r="J30" i="32" s="1"/>
  <c r="I32" i="32"/>
  <c r="I30" i="32" s="1"/>
  <c r="C209" i="32" l="1"/>
  <c r="C15" i="32" l="1"/>
  <c r="C14" i="32"/>
  <c r="G15" i="32" l="1"/>
  <c r="P21" i="32" l="1"/>
  <c r="O21" i="32"/>
  <c r="N21" i="32"/>
  <c r="P20" i="32"/>
  <c r="O20" i="32"/>
  <c r="N20" i="32"/>
  <c r="P19" i="32"/>
  <c r="O19" i="32"/>
  <c r="N19" i="32"/>
  <c r="P18" i="32"/>
  <c r="O18" i="32"/>
  <c r="N18" i="32"/>
  <c r="P17" i="32"/>
  <c r="O17" i="32"/>
  <c r="N17" i="32"/>
  <c r="L209" i="32" l="1"/>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K207" i="32"/>
  <c r="D165" i="32"/>
  <c r="D207" i="32" s="1"/>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G142" i="32"/>
  <c r="D36" i="32"/>
  <c r="D142" i="32" s="1"/>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E151" i="32"/>
  <c r="E156" i="32" s="1"/>
  <c r="D143" i="32"/>
  <c r="D150" i="32" s="1"/>
  <c r="E143" i="32"/>
  <c r="E150" i="32" s="1"/>
  <c r="G164" i="32"/>
  <c r="K164" i="32"/>
  <c r="E523" i="32"/>
  <c r="E545" i="32" s="1"/>
  <c r="D523" i="32"/>
  <c r="D545" i="32" s="1"/>
  <c r="E208" i="32"/>
  <c r="E522" i="32" s="1"/>
  <c r="D157" i="32"/>
  <c r="D164" i="32" s="1"/>
  <c r="D208" i="32"/>
  <c r="D522" i="32" s="1"/>
  <c r="E157" i="32"/>
  <c r="E164" i="32" s="1"/>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C15" i="40" s="1"/>
  <c r="C16" i="40" l="1"/>
  <c r="C17" i="40" s="1"/>
  <c r="K22" i="32"/>
  <c r="H27" i="40" l="1"/>
  <c r="H29" i="40" s="1"/>
  <c r="J26" i="40"/>
  <c r="J27" i="40"/>
  <c r="H26" i="40"/>
  <c r="C18" i="40"/>
  <c r="C19" i="40" s="1"/>
  <c r="D10" i="21" l="1"/>
  <c r="D11" i="21"/>
  <c r="K11" i="21" s="1"/>
  <c r="D9" i="21"/>
  <c r="K9" i="21" s="1"/>
  <c r="H28" i="40"/>
  <c r="H40" i="40"/>
  <c r="H44" i="40" s="1"/>
  <c r="H37" i="40"/>
  <c r="D8" i="21"/>
  <c r="D12" i="21"/>
  <c r="K12" i="21" s="1"/>
  <c r="C5" i="41"/>
  <c r="J37" i="40"/>
  <c r="J29" i="40"/>
  <c r="L41" i="40" s="1"/>
  <c r="L45" i="40" s="1"/>
  <c r="C27" i="41"/>
  <c r="D21" i="21"/>
  <c r="K21" i="21" s="1"/>
  <c r="J28" i="40"/>
  <c r="D19" i="21"/>
  <c r="K19" i="21" s="1"/>
  <c r="D22" i="21"/>
  <c r="K22" i="21" s="1"/>
  <c r="D18" i="21"/>
  <c r="D20" i="21"/>
  <c r="K20" i="21" s="1"/>
  <c r="D5" i="41"/>
  <c r="C29" i="41"/>
  <c r="G29" i="41" s="1"/>
  <c r="H41" i="40"/>
  <c r="H45" i="40" s="1"/>
  <c r="J40" i="40"/>
  <c r="J44" i="40" s="1"/>
  <c r="J41" i="40"/>
  <c r="J45" i="40" s="1"/>
  <c r="J38" i="40"/>
  <c r="H38" i="40"/>
  <c r="K27" i="40"/>
  <c r="I27" i="40"/>
  <c r="K26" i="40"/>
  <c r="I26" i="40"/>
  <c r="D27" i="41" l="1"/>
  <c r="L38" i="40"/>
  <c r="N37" i="40"/>
  <c r="L37" i="40"/>
  <c r="D29" i="41"/>
  <c r="H29" i="41" s="1"/>
  <c r="I29" i="41" s="1"/>
  <c r="D13" i="21"/>
  <c r="N38" i="40"/>
  <c r="N40" i="40"/>
  <c r="N44" i="40" s="1"/>
  <c r="N41" i="40"/>
  <c r="N45" i="40" s="1"/>
  <c r="L40" i="40"/>
  <c r="L44" i="40" s="1"/>
  <c r="D23" i="21"/>
  <c r="E12" i="21"/>
  <c r="L12" i="21" s="1"/>
  <c r="M12" i="21" s="1"/>
  <c r="E11" i="21"/>
  <c r="L11" i="21" s="1"/>
  <c r="M11" i="21" s="1"/>
  <c r="E10" i="21"/>
  <c r="J10" i="21" s="1"/>
  <c r="L10" i="21" s="1"/>
  <c r="E9" i="21"/>
  <c r="L9" i="21" s="1"/>
  <c r="M9" i="21" s="1"/>
  <c r="E8" i="21"/>
  <c r="J8" i="21" s="1"/>
  <c r="K8" i="21" s="1"/>
  <c r="E21" i="21"/>
  <c r="L21" i="21" s="1"/>
  <c r="M21" i="21" s="1"/>
  <c r="E19" i="21"/>
  <c r="L19" i="21" s="1"/>
  <c r="M19" i="21" s="1"/>
  <c r="E18" i="21"/>
  <c r="J18" i="21" s="1"/>
  <c r="E22" i="21"/>
  <c r="L22" i="21" s="1"/>
  <c r="M22" i="21" s="1"/>
  <c r="E20" i="21"/>
  <c r="L20" i="21" s="1"/>
  <c r="M20" i="21" s="1"/>
  <c r="I28" i="40"/>
  <c r="K28" i="40"/>
  <c r="C34" i="41"/>
  <c r="I29" i="40"/>
  <c r="I37" i="40" s="1"/>
  <c r="C6" i="41"/>
  <c r="C7" i="41" s="1"/>
  <c r="G13" i="41" s="1"/>
  <c r="K29" i="40"/>
  <c r="D6" i="41"/>
  <c r="D7" i="41" s="1"/>
  <c r="D34" i="41" l="1"/>
  <c r="E29" i="41"/>
  <c r="D28" i="41"/>
  <c r="M37" i="40"/>
  <c r="O37" i="40"/>
  <c r="C30" i="41"/>
  <c r="G30" i="41" s="1"/>
  <c r="D30" i="41"/>
  <c r="C28" i="41"/>
  <c r="K40" i="40"/>
  <c r="K44" i="40" s="1"/>
  <c r="M41" i="40"/>
  <c r="M45" i="40" s="1"/>
  <c r="M40" i="40"/>
  <c r="M44" i="40" s="1"/>
  <c r="O41" i="40"/>
  <c r="O45" i="40" s="1"/>
  <c r="O40" i="40"/>
  <c r="O44" i="40" s="1"/>
  <c r="I40" i="40"/>
  <c r="I44" i="40" s="1"/>
  <c r="I41" i="40"/>
  <c r="I45" i="40" s="1"/>
  <c r="K41" i="40"/>
  <c r="K45" i="40" s="1"/>
  <c r="M38" i="40"/>
  <c r="L18" i="21"/>
  <c r="K18" i="21"/>
  <c r="E23" i="21"/>
  <c r="L8" i="21"/>
  <c r="K10" i="21"/>
  <c r="E13" i="21"/>
  <c r="E6" i="41"/>
  <c r="I38" i="40"/>
  <c r="K38" i="40"/>
  <c r="K37" i="40"/>
  <c r="C19" i="41" s="1"/>
  <c r="G41" i="41" s="1"/>
  <c r="O38" i="40"/>
  <c r="G28" i="41" l="1"/>
  <c r="C31" i="41"/>
  <c r="H28" i="41"/>
  <c r="D31" i="41"/>
  <c r="C22" i="41"/>
  <c r="H30" i="41"/>
  <c r="I30" i="41" s="1"/>
  <c r="E30" i="41"/>
  <c r="D22" i="41"/>
  <c r="C23" i="41"/>
  <c r="G23" i="41" s="1"/>
  <c r="D23" i="41"/>
  <c r="H23" i="41" s="1"/>
  <c r="D19" i="41"/>
  <c r="H41" i="41" s="1"/>
  <c r="L23" i="21"/>
  <c r="M10" i="21"/>
  <c r="K23" i="21"/>
  <c r="M18" i="21"/>
  <c r="L13" i="21"/>
  <c r="M8" i="21"/>
  <c r="K13" i="21"/>
  <c r="D35" i="41"/>
  <c r="C35" i="41"/>
  <c r="E28" i="41"/>
  <c r="I28" i="41" l="1"/>
  <c r="K24" i="21"/>
  <c r="H5" i="41" s="1"/>
  <c r="L24" i="21"/>
  <c r="H6" i="41" s="1"/>
  <c r="K14" i="21"/>
  <c r="G5" i="41" s="1"/>
  <c r="L14" i="21"/>
  <c r="G6" i="41" s="1"/>
  <c r="M13" i="21"/>
  <c r="M14" i="21" s="1"/>
  <c r="M23" i="21"/>
  <c r="M24" i="21" s="1"/>
  <c r="I23" i="41"/>
  <c r="E23" i="41"/>
  <c r="G35" i="41"/>
  <c r="C12" i="41"/>
  <c r="C10" i="41"/>
  <c r="G10" i="41" s="1"/>
  <c r="C11" i="41"/>
  <c r="I6" i="41" l="1"/>
  <c r="G7" i="41"/>
  <c r="H7" i="41"/>
  <c r="C36" i="41"/>
  <c r="G34" i="41"/>
  <c r="G36" i="41" s="1"/>
  <c r="G19" i="41"/>
  <c r="G11" i="41"/>
  <c r="G12" i="41"/>
  <c r="E5" i="41"/>
  <c r="E7" i="41" s="1"/>
  <c r="G14" i="41" l="1"/>
  <c r="G38" i="41" s="1"/>
  <c r="I5" i="41"/>
  <c r="I7" i="41" s="1"/>
  <c r="G27" i="41"/>
  <c r="G31" i="41" s="1"/>
  <c r="C24" i="41"/>
  <c r="G22" i="41"/>
  <c r="H13" i="41"/>
  <c r="I13" i="41" s="1"/>
  <c r="D12" i="41"/>
  <c r="D11" i="41"/>
  <c r="D10" i="41"/>
  <c r="G24" i="41" l="1"/>
  <c r="G44" i="41"/>
  <c r="H19" i="41"/>
  <c r="I41" i="41"/>
  <c r="D36" i="41"/>
  <c r="H34" i="41"/>
  <c r="E34" i="41"/>
  <c r="H35" i="41"/>
  <c r="I35" i="41" s="1"/>
  <c r="E35" i="41"/>
  <c r="E19" i="41"/>
  <c r="E27" i="41"/>
  <c r="E31" i="41" s="1"/>
  <c r="H27" i="41"/>
  <c r="H31" i="41" s="1"/>
  <c r="E22" i="41"/>
  <c r="E24" i="41" s="1"/>
  <c r="D24" i="41"/>
  <c r="H22" i="41"/>
  <c r="H44" i="41" s="1"/>
  <c r="H10" i="41"/>
  <c r="E10" i="41"/>
  <c r="H11" i="41"/>
  <c r="I11" i="41" s="1"/>
  <c r="E11" i="41"/>
  <c r="E12" i="41"/>
  <c r="H12" i="41"/>
  <c r="I12" i="41" s="1"/>
  <c r="H14" i="41" l="1"/>
  <c r="I14" i="41" s="1"/>
  <c r="I44" i="41"/>
  <c r="E36" i="41"/>
  <c r="I19" i="41"/>
  <c r="H36" i="41"/>
  <c r="I34" i="41"/>
  <c r="I36" i="41" s="1"/>
  <c r="I27" i="41"/>
  <c r="I31" i="41" s="1"/>
  <c r="I22" i="41"/>
  <c r="I24" i="41" s="1"/>
  <c r="H24" i="41"/>
  <c r="I10" i="41"/>
  <c r="H38" i="41" l="1"/>
  <c r="I3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62" authorId="0" shapeId="0" xr:uid="{EAD0C52A-D109-4BBB-BF0C-C94F6BF109E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F86" authorId="0" shapeId="0" xr:uid="{D5650AAD-B545-4EA3-A043-09B5E3D8A51A}">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 ref="F87" authorId="0" shapeId="0" xr:uid="{057DCF73-3B2B-49F0-AEBD-18417564326D}">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 ref="F88" authorId="0" shapeId="0" xr:uid="{3017E9A5-02B5-4B92-9476-45D47148DF0A}">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6" authorId="0" shapeId="0" xr:uid="{C22E657B-4DD6-4261-ACC5-0795F9DE3DC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7" authorId="0" shapeId="0" xr:uid="{FD1BEF50-9715-4C20-A0B0-69E890DC837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8" authorId="0" shapeId="0" xr:uid="{18C2B8FB-356E-4381-9E28-1EAA4500729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9" authorId="0" shapeId="0" xr:uid="{7A2A513F-7C44-493A-900D-FBC82973B12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0" authorId="0" shapeId="0" xr:uid="{EA17A6C0-475B-4078-95C6-B95C157A39C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1" authorId="0" shapeId="0" xr:uid="{7C25A021-239F-4FEC-A7A9-3BF30EADCE63}">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2" authorId="0" shapeId="0" xr:uid="{0E5FED3B-3F05-4DA3-BD8A-4DCAD03E499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3" authorId="0" shapeId="0" xr:uid="{933C0107-5F9F-42CB-AE4B-F8CE8B6E76E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4" authorId="0" shapeId="0" xr:uid="{20F84FE7-F0C4-4495-93BD-D57CED69E6B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5" authorId="0" shapeId="0" xr:uid="{C5165F2A-016F-4F60-BFA6-6935755135C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6" authorId="0" shapeId="0" xr:uid="{4C62E413-2E0F-4881-B1AE-34B6B6346493}">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7" authorId="0" shapeId="0" xr:uid="{7F82E748-A027-46A4-ADB3-31362BCEA59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8" authorId="0" shapeId="0" xr:uid="{194549A2-1B72-45D5-94F5-8118922AA67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9" authorId="0" shapeId="0" xr:uid="{AEEB208D-EF93-4D00-ACBC-8766BA44443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0" authorId="0" shapeId="0" xr:uid="{6A3E54FA-7524-4652-AB50-532CC3D85A58}">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1" authorId="0" shapeId="0" xr:uid="{256DE272-EA39-476E-8741-DF5CF422A09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2" authorId="0" shapeId="0" xr:uid="{D16FD2C4-7E50-48FE-9B73-6065A2589A8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3" authorId="0" shapeId="0" xr:uid="{9CEB5DAE-F1FC-460D-B791-0C6F7234037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4" authorId="0" shapeId="0" xr:uid="{4266123A-7D6D-43C1-A3E5-A1FB8D469537}">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5" authorId="0" shapeId="0" xr:uid="{87595D57-CA60-4186-9F8F-8C982D6B198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6" authorId="0" shapeId="0" xr:uid="{685E4BED-F472-46C3-B14D-16EBDC1D403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7" authorId="0" shapeId="0" xr:uid="{A3368FCE-847D-4848-AF9C-5C2AE6FA8B7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8" authorId="0" shapeId="0" xr:uid="{B59D8FB7-7038-46C5-A9E7-60522538521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9" authorId="0" shapeId="0" xr:uid="{CCF343BD-AF74-4A09-B01D-AF859BAEDC61}">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0" authorId="0" shapeId="0" xr:uid="{6E392D31-7101-485E-82EB-E27BFFC32AE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1" authorId="0" shapeId="0" xr:uid="{C94D1628-9C2F-47C9-8A6F-888A8914186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2" authorId="0" shapeId="0" xr:uid="{FD4D3D8F-BC4E-46E6-A836-598CA4FF6000}">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3" authorId="0" shapeId="0" xr:uid="{B24EB394-BD5A-4D13-B5EA-0E0B80D994A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4" authorId="0" shapeId="0" xr:uid="{47053DA1-19C9-4D1A-916A-53B4E243A21E}">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5" authorId="0" shapeId="0" xr:uid="{4EA0C0E5-C572-4EB3-8F64-B9B94920CB28}">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6" authorId="0" shapeId="0" xr:uid="{733C95AE-AFF8-4E68-BE2D-75F14233BF6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7" authorId="0" shapeId="0" xr:uid="{169AFFE1-32E1-497C-B1EC-77BC2CD5598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8" authorId="0" shapeId="0" xr:uid="{6CA4E2CD-EFA2-42C0-BBF9-47868DE0797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9" authorId="0" shapeId="0" xr:uid="{C00B723A-E126-4A39-9803-4037E27AC33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0" authorId="0" shapeId="0" xr:uid="{C3DE43E9-868B-4602-BEC8-E0134B70C192}">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1" authorId="0" shapeId="0" xr:uid="{6686D716-53F9-44FE-A55E-EEBF8CB20740}">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2" authorId="0" shapeId="0" xr:uid="{755A91C0-A0B8-4620-9CAA-4817F5A88D6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3" authorId="0" shapeId="0" xr:uid="{7911FA55-10FF-4C03-ABA1-951ECE11A7E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4" authorId="0" shapeId="0" xr:uid="{3D0B3EA0-A7FD-411F-9F0B-0E4DD11980D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B107" authorId="0" shapeId="0" xr:uid="{7757F4EF-D6EF-4375-B219-810FA36C8D7F}">
      <text>
        <r>
          <rPr>
            <b/>
            <sz val="11"/>
            <color theme="1"/>
            <rFont val="Calibri"/>
            <family val="2"/>
            <scheme val="minor"/>
          </rPr>
          <t>Author:</t>
        </r>
        <r>
          <rPr>
            <sz val="11"/>
            <color theme="1"/>
            <rFont val="Calibri"/>
            <family val="2"/>
            <scheme val="minor"/>
          </rPr>
          <t xml:space="preserve">
I don't think these figures are correct</t>
        </r>
      </text>
    </comment>
    <comment ref="E107" authorId="0" shapeId="0" xr:uid="{C56AF78C-6B6E-480F-80DF-949C6C279BF3}">
      <text>
        <r>
          <rPr>
            <b/>
            <sz val="11"/>
            <color theme="1"/>
            <rFont val="Calibri"/>
            <family val="2"/>
            <scheme val="minor"/>
          </rPr>
          <t>Author:</t>
        </r>
        <r>
          <rPr>
            <sz val="11"/>
            <color theme="1"/>
            <rFont val="Calibri"/>
            <family val="2"/>
            <scheme val="minor"/>
          </rPr>
          <t xml:space="preserve">
This doesn't total £205,804</t>
        </r>
      </text>
    </comment>
  </commentList>
</comments>
</file>

<file path=xl/sharedStrings.xml><?xml version="1.0" encoding="utf-8"?>
<sst xmlns="http://schemas.openxmlformats.org/spreadsheetml/2006/main" count="1908" uniqueCount="974">
  <si>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</si>
  <si>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</si>
  <si>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</si>
  <si>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</si>
  <si>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</si>
  <si>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</si>
  <si>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</si>
  <si>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</si>
  <si>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</si>
  <si>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</si>
  <si>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</si>
  <si>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</si>
  <si>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</si>
  <si>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16 and over</t>
  </si>
  <si>
    <t>Females aged 16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</si>
  <si>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</si>
  <si>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</si>
  <si>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</si>
  <si>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</si>
  <si>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</si>
  <si>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</si>
  <si>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</si>
  <si>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</si>
  <si>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</si>
  <si>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</si>
  <si>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</si>
  <si>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</si>
  <si>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</si>
  <si>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</si>
  <si>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</si>
  <si>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</si>
  <si>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</si>
  <si>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</si>
  <si>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</si>
  <si>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</si>
  <si>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</si>
  <si>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</si>
  <si>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</si>
  <si>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</si>
  <si>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</si>
  <si>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</si>
  <si>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</si>
  <si>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</si>
  <si>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</si>
  <si>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</si>
  <si>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16 years and over</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</si>
  <si>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</si>
  <si>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</si>
  <si>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</si>
  <si>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</si>
  <si>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</si>
  <si>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</si>
  <si>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</si>
  <si>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</si>
  <si>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</si>
  <si>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</si>
  <si>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</si>
  <si>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</si>
  <si>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</si>
  <si>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</si>
  <si>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</si>
  <si>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</si>
  <si>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</si>
  <si>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</si>
  <si>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</si>
  <si>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</si>
  <si>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</si>
  <si>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</si>
  <si>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</si>
  <si>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</si>
  <si>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</si>
  <si>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</si>
  <si>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</si>
  <si>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</si>
  <si>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</si>
  <si>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</si>
  <si>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</si>
  <si>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</si>
  <si>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</si>
  <si>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</si>
  <si>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</si>
  <si>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</si>
  <si>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</si>
  <si>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</si>
  <si>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</si>
  <si>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</si>
  <si>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</si>
  <si>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</si>
  <si>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</si>
  <si>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</si>
  <si>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</si>
  <si>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</si>
  <si>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</si>
  <si>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</si>
  <si>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</si>
  <si>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</si>
  <si>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</si>
  <si>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</si>
  <si>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</si>
  <si>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</si>
  <si>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</si>
  <si>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</si>
  <si>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</si>
  <si>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</si>
  <si>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</si>
  <si>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</si>
  <si>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</si>
  <si>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</si>
  <si>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</si>
  <si>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</si>
  <si>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</si>
  <si>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</si>
  <si>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</si>
  <si>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</si>
  <si>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</si>
  <si>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</si>
  <si>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</si>
  <si>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</si>
  <si>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</si>
  <si>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</si>
  <si>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</si>
  <si>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</si>
  <si>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</si>
  <si>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</si>
  <si>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</si>
  <si>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</si>
  <si>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</si>
  <si>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</si>
  <si>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</si>
  <si>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</si>
  <si>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</si>
  <si>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</si>
  <si>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</si>
  <si>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</si>
  <si>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</si>
  <si>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</si>
  <si>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</si>
  <si>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</si>
  <si>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</si>
  <si>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</si>
  <si>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</si>
  <si>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</si>
  <si>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</si>
  <si>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</si>
  <si>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</si>
  <si>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</si>
  <si>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</si>
  <si>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</si>
  <si>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</si>
  <si>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</si>
  <si>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</si>
  <si>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</si>
  <si>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</si>
  <si>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</si>
  <si>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</si>
  <si>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</si>
  <si>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</si>
  <si>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</si>
  <si>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</si>
  <si>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</si>
  <si>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</si>
  <si>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</si>
  <si>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</si>
  <si>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</si>
  <si>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</si>
  <si>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</si>
  <si>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</si>
  <si>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</si>
  <si>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</si>
  <si>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</si>
  <si>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</si>
  <si>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</si>
  <si>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</si>
  <si>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</si>
  <si>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</si>
  <si>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</si>
  <si>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</si>
  <si>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</si>
  <si>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</si>
  <si>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</si>
  <si>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</si>
  <si>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</si>
  <si>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</si>
  <si>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</si>
  <si>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</si>
  <si>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</si>
  <si>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</si>
  <si>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</si>
  <si>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</si>
  <si>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</si>
  <si>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</si>
  <si>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</si>
  <si>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</si>
  <si>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</si>
  <si>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</si>
  <si>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</si>
  <si>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</si>
  <si>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</si>
  <si>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</si>
  <si>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</si>
  <si>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</si>
  <si>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</si>
  <si>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</si>
  <si>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</si>
  <si>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</si>
  <si>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</si>
  <si>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</si>
  <si>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</si>
  <si>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</si>
  <si>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</si>
  <si>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</si>
  <si>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</si>
  <si>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</si>
  <si>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</si>
  <si>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</si>
  <si>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</si>
  <si>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</si>
  <si>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</si>
  <si>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</si>
  <si>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</si>
  <si>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</si>
  <si>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</si>
  <si>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</si>
  <si>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</si>
  <si>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</si>
  <si>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</si>
  <si>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</si>
  <si>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</si>
  <si>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</si>
  <si>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</si>
  <si>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</si>
  <si>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</si>
  <si>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</si>
  <si>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</si>
  <si>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</si>
  <si>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</si>
  <si>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</si>
  <si>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</si>
  <si>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</si>
  <si>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</si>
  <si>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</si>
  <si>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</si>
  <si>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</si>
  <si>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</si>
  <si>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</si>
  <si>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</si>
  <si>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</si>
  <si>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</si>
  <si>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</si>
  <si>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</si>
  <si>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</si>
  <si>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</si>
  <si>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</si>
  <si>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</si>
  <si>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</si>
  <si>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</si>
  <si>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</si>
  <si>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</si>
  <si>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</si>
  <si>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</si>
  <si>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</si>
  <si>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</si>
  <si>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</si>
  <si>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</si>
  <si>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</si>
  <si>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</si>
  <si>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</si>
  <si>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</si>
  <si>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</si>
  <si>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</si>
  <si>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</si>
  <si>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</si>
  <si>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</si>
  <si>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</si>
  <si>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</si>
  <si>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</si>
  <si>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</si>
  <si>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</si>
  <si>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</si>
  <si>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</si>
  <si>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</si>
  <si>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</si>
  <si>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</si>
  <si>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</si>
  <si>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</si>
  <si>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</si>
  <si>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</si>
  <si>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</si>
  <si>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</si>
  <si>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</si>
  <si>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</si>
  <si>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</si>
  <si>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</si>
  <si>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</si>
  <si>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</si>
  <si>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</si>
  <si>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</si>
  <si>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</si>
  <si>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</si>
  <si>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</si>
  <si>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</si>
  <si>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</si>
  <si>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</si>
  <si>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</si>
  <si>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</si>
  <si>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</si>
  <si>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</si>
  <si>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</si>
  <si>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</si>
  <si>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</si>
  <si>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</si>
  <si>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</si>
  <si>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</si>
  <si>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</si>
  <si>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</si>
  <si>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</si>
  <si>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</si>
  <si>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</si>
  <si>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</si>
  <si>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</si>
  <si>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</si>
  <si>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</si>
  <si>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</si>
  <si>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</si>
  <si>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</si>
  <si>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</si>
  <si>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</si>
  <si>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</si>
  <si>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</si>
  <si>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</si>
  <si>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</si>
  <si>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</si>
  <si>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</si>
  <si>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</si>
  <si>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</si>
  <si>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</si>
  <si>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</si>
  <si>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</si>
  <si>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</si>
  <si>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</si>
  <si>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</si>
  <si>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</si>
  <si>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</si>
  <si>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</si>
  <si>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</si>
  <si>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</si>
  <si>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</si>
  <si>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</si>
  <si>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</si>
  <si>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</si>
  <si>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</si>
  <si>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</si>
  <si>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</si>
  <si>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</si>
  <si>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</si>
  <si>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</si>
  <si>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</si>
  <si>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</si>
  <si>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</si>
  <si>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</si>
  <si>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</si>
  <si>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</si>
  <si>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</si>
  <si>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</si>
  <si>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</si>
  <si>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</si>
  <si>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</si>
  <si>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</si>
  <si>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</si>
  <si>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</si>
  <si>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</si>
  <si>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</si>
  <si>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</si>
  <si>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</si>
  <si>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</si>
  <si>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</si>
  <si>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</si>
  <si>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</si>
  <si>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</si>
  <si>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</si>
  <si>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</si>
  <si>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</si>
  <si>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</si>
  <si>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</si>
  <si>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</si>
  <si>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</si>
  <si>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</si>
  <si>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</si>
  <si>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</si>
  <si>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</si>
  <si>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</si>
  <si>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</si>
  <si>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</si>
  <si>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</si>
  <si>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</si>
  <si>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</si>
  <si>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</si>
  <si>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</si>
  <si>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</si>
  <si>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</si>
  <si>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</si>
  <si>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</si>
  <si>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</si>
  <si>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</si>
  <si>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</si>
  <si>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</si>
  <si>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</si>
  <si>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</si>
  <si>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</si>
  <si>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</si>
  <si>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</si>
  <si>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</si>
  <si>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</si>
  <si>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</si>
  <si>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</si>
  <si>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</si>
  <si>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</si>
  <si>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</si>
  <si>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</si>
  <si>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</si>
  <si>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</si>
  <si>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</si>
  <si>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</si>
  <si>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</si>
  <si>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</si>
  <si>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</si>
  <si>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</si>
  <si>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</si>
  <si>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</si>
  <si>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</si>
  <si>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</si>
  <si>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</si>
  <si>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</si>
  <si>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</si>
  <si>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</si>
  <si>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</si>
  <si>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</si>
  <si>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</si>
  <si>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</si>
  <si>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</si>
  <si>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</si>
  <si>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</si>
  <si>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</si>
  <si>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</si>
  <si>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</si>
  <si>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</si>
  <si>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</si>
  <si>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</si>
  <si>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</si>
  <si>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</si>
  <si>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</si>
  <si>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</si>
  <si>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</si>
  <si>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</si>
  <si>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</si>
  <si>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</si>
  <si>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</si>
  <si>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</si>
  <si>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</si>
  <si>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</si>
  <si>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</si>
  <si>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</si>
  <si>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</si>
  <si>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</si>
  <si>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</si>
  <si>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</si>
  <si>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</si>
  <si>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</si>
  <si>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</si>
  <si>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</si>
  <si>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</si>
  <si>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</si>
  <si>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</si>
  <si>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</si>
  <si>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</si>
  <si>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</si>
  <si>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</si>
  <si>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</si>
  <si>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</si>
  <si>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</si>
  <si>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</si>
  <si>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</si>
  <si>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</si>
  <si>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</si>
  <si>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</si>
  <si>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</si>
  <si>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</si>
  <si>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</si>
  <si>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</si>
  <si>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</si>
  <si>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</si>
  <si>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</si>
  <si>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</si>
  <si>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</si>
  <si>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</si>
  <si>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</si>
  <si>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</si>
  <si>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</si>
  <si>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</si>
  <si>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</si>
  <si>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</si>
  <si>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</si>
  <si>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</si>
  <si>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</si>
  <si>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</si>
  <si>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</si>
  <si>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</si>
  <si>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</si>
  <si>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</si>
  <si>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</si>
  <si>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</si>
  <si>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</si>
  <si>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</si>
  <si>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</si>
  <si>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</si>
  <si>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</si>
  <si>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</si>
  <si>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</si>
  <si>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</si>
  <si>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</si>
  <si>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</si>
  <si>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</si>
  <si>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</si>
  <si>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</si>
  <si>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</si>
  <si>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</si>
  <si>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</si>
  <si>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</si>
  <si>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</si>
  <si>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</si>
  <si>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</si>
  <si>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</si>
  <si>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</si>
  <si>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</si>
  <si>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</si>
  <si>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</si>
  <si>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</si>
  <si>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</si>
  <si>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</si>
  <si>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</si>
  <si>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</si>
  <si>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</si>
  <si>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</si>
  <si>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</si>
  <si>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</si>
  <si>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</si>
  <si>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</si>
  <si>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</si>
  <si>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</si>
  <si>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</si>
  <si>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</si>
  <si>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</si>
  <si>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</si>
  <si>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</si>
  <si>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</si>
  <si>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</si>
  <si>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</si>
  <si>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</si>
  <si>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</si>
  <si>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</si>
  <si>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</si>
  <si>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</si>
  <si>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</si>
  <si>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</si>
  <si>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</si>
  <si>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</si>
  <si>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</si>
  <si>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</si>
  <si>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</si>
  <si>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</si>
  <si>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</si>
  <si>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</si>
  <si>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</si>
  <si>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</si>
  <si>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</si>
  <si>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</si>
  <si>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</si>
  <si>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</si>
  <si>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</si>
  <si>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</si>
  <si>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</si>
  <si>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</si>
  <si>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</si>
  <si>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</si>
  <si>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</si>
  <si>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</si>
  <si>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</si>
  <si>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</si>
  <si>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</si>
  <si>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</si>
  <si>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</si>
  <si>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</si>
  <si>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</si>
  <si>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</si>
  <si>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</si>
  <si>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</si>
  <si>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</si>
  <si>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rgb="FF000000"/>
        <rFont val="Arial"/>
        <family val="2"/>
      </rPr>
      <t xml:space="preserve">assumptions input </t>
    </r>
    <r>
      <rPr>
        <sz val="11"/>
        <color rgb="FF000000"/>
        <rFont val="Arial"/>
        <family val="2"/>
      </rPr>
      <t>worksheet allows users to select the population for the model. Select the population and appropriate proportion from the dropdown boxes on the worksheet. If no changes are made on this sheet, the template will default to the population of England.
The worksheet also allows users to amend the assumptions in the template to take account of local circumstances. Assumptions have been made to produce this resource impact template, based on national data and the view of the Economic Assessment Group model but they may not accurately reflect local circumstances. Therefore, users can input their own assumptions in the light blue cells.
Column U lists references and sources used to inform the resource impact template initial populations.</t>
    </r>
  </si>
  <si>
    <r>
      <t xml:space="preserve">The </t>
    </r>
    <r>
      <rPr>
        <b/>
        <sz val="11"/>
        <color rgb="FF000000"/>
        <rFont val="Arial"/>
        <family val="2"/>
      </rPr>
      <t xml:space="preserve">unit costs </t>
    </r>
    <r>
      <rPr>
        <sz val="11"/>
        <color rgb="FF000000"/>
        <rFont val="Arial"/>
        <family val="2"/>
      </rPr>
      <t xml:space="preserve">worksheet allows users to see how the unit costs used in this template have been calculated.   This is where the key information such as the costs associated with the digital technology and with standard care are input.  It allows users to model what estimated costs would be assumed to be if the new technology impacted standard care in various ways. Where indicated it takes information the Payscales worksheet and can be changed at a local level.  </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</si>
  <si>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using any local assumptions made. Columns G-I show how this change in activity affects costs.   At the bottom is a summary of the total cost and capacity.  At the bottom the template shows the capacity released in terms of GP hours and physiotherapy hours.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</si>
  <si>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</si>
  <si>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</si>
  <si>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</si>
  <si>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</si>
  <si>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</si>
  <si>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</si>
  <si>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Digital technologies for managing non-specific low back pain: early value assessment</t>
  </si>
  <si>
    <t>Assumptions input</t>
  </si>
  <si>
    <t>Notes:</t>
  </si>
  <si>
    <t>The guidance covers people aged 16 and over</t>
  </si>
  <si>
    <t>Proportion of population</t>
  </si>
  <si>
    <t xml:space="preserve">Organisation type </t>
  </si>
  <si>
    <t>Manual input (total population, all ages)</t>
  </si>
  <si>
    <t>Manual input (specify age group)</t>
  </si>
  <si>
    <t>Local assumption (local input)</t>
  </si>
  <si>
    <t>References and data sources</t>
  </si>
  <si>
    <t>Eligible population</t>
  </si>
  <si>
    <t>% of people</t>
  </si>
  <si>
    <t>Number of people</t>
  </si>
  <si>
    <t xml:space="preserve">People aged 16 and over </t>
  </si>
  <si>
    <t>Office for National Statistics, see population data below. Population uplifted from baseline 2020 population.</t>
  </si>
  <si>
    <t xml:space="preserve">Prevalence of low back pain </t>
  </si>
  <si>
    <t xml:space="preserve">Jordan KP 2014  </t>
  </si>
  <si>
    <t xml:space="preserve">People seeking treatment for non specific low back pain </t>
  </si>
  <si>
    <t>Local input</t>
  </si>
  <si>
    <t>Portion of people whose non specific low back pain is acute</t>
  </si>
  <si>
    <t xml:space="preserve">Portion of people whose non specific low back pain is chronic </t>
  </si>
  <si>
    <t>Percentage split</t>
  </si>
  <si>
    <t>Population</t>
  </si>
  <si>
    <t>Local assumption current practice (local input)</t>
  </si>
  <si>
    <t>Local assumption future practice 
(local input)</t>
  </si>
  <si>
    <t xml:space="preserve">Local assumption current practice </t>
  </si>
  <si>
    <t xml:space="preserve">Local assumption future practice 
</t>
  </si>
  <si>
    <t xml:space="preserve">Acute </t>
  </si>
  <si>
    <t xml:space="preserve">Chronic </t>
  </si>
  <si>
    <t>Chronic</t>
  </si>
  <si>
    <t>People supported with standard care only</t>
  </si>
  <si>
    <t xml:space="preserve">People offered digital technology </t>
  </si>
  <si>
    <t>Total</t>
  </si>
  <si>
    <t xml:space="preserve">Portion above engaged with digital technology </t>
  </si>
  <si>
    <t>Resource use - appointments in primary and secondary care</t>
  </si>
  <si>
    <t>The populations shown are:</t>
  </si>
  <si>
    <t xml:space="preserve">Per person </t>
  </si>
  <si>
    <t>Total Number- current practice</t>
  </si>
  <si>
    <t>Total Number- future practice</t>
  </si>
  <si>
    <t>1. Mid-2020 Population Estimates for Clinical Commissioning Groups and NHS area teams in England by single year of age and sex (experimental statistics) and NHS area teams. Data obtained from:</t>
  </si>
  <si>
    <t xml:space="preserve">With technology engagement </t>
  </si>
  <si>
    <t>Without technology engagement</t>
  </si>
  <si>
    <t>Clinical Commissioning Group Mid-Year Population Estimates - Office for National Statistics</t>
  </si>
  <si>
    <t xml:space="preserve">Average number of GP appointments  </t>
  </si>
  <si>
    <t>2. Mid-2020 Population Estimates for local health boards in Wales by single year of age. Data obtained from:</t>
  </si>
  <si>
    <t xml:space="preserve">Average number of secondary care referrals </t>
  </si>
  <si>
    <t>3. Mid-2020 Population Estimates in Northern Ireland by Health and Social Care Trust (HSCTs) by single year of age. Data obtained from:</t>
  </si>
  <si>
    <t>Physiotherapy requirements</t>
  </si>
  <si>
    <t>Proportion of people receiving 121 physiotherapy</t>
  </si>
  <si>
    <t>Proportion of people receiving group physiotherapy</t>
  </si>
  <si>
    <t>Frequency of referrals</t>
  </si>
  <si>
    <t xml:space="preserve">Average number of appointments </t>
  </si>
  <si>
    <t>Average number of 121 physiotherapy appointments</t>
  </si>
  <si>
    <t>Average number of group physiotherapy appointments</t>
  </si>
  <si>
    <t>Mid Year Population Estimates | Northern Ireland Statistics and Research Agency</t>
  </si>
  <si>
    <t xml:space="preserve">GP </t>
  </si>
  <si>
    <t xml:space="preserve">Nurse </t>
  </si>
  <si>
    <t xml:space="preserve">Physiotherapy </t>
  </si>
  <si>
    <t>Consultant</t>
  </si>
  <si>
    <t xml:space="preserve">Other </t>
  </si>
  <si>
    <t>Band 3</t>
  </si>
  <si>
    <t>Band 4</t>
  </si>
  <si>
    <t>Bottom</t>
  </si>
  <si>
    <t>Band 5</t>
  </si>
  <si>
    <t>Mid</t>
  </si>
  <si>
    <t>Band 6</t>
  </si>
  <si>
    <t>Top</t>
  </si>
  <si>
    <t>Band 7</t>
  </si>
  <si>
    <t>Band 8a</t>
  </si>
  <si>
    <t>Band 8b</t>
  </si>
  <si>
    <t>Band 8c</t>
  </si>
  <si>
    <t>Band 8d</t>
  </si>
  <si>
    <t xml:space="preserve">Band 9 </t>
  </si>
  <si>
    <t>Medical and Dental -other</t>
  </si>
  <si>
    <t>Unit costs</t>
  </si>
  <si>
    <t xml:space="preserve">Costs with digital technologies </t>
  </si>
  <si>
    <t xml:space="preserve">Uptake of technology - current practice </t>
  </si>
  <si>
    <t xml:space="preserve">Digital technology costs </t>
  </si>
  <si>
    <t>Distribution of technology across acute back pain sufferers</t>
  </si>
  <si>
    <t xml:space="preserve">Distribution of technology across chronic back pain sufferers </t>
  </si>
  <si>
    <t>Current user numbers - acute back pain sufferers</t>
  </si>
  <si>
    <t>Current user numbers - chronic back pain sufferers</t>
  </si>
  <si>
    <t xml:space="preserve">Contract cost of digital technology  (local input) </t>
  </si>
  <si>
    <t>VAT if applicable  (local input)</t>
  </si>
  <si>
    <t>Total cost</t>
  </si>
  <si>
    <t xml:space="preserve">Number of users covered by costs </t>
  </si>
  <si>
    <t>Current use price per person</t>
  </si>
  <si>
    <t>Current costs - acute back pain sufferers</t>
  </si>
  <si>
    <t xml:space="preserve">Current costs - chronic back pain sufferers </t>
  </si>
  <si>
    <t xml:space="preserve">Total costs </t>
  </si>
  <si>
    <t>getUBetter</t>
  </si>
  <si>
    <t>Hinge Health Digital MSK Clinic</t>
  </si>
  <si>
    <t>Kaia App</t>
  </si>
  <si>
    <t>Pathway through Pain</t>
  </si>
  <si>
    <t>Cost per user</t>
  </si>
  <si>
    <t xml:space="preserve">Uptake of technology - future practice </t>
  </si>
  <si>
    <t>Future user numbers - acute back pain sufferers</t>
  </si>
  <si>
    <t>Future user numbers - chronic back pain sufferers</t>
  </si>
  <si>
    <t xml:space="preserve">Additional unit costs with implementing the technology </t>
  </si>
  <si>
    <t>Other costs - local entry  (e.g. mobile data/handset costs for digitally excluded population)</t>
  </si>
  <si>
    <t>Other cost per person (local input)</t>
  </si>
  <si>
    <t>VAT if applicable (local input)</t>
  </si>
  <si>
    <t xml:space="preserve">Total cost including VAT </t>
  </si>
  <si>
    <t xml:space="preserve">Additional costs with implementing the digital technology (not dependent on user numbers) </t>
  </si>
  <si>
    <t>Other costs per annum associated with implementation of technology (e.g. staff training)</t>
  </si>
  <si>
    <t>Other cost  (local input)</t>
  </si>
  <si>
    <t>Resource costs</t>
  </si>
  <si>
    <t>GP consultations</t>
  </si>
  <si>
    <t>Details</t>
  </si>
  <si>
    <t>Number</t>
  </si>
  <si>
    <t>Number of working weeks per year</t>
  </si>
  <si>
    <t>Whole time equivalent working hours per week</t>
  </si>
  <si>
    <t>Total hours per year per whole time GP</t>
  </si>
  <si>
    <t>Equivalent number of minutes</t>
  </si>
  <si>
    <t xml:space="preserve">% of direct patient care </t>
  </si>
  <si>
    <t>assumed value of 80 % is based on 8 sessions of 4 hours each per week but can be amended locally if local practice differs</t>
  </si>
  <si>
    <t>Number of minutes of direct patient care</t>
  </si>
  <si>
    <t>Cost details</t>
  </si>
  <si>
    <t>Cost</t>
  </si>
  <si>
    <t>Average income before tax for GPMS contractor GPs for England</t>
  </si>
  <si>
    <t>Input local costs in blue cell</t>
  </si>
  <si>
    <t xml:space="preserve">Administration and clerical staff (AfC band 4 top of scale) with oncosts </t>
  </si>
  <si>
    <t xml:space="preserve">Costs can be overwritten on cell M14 of Payscales worksheet </t>
  </si>
  <si>
    <t>Unit cost per hour of GP activity</t>
  </si>
  <si>
    <t>Unit cost per hour of admin &amp; clerical staff activity</t>
  </si>
  <si>
    <t>Unit cost per minute of direct patient care - GP</t>
  </si>
  <si>
    <t>Unit cost per minute of direct patient care - Admin and clerical staff</t>
  </si>
  <si>
    <t>Appointments</t>
  </si>
  <si>
    <t>Minutes</t>
  </si>
  <si>
    <t xml:space="preserve">Cost per person contact - GP </t>
  </si>
  <si>
    <t>Cost per person contact - admin &amp; clerical staff</t>
  </si>
  <si>
    <t xml:space="preserve">Resource impact assessment assumes GPs undertake consultations for lower back pain. </t>
  </si>
  <si>
    <t>Costs estimates for GPs were taken from the Unit Costs of Health and Social Care 2021</t>
  </si>
  <si>
    <t>Jones, Karen C., Burns, Amanda (2021/22) Unit Costs of Health and Social Care 2021. Unit Costs of Health and Social Care . Personal Social Services Research Unit, Kent, UK</t>
  </si>
  <si>
    <t>Available from:</t>
  </si>
  <si>
    <t>https://kar.kent.ac.uk/100519/</t>
  </si>
  <si>
    <t>Note the PSSRU included direct care staff and overheads. We have excluded these costs as they would not be impacted by the guideline recommendations.</t>
  </si>
  <si>
    <t>Organisations can amend the costs by inputting the relevant unit costs in the blue highlighted cells.</t>
  </si>
  <si>
    <t xml:space="preserve">Physiotherapy sessions </t>
  </si>
  <si>
    <t>Physiotherapy consultations</t>
  </si>
  <si>
    <t xml:space="preserve">Description </t>
  </si>
  <si>
    <t>Pay grade of physiotherapist/support staff</t>
  </si>
  <si>
    <t>Pay point (Bottom/Mid/Top)</t>
  </si>
  <si>
    <t xml:space="preserve">Average length of session in minutes </t>
  </si>
  <si>
    <t>Average number of people attending each session</t>
  </si>
  <si>
    <t>Hourly rate of physiotherapist/support staff</t>
  </si>
  <si>
    <t>Cost per person per session</t>
  </si>
  <si>
    <t xml:space="preserve">121 physiotherapy session </t>
  </si>
  <si>
    <t xml:space="preserve">Group physiotherapy session </t>
  </si>
  <si>
    <t>Group physiotherapy session support staff</t>
  </si>
  <si>
    <t>Medication Costs in standard care - acute back pain sufferers</t>
  </si>
  <si>
    <t xml:space="preserve">Drug </t>
  </si>
  <si>
    <t>Pack size</t>
  </si>
  <si>
    <t xml:space="preserve">Pack Price </t>
  </si>
  <si>
    <t>Average number of packs issued per year</t>
  </si>
  <si>
    <t xml:space="preserve">Total cost of treatment </t>
  </si>
  <si>
    <t>Enter VAT rate if applicable</t>
  </si>
  <si>
    <t xml:space="preserve">Proportion of people who will be prescribed drug </t>
  </si>
  <si>
    <t>Total weighted cost of treatment</t>
  </si>
  <si>
    <t>% reduction with use of technology</t>
  </si>
  <si>
    <t>Cost with technology</t>
  </si>
  <si>
    <t>Paracetamol 500mg</t>
  </si>
  <si>
    <t>Codeine 30mg</t>
  </si>
  <si>
    <t>Co-codamol (30mg/500mg tablets)</t>
  </si>
  <si>
    <t>Tramadol (50mg)</t>
  </si>
  <si>
    <t>Oxycodone (5mg)</t>
  </si>
  <si>
    <t>Buprenorphine (200mg)</t>
  </si>
  <si>
    <t>Morphine (10mg)</t>
  </si>
  <si>
    <t>Ibuprofen (200mg)</t>
  </si>
  <si>
    <t>Naproxen (250mg tablets)</t>
  </si>
  <si>
    <t>Celecoxib (100mg capsules)</t>
  </si>
  <si>
    <t>Etoricoxib (30mg tablets)</t>
  </si>
  <si>
    <t>Medication Costs - chronic back pain sufferers</t>
  </si>
  <si>
    <t>Number of packs issued per year</t>
  </si>
  <si>
    <t xml:space="preserve">All prices obtained from the October 2023 NHS Electronic Drug Tariff </t>
  </si>
  <si>
    <t>NHS Electronic Drug Tariff (nhsbsa.nhs.uk)</t>
  </si>
  <si>
    <t>All dosing regimens obtained from the BNF</t>
  </si>
  <si>
    <t>Drugs A to Z | BNF | NICE</t>
  </si>
  <si>
    <t xml:space="preserve">Referrals to secondary care </t>
  </si>
  <si>
    <t xml:space="preserve">Outpatient appointment </t>
  </si>
  <si>
    <t xml:space="preserve">Consultant led-first attendance - single professional cost </t>
  </si>
  <si>
    <t xml:space="preserve">Distribution of referrals for acute back pain sufferers </t>
  </si>
  <si>
    <t xml:space="preserve">Distribution of referrals for chronic back pain sufferers </t>
  </si>
  <si>
    <t xml:space="preserve">Code 191 - Pain management service </t>
  </si>
  <si>
    <t xml:space="preserve">Code 111   - orthopaedic service </t>
  </si>
  <si>
    <t xml:space="preserve">Other (please specify) </t>
  </si>
  <si>
    <t>Weighted average cost</t>
  </si>
  <si>
    <t>Cost of outpatient appointments obtained from NHS Payment Scheme 2023/25</t>
  </si>
  <si>
    <t>NHS England » NHS Payment Scheme</t>
  </si>
  <si>
    <t xml:space="preserve"> </t>
  </si>
  <si>
    <t>Band</t>
  </si>
  <si>
    <t>AfC Salary</t>
  </si>
  <si>
    <t>NI (13.8%)</t>
  </si>
  <si>
    <t>Apprenticeship levy (0.5%)</t>
  </si>
  <si>
    <t>Pension (20.68%)</t>
  </si>
  <si>
    <t>Costs (inc on costs)</t>
  </si>
  <si>
    <t>Pay rate with oncosts</t>
  </si>
  <si>
    <t>Hourly rate with oncosts</t>
  </si>
  <si>
    <t>National Insurance</t>
  </si>
  <si>
    <t>XR0201</t>
  </si>
  <si>
    <t>Band 2</t>
  </si>
  <si>
    <t>Band 2 Bottom</t>
  </si>
  <si>
    <t>Up to secondary threshold</t>
  </si>
  <si>
    <t>XR0202</t>
  </si>
  <si>
    <t>Band 2 Mid</t>
  </si>
  <si>
    <t>Above secondary threshold</t>
  </si>
  <si>
    <t>&gt; 9,100</t>
  </si>
  <si>
    <t>XR0203</t>
  </si>
  <si>
    <t>Band 2 Top</t>
  </si>
  <si>
    <t>XR0204</t>
  </si>
  <si>
    <t>Band 3 Bottom</t>
  </si>
  <si>
    <t>XR0205</t>
  </si>
  <si>
    <t>Band 3 Mid</t>
  </si>
  <si>
    <t>XR0206</t>
  </si>
  <si>
    <t>Band 3 Top</t>
  </si>
  <si>
    <t>XR0207</t>
  </si>
  <si>
    <t>Band 4 Bottom</t>
  </si>
  <si>
    <t>XR0301</t>
  </si>
  <si>
    <t>Band 4 Mid</t>
  </si>
  <si>
    <t>XR0302</t>
  </si>
  <si>
    <t>Band 4 Top</t>
  </si>
  <si>
    <t>XR0303</t>
  </si>
  <si>
    <t>Band 5 Bottom</t>
  </si>
  <si>
    <t>XR0304</t>
  </si>
  <si>
    <t>Band 5 Mid</t>
  </si>
  <si>
    <t>XR0305</t>
  </si>
  <si>
    <t>Band 5 Top</t>
  </si>
  <si>
    <t>XR0306</t>
  </si>
  <si>
    <t>Band 6 Bottom</t>
  </si>
  <si>
    <t>XR0307</t>
  </si>
  <si>
    <t>Band 6 Mid</t>
  </si>
  <si>
    <t>XR0401</t>
  </si>
  <si>
    <t>Band 6 Top</t>
  </si>
  <si>
    <t>XR0402</t>
  </si>
  <si>
    <t>Band 7 Bottom</t>
  </si>
  <si>
    <t>XR0403</t>
  </si>
  <si>
    <t>Band 7 Mid</t>
  </si>
  <si>
    <t>XR0404</t>
  </si>
  <si>
    <t>Band 7 Top</t>
  </si>
  <si>
    <t>XR0405</t>
  </si>
  <si>
    <t>Band 8a Bottom</t>
  </si>
  <si>
    <t>XR0406</t>
  </si>
  <si>
    <t>Band 8a Mid</t>
  </si>
  <si>
    <t>XR0407</t>
  </si>
  <si>
    <t>Band 8a Top</t>
  </si>
  <si>
    <t>XR0501</t>
  </si>
  <si>
    <t>Band 8b Bottom</t>
  </si>
  <si>
    <t>XR0502</t>
  </si>
  <si>
    <t>Band 8b Mid</t>
  </si>
  <si>
    <t>XR0503</t>
  </si>
  <si>
    <t>Band 8b Top</t>
  </si>
  <si>
    <t>XR0504</t>
  </si>
  <si>
    <t>Band 8c Bottom</t>
  </si>
  <si>
    <t>XR0505</t>
  </si>
  <si>
    <t>Band 8c Mid</t>
  </si>
  <si>
    <t>XR0506</t>
  </si>
  <si>
    <t>Band 8c Top</t>
  </si>
  <si>
    <t>XR0507</t>
  </si>
  <si>
    <t>Band 8d Bottom</t>
  </si>
  <si>
    <t>XR0508</t>
  </si>
  <si>
    <t>Band 8d Mid</t>
  </si>
  <si>
    <t>XR0601</t>
  </si>
  <si>
    <t>Band 8d Top</t>
  </si>
  <si>
    <t>XR0602</t>
  </si>
  <si>
    <t>Band 9</t>
  </si>
  <si>
    <t>Band 9 Bottom</t>
  </si>
  <si>
    <t>XR0603</t>
  </si>
  <si>
    <t>Band 9 Mid</t>
  </si>
  <si>
    <t>XR0604</t>
  </si>
  <si>
    <t>Band 9 Top</t>
  </si>
  <si>
    <t>XR0605</t>
  </si>
  <si>
    <t>Consultant bottom</t>
  </si>
  <si>
    <t>XR0606</t>
  </si>
  <si>
    <t>Consultant mid</t>
  </si>
  <si>
    <t>XR0607</t>
  </si>
  <si>
    <t>Consultant top</t>
  </si>
  <si>
    <t>XR0608</t>
  </si>
  <si>
    <t>Medical and Dental -other bottom</t>
  </si>
  <si>
    <t>XR0609</t>
  </si>
  <si>
    <t>Medical and Dental -other mid</t>
  </si>
  <si>
    <t>XR0701</t>
  </si>
  <si>
    <t>Medical and Dental -other top</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</si>
  <si>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</si>
  <si>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</si>
  <si>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</si>
  <si>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</si>
  <si>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</si>
  <si>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</si>
  <si>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</si>
  <si>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</si>
  <si>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</si>
  <si>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</si>
  <si>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</si>
  <si>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</si>
  <si>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</si>
  <si>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</si>
  <si>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</si>
  <si>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</si>
  <si>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</si>
  <si>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</si>
  <si>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</si>
  <si>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</si>
  <si>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</si>
  <si>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</si>
  <si>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</si>
  <si>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</si>
  <si>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</si>
  <si>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</si>
  <si>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</si>
  <si>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</si>
  <si>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</si>
  <si>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</si>
  <si>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</si>
  <si>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</si>
  <si>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</si>
  <si>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</si>
  <si>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</si>
  <si>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</si>
  <si>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</si>
  <si>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</si>
  <si>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</si>
  <si>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</si>
  <si>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</si>
  <si>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</si>
  <si>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 xml:space="preserve"> -   </t>
  </si>
  <si>
    <t>GP salary costs</t>
  </si>
  <si>
    <t>Average income before tax taken from contractor GP figure from</t>
  </si>
  <si>
    <t>GP Earnings and Expenses Estimates, 2021/22 - NHS Digital</t>
  </si>
  <si>
    <t>Resource impact template</t>
  </si>
  <si>
    <t xml:space="preserve">Recommended technologies </t>
  </si>
  <si>
    <t>Activity current practice</t>
  </si>
  <si>
    <t>Activity future practice</t>
  </si>
  <si>
    <t>Activity change</t>
  </si>
  <si>
    <t>Cost of current practice</t>
  </si>
  <si>
    <t>Cost of future practice</t>
  </si>
  <si>
    <t>Impact of change on cost</t>
  </si>
  <si>
    <t xml:space="preserve">Technology costs for people with non specific acute back pain </t>
  </si>
  <si>
    <t xml:space="preserve">Additional costs associated with technology </t>
  </si>
  <si>
    <t>Unit cost (local input)</t>
  </si>
  <si>
    <t xml:space="preserve">Other costs not dependant on user numbers </t>
  </si>
  <si>
    <t xml:space="preserve">GP Appointments </t>
  </si>
  <si>
    <t>Cost per appointment</t>
  </si>
  <si>
    <t xml:space="preserve">GP appointments </t>
  </si>
  <si>
    <t>Physiotherapy treatment</t>
  </si>
  <si>
    <t xml:space="preserve">Average cost per person per session </t>
  </si>
  <si>
    <t xml:space="preserve">121 physiotherapy sessions </t>
  </si>
  <si>
    <t>Group physiotherapy sessions</t>
  </si>
  <si>
    <t xml:space="preserve">Medication costs </t>
  </si>
  <si>
    <t xml:space="preserve">Average cost per person </t>
  </si>
  <si>
    <t xml:space="preserve">Secondary care referrals </t>
  </si>
  <si>
    <t xml:space="preserve">Unit cost </t>
  </si>
  <si>
    <t>Total impact all recommendations</t>
  </si>
  <si>
    <t>Agenda for change and consultant pay rates for 2023/24</t>
  </si>
  <si>
    <t xml:space="preserve">Cost estimates for Agenda for Change admin and clerical staff taken from Agenda for Change pay rates with oncosts for NI and pension as outlined on the payscales worksheet </t>
  </si>
  <si>
    <t>Percentage of digital technology users this will apply to</t>
  </si>
  <si>
    <t>Hourly rates are derived from the Payscales worksheet and can be overridden locally.</t>
  </si>
  <si>
    <t>© NICE 2024. All rights reserved. Subject to Notice of rights.</t>
  </si>
  <si>
    <t xml:space="preserve">Hours of GP time (minus figure in cell I41 denotes saving, + denotes additional resource) </t>
  </si>
  <si>
    <t xml:space="preserve">Hours of physiotherapy time (minus figure in cell I44 denotes saving, + denotes additional resource) </t>
  </si>
  <si>
    <t xml:space="preserve">Technology costs for people with non specific chronic low back pain </t>
  </si>
  <si>
    <t>SelfBack</t>
  </si>
  <si>
    <t>Medication costs for non -specific acute low back pain without technology</t>
  </si>
  <si>
    <t>Medication costs for non-specific chronic low back pain without technology</t>
  </si>
  <si>
    <t>Medication costs for non-specific acute low back pain with technology</t>
  </si>
  <si>
    <t>Medication costs for non-specific chronic low back pain with technology</t>
  </si>
  <si>
    <t xml:space="preserve">Referrals for non-specific acute low back pain </t>
  </si>
  <si>
    <t xml:space="preserve">Referrals for non-specific chronic low back pain </t>
  </si>
  <si>
    <t>Rows 51 to 66 set out the basis for the cost of GP and admin support time.  These calculations will feed into the assumptions for the cost of GP appointments both with and without the digital technology engagement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</si>
</sst>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_-* #,##0.0_-;\-* #,##0.0_-;_-* &quot;-&quot;??_-;_-@_-"/>
    <numFmt numFmtId="170" formatCode="&quot;£&quot;#,##0.000"/>
    <numFmt numFmtId="171" formatCode="#,##0.00_ ;\-#,##0.00\ "/>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rgb="FFFF0000"/>
      <name val="Arial"/>
      <family val="2"/>
    </font>
    <font>
      <b/>
      <sz val="11"/>
      <name val="Calibri"/>
      <family val="2"/>
      <scheme val="minor"/>
    </font>
    <font>
      <sz val="11"/>
      <name val="Calibri"/>
      <family val="2"/>
    </font>
    <font>
      <sz val="9"/>
      <color indexed="81"/>
      <name val="Tahoma"/>
      <family val="2"/>
    </font>
    <font>
      <b/>
      <u/>
      <sz val="11"/>
      <name val="Arial"/>
      <family val="2"/>
    </font>
    <font>
      <sz val="11"/>
      <color rgb="FF000000"/>
      <name val="Calibri"/>
      <family val="2"/>
      <scheme val="minor"/>
    </font>
    <font>
      <b/>
      <sz val="11"/>
      <color rgb="FFFFFFFF"/>
      <name val="Calibri"/>
      <family val="2"/>
      <scheme val="minor"/>
    </font>
    <font>
      <b/>
      <sz val="11"/>
      <color rgb="FF000000"/>
      <name val="Calibri"/>
      <family val="2"/>
      <scheme val="minor"/>
    </font>
    <font>
      <sz val="11"/>
      <color rgb="FF000000"/>
      <name val="Arial"/>
      <family val="2"/>
    </font>
    <font>
      <b/>
      <u/>
      <sz val="11"/>
      <name val="Calibri"/>
      <family val="2"/>
      <scheme val="minor"/>
    </font>
    <font>
      <b/>
      <u/>
      <sz val="12"/>
      <name val="Arial"/>
      <family val="2"/>
    </font>
    <font>
      <sz val="10"/>
      <color rgb="FF262626"/>
      <name val="Arial"/>
      <family val="2"/>
    </font>
    <font>
      <b/>
      <u/>
      <sz val="11"/>
      <color rgb="FF262626"/>
      <name val="Arial"/>
      <family val="2"/>
    </font>
    <font>
      <b/>
      <sz val="11"/>
      <color rgb="FF000000"/>
      <name val="Arial"/>
      <family val="2"/>
    </font>
    <font>
      <b/>
      <sz val="11"/>
      <color theme="1"/>
      <name val="Calibri"/>
      <family val="2"/>
      <scheme val="minor"/>
    </font>
    <font>
      <b/>
      <sz val="12"/>
      <color theme="1"/>
      <name val="Arial"/>
      <family val="2"/>
    </font>
    <font>
      <b/>
      <sz val="16"/>
      <name val="Arial"/>
      <family val="2"/>
    </font>
    <font>
      <b/>
      <u/>
      <sz val="12"/>
      <color theme="1"/>
      <name val="Arial"/>
      <family val="2"/>
    </font>
    <font>
      <b/>
      <sz val="12"/>
      <color theme="0"/>
      <name val="Arial"/>
      <family val="2"/>
    </font>
    <font>
      <u/>
      <sz val="11"/>
      <color theme="10"/>
      <name val="Arial"/>
      <family val="2"/>
    </font>
    <font>
      <b/>
      <sz val="18"/>
      <color theme="0"/>
      <name val="Calibri"/>
      <family val="2"/>
      <scheme val="minor"/>
    </font>
    <font>
      <sz val="11"/>
      <color theme="1"/>
      <name val="Arial"/>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74706"/>
        <bgColor rgb="FF000000"/>
      </patternFill>
    </fill>
    <fill>
      <patternFill patternType="solid">
        <fgColor rgb="FFFFFFFF"/>
        <bgColor rgb="FF000000"/>
      </patternFill>
    </fill>
    <fill>
      <patternFill patternType="solid">
        <fgColor rgb="FFFCD5B4"/>
        <bgColor rgb="FF000000"/>
      </patternFill>
    </fill>
    <fill>
      <patternFill patternType="solid">
        <fgColor rgb="FFE26B0A"/>
        <bgColor rgb="FF000000"/>
      </patternFill>
    </fill>
    <fill>
      <patternFill patternType="solid">
        <fgColor rgb="FFEEECE1"/>
        <bgColor rgb="FF000000"/>
      </patternFill>
    </fill>
    <fill>
      <patternFill patternType="solid">
        <fgColor rgb="FFB7DEE8"/>
        <bgColor rgb="FF000000"/>
      </patternFill>
    </fill>
    <fill>
      <patternFill patternType="solid">
        <fgColor rgb="FF92D050"/>
        <bgColor rgb="FF000000"/>
      </patternFill>
    </fill>
    <fill>
      <patternFill patternType="solid">
        <fgColor rgb="FFD9D9D9"/>
        <bgColor rgb="FF000000"/>
      </patternFill>
    </fill>
    <fill>
      <patternFill patternType="solid">
        <fgColor theme="0"/>
        <bgColor rgb="FF000000"/>
      </patternFill>
    </fill>
    <fill>
      <patternFill patternType="solid">
        <fgColor theme="9"/>
        <bgColor indexed="64"/>
      </patternFill>
    </fill>
    <fill>
      <patternFill patternType="solid">
        <fgColor theme="0" tint="-0.249977111117893"/>
        <bgColor rgb="FF000000"/>
      </patternFill>
    </fill>
    <fill>
      <patternFill patternType="solid">
        <fgColor rgb="FF15434A"/>
        <bgColor indexed="64"/>
      </patternFill>
    </fill>
    <fill>
      <patternFill patternType="solid">
        <fgColor rgb="FF004650"/>
        <bgColor indexed="64"/>
      </patternFill>
    </fill>
  </fills>
  <borders count="1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thin">
        <color indexed="64"/>
      </top>
      <bottom style="thick">
        <color indexed="64"/>
      </bottom>
      <diagonal/>
    </border>
    <border>
      <left/>
      <right/>
      <top style="thick">
        <color indexed="64"/>
      </top>
      <bottom/>
      <diagonal/>
    </border>
    <border>
      <left/>
      <right style="medium">
        <color indexed="64"/>
      </right>
      <top style="medium">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diagonal/>
    </border>
    <border>
      <left style="thick">
        <color indexed="64"/>
      </left>
      <right style="medium">
        <color indexed="64"/>
      </right>
      <top style="medium">
        <color indexed="64"/>
      </top>
      <bottom style="thick">
        <color indexed="64"/>
      </bottom>
      <diagonal/>
    </border>
    <border>
      <left/>
      <right/>
      <top style="thick">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0"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39" fillId="0" borderId="0"/>
    <xf numFmtId="0" fontId="41" fillId="0" borderId="0"/>
    <xf numFmtId="0" fontId="21" fillId="0" borderId="46" applyNumberFormat="0" applyFill="0" applyAlignment="0" applyProtection="0"/>
    <xf numFmtId="0" fontId="21" fillId="0" borderId="46" applyNumberFormat="0" applyFill="0" applyAlignment="0" applyProtection="0"/>
    <xf numFmtId="0" fontId="31" fillId="0" borderId="0"/>
  </cellStyleXfs>
  <cellXfs count="77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39" xfId="0" applyFont="1" applyBorder="1" applyAlignment="1">
      <alignment horizontal="center" vertical="center" wrapText="1"/>
    </xf>
    <xf numFmtId="0" fontId="36" fillId="0" borderId="44"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0"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1"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42" xfId="0" applyFont="1" applyBorder="1" applyAlignment="1">
      <alignment horizontal="left"/>
    </xf>
    <xf numFmtId="166" fontId="36" fillId="0" borderId="43"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3" xfId="0" applyFont="1" applyFill="1" applyBorder="1"/>
    <xf numFmtId="0" fontId="8" fillId="0" borderId="35" xfId="0" applyFont="1" applyBorder="1"/>
    <xf numFmtId="3" fontId="8" fillId="0" borderId="10" xfId="0" applyNumberFormat="1" applyFont="1" applyBorder="1"/>
    <xf numFmtId="3" fontId="8" fillId="0" borderId="35" xfId="0" applyNumberFormat="1" applyFont="1" applyBorder="1"/>
    <xf numFmtId="3" fontId="36" fillId="0" borderId="10" xfId="0" applyNumberFormat="1" applyFont="1" applyBorder="1"/>
    <xf numFmtId="3" fontId="36" fillId="0" borderId="35" xfId="0" applyNumberFormat="1" applyFont="1" applyBorder="1"/>
    <xf numFmtId="0" fontId="7" fillId="0" borderId="23" xfId="0" applyFont="1" applyBorder="1"/>
    <xf numFmtId="0" fontId="7" fillId="0" borderId="35" xfId="0" applyFont="1" applyBorder="1"/>
    <xf numFmtId="0" fontId="33" fillId="0" borderId="10" xfId="0" applyFont="1" applyBorder="1"/>
    <xf numFmtId="0" fontId="33" fillId="0" borderId="35" xfId="0" applyFont="1" applyBorder="1"/>
    <xf numFmtId="3" fontId="33" fillId="0" borderId="10" xfId="0" applyNumberFormat="1" applyFont="1" applyBorder="1"/>
    <xf numFmtId="3" fontId="33" fillId="0" borderId="35"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5" xfId="0" applyNumberFormat="1" applyFont="1" applyBorder="1"/>
    <xf numFmtId="0" fontId="33" fillId="0" borderId="23" xfId="0" applyFont="1" applyBorder="1"/>
    <xf numFmtId="0" fontId="33" fillId="36" borderId="16" xfId="0" applyFont="1" applyFill="1" applyBorder="1"/>
    <xf numFmtId="0" fontId="7" fillId="0" borderId="34" xfId="0" applyFont="1" applyBorder="1"/>
    <xf numFmtId="3" fontId="7" fillId="0" borderId="36" xfId="0" applyNumberFormat="1" applyFont="1" applyBorder="1"/>
    <xf numFmtId="3" fontId="7" fillId="0" borderId="34" xfId="0" applyNumberFormat="1" applyFont="1" applyBorder="1"/>
    <xf numFmtId="3" fontId="33" fillId="0" borderId="36" xfId="0" applyNumberFormat="1" applyFont="1" applyBorder="1"/>
    <xf numFmtId="3" fontId="33" fillId="0" borderId="34" xfId="0" applyNumberFormat="1" applyFont="1" applyBorder="1"/>
    <xf numFmtId="0" fontId="33" fillId="36" borderId="23" xfId="0" applyFont="1" applyFill="1" applyBorder="1"/>
    <xf numFmtId="0" fontId="33"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6"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6" fillId="33" borderId="15" xfId="0" applyFont="1" applyFill="1" applyBorder="1"/>
    <xf numFmtId="0" fontId="8" fillId="0" borderId="34" xfId="0" applyFont="1" applyBorder="1"/>
    <xf numFmtId="3" fontId="8" fillId="0" borderId="36" xfId="0" applyNumberFormat="1" applyFont="1" applyBorder="1"/>
    <xf numFmtId="3" fontId="36" fillId="0" borderId="36" xfId="0" applyNumberFormat="1" applyFont="1" applyBorder="1"/>
    <xf numFmtId="3" fontId="36" fillId="0" borderId="34" xfId="0" applyNumberFormat="1" applyFont="1" applyBorder="1"/>
    <xf numFmtId="3" fontId="8" fillId="0" borderId="34" xfId="0" applyNumberFormat="1" applyFont="1" applyBorder="1"/>
    <xf numFmtId="0" fontId="36" fillId="0" borderId="16" xfId="0" applyFont="1" applyBorder="1"/>
    <xf numFmtId="0" fontId="36" fillId="0" borderId="23" xfId="0" applyFont="1" applyBorder="1"/>
    <xf numFmtId="0" fontId="46" fillId="37" borderId="11" xfId="0" applyFont="1" applyFill="1" applyBorder="1" applyAlignment="1">
      <alignment horizontal="center" vertical="center"/>
    </xf>
    <xf numFmtId="0" fontId="33" fillId="24" borderId="0" xfId="0" applyFont="1" applyFill="1" applyAlignment="1">
      <alignment vertical="center"/>
    </xf>
    <xf numFmtId="0" fontId="36" fillId="0" borderId="15" xfId="0" applyFont="1" applyBorder="1"/>
    <xf numFmtId="0" fontId="33" fillId="0" borderId="34" xfId="0" applyFont="1" applyBorder="1"/>
    <xf numFmtId="0" fontId="33" fillId="0" borderId="36"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4" fillId="29" borderId="0" xfId="0" applyNumberFormat="1" applyFont="1" applyFill="1"/>
    <xf numFmtId="0" fontId="44" fillId="29" borderId="28" xfId="0" applyFont="1" applyFill="1" applyBorder="1" applyAlignment="1">
      <alignment horizontal="left" vertical="top" wrapText="1"/>
    </xf>
    <xf numFmtId="0" fontId="44"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6" xfId="0" applyFont="1" applyFill="1" applyBorder="1" applyAlignment="1">
      <alignment horizontal="left"/>
    </xf>
    <xf numFmtId="0" fontId="33" fillId="26" borderId="36" xfId="0" applyFont="1" applyFill="1" applyBorder="1"/>
    <xf numFmtId="0" fontId="33" fillId="26" borderId="34"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7"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5"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37"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0" xfId="82" applyAlignment="1">
      <alignment horizontal="left"/>
    </xf>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3" xfId="0" applyFont="1" applyBorder="1"/>
    <xf numFmtId="49" fontId="8" fillId="0" borderId="37"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50" xfId="87" applyFont="1" applyFill="1" applyBorder="1" applyAlignment="1">
      <alignment horizontal="left" vertical="center" wrapText="1"/>
    </xf>
    <xf numFmtId="0" fontId="5" fillId="28" borderId="50" xfId="0" applyFont="1" applyFill="1" applyBorder="1" applyAlignment="1">
      <alignment horizontal="left" vertical="center" wrapText="1"/>
    </xf>
    <xf numFmtId="0" fontId="38" fillId="28" borderId="50" xfId="72" applyFont="1" applyFill="1" applyBorder="1" applyAlignment="1" applyProtection="1">
      <alignment horizontal="left" vertical="center" wrapText="1"/>
    </xf>
    <xf numFmtId="0" fontId="5" fillId="28" borderId="50" xfId="82" applyFont="1" applyFill="1" applyBorder="1" applyAlignment="1">
      <alignment horizontal="left" vertical="center" wrapText="1"/>
    </xf>
    <xf numFmtId="3" fontId="35" fillId="29" borderId="0" xfId="0" applyNumberFormat="1" applyFont="1" applyFill="1"/>
    <xf numFmtId="0" fontId="36" fillId="27" borderId="36" xfId="0" applyFont="1" applyFill="1" applyBorder="1"/>
    <xf numFmtId="0" fontId="36" fillId="27" borderId="34"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6" xfId="0" applyFont="1" applyFill="1" applyBorder="1" applyAlignment="1">
      <alignment vertical="center" wrapText="1"/>
    </xf>
    <xf numFmtId="0" fontId="36" fillId="30" borderId="34" xfId="0" applyFont="1" applyFill="1" applyBorder="1" applyAlignment="1">
      <alignment vertical="center" wrapText="1"/>
    </xf>
    <xf numFmtId="0" fontId="32" fillId="24" borderId="0" xfId="72" applyFill="1" applyBorder="1" applyAlignment="1" applyProtection="1"/>
    <xf numFmtId="0" fontId="33" fillId="0" borderId="40"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6" fillId="37" borderId="12" xfId="0" applyFont="1" applyFill="1" applyBorder="1" applyAlignment="1">
      <alignment horizontal="left" vertical="center"/>
    </xf>
    <xf numFmtId="0" fontId="5" fillId="28" borderId="50" xfId="72" applyFont="1" applyFill="1" applyBorder="1" applyAlignment="1" applyProtection="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8" fillId="28" borderId="50" xfId="72" applyFont="1" applyFill="1" applyBorder="1" applyAlignment="1" applyProtection="1">
      <alignment vertical="center" wrapText="1"/>
    </xf>
    <xf numFmtId="0" fontId="32" fillId="0" borderId="11" xfId="72" applyBorder="1" applyAlignment="1" applyProtection="1">
      <alignment vertical="center" wrapText="1"/>
    </xf>
    <xf numFmtId="0" fontId="46" fillId="0" borderId="0" xfId="0" applyFont="1" applyAlignment="1">
      <alignment vertical="center"/>
    </xf>
    <xf numFmtId="0" fontId="46" fillId="37" borderId="11" xfId="0" applyFont="1" applyFill="1" applyBorder="1" applyAlignment="1">
      <alignment horizontal="left" vertical="center"/>
    </xf>
    <xf numFmtId="0" fontId="36" fillId="0" borderId="39" xfId="0" applyFont="1" applyBorder="1" applyAlignment="1">
      <alignment vertical="center"/>
    </xf>
    <xf numFmtId="0" fontId="36" fillId="0" borderId="40" xfId="0" applyFont="1" applyBorder="1" applyAlignment="1">
      <alignment vertical="center"/>
    </xf>
    <xf numFmtId="0" fontId="51" fillId="24" borderId="0" xfId="0" applyFont="1" applyFill="1"/>
    <xf numFmtId="0" fontId="50" fillId="0" borderId="0" xfId="0" applyFont="1" applyAlignment="1">
      <alignment vertical="center"/>
    </xf>
    <xf numFmtId="0" fontId="50" fillId="0" borderId="0" xfId="0" applyFont="1"/>
    <xf numFmtId="0" fontId="53" fillId="0" borderId="0" xfId="72" applyFont="1" applyFill="1" applyBorder="1" applyAlignment="1" applyProtection="1">
      <alignment horizontal="left" vertical="top"/>
    </xf>
    <xf numFmtId="0" fontId="54" fillId="0" borderId="0" xfId="0" applyFont="1"/>
    <xf numFmtId="0" fontId="55" fillId="25" borderId="0" xfId="82" applyFont="1" applyFill="1"/>
    <xf numFmtId="0" fontId="55" fillId="0" borderId="0" xfId="82" applyFont="1"/>
    <xf numFmtId="0" fontId="45" fillId="0" borderId="0" xfId="0" applyFont="1"/>
    <xf numFmtId="0" fontId="50" fillId="0" borderId="0" xfId="82" applyFont="1"/>
    <xf numFmtId="0" fontId="54" fillId="0" borderId="0" xfId="0" applyFont="1" applyAlignment="1">
      <alignment horizontal="left"/>
    </xf>
    <xf numFmtId="3" fontId="50" fillId="0" borderId="0" xfId="0" applyNumberFormat="1" applyFont="1"/>
    <xf numFmtId="0" fontId="54" fillId="0" borderId="0" xfId="0" applyFont="1" applyAlignment="1">
      <alignment horizontal="right" vertical="center" wrapText="1"/>
    </xf>
    <xf numFmtId="0" fontId="54" fillId="0" borderId="0" xfId="0" applyFont="1" applyAlignment="1">
      <alignment horizontal="left" vertical="center"/>
    </xf>
    <xf numFmtId="3" fontId="50" fillId="0" borderId="0" xfId="0" applyNumberFormat="1" applyFont="1" applyAlignment="1">
      <alignment vertical="center"/>
    </xf>
    <xf numFmtId="165" fontId="50" fillId="0" borderId="0" xfId="0" applyNumberFormat="1" applyFont="1" applyAlignment="1">
      <alignment horizontal="right"/>
    </xf>
    <xf numFmtId="165" fontId="50" fillId="0" borderId="0" xfId="0" applyNumberFormat="1" applyFont="1"/>
    <xf numFmtId="3" fontId="33" fillId="24" borderId="58" xfId="0" applyNumberFormat="1" applyFont="1" applyFill="1" applyBorder="1"/>
    <xf numFmtId="0" fontId="33" fillId="0" borderId="29" xfId="0" applyFont="1" applyBorder="1" applyAlignment="1">
      <alignment vertical="center"/>
    </xf>
    <xf numFmtId="3" fontId="33" fillId="0" borderId="50" xfId="0" applyNumberFormat="1" applyFont="1" applyBorder="1" applyAlignment="1">
      <alignment vertical="center"/>
    </xf>
    <xf numFmtId="3" fontId="33" fillId="0" borderId="50" xfId="0" applyNumberFormat="1" applyFont="1" applyBorder="1" applyAlignment="1">
      <alignment horizontal="center" vertical="center"/>
    </xf>
    <xf numFmtId="165" fontId="36" fillId="28" borderId="24" xfId="0" applyNumberFormat="1" applyFont="1" applyFill="1" applyBorder="1" applyAlignment="1">
      <alignment vertical="center"/>
    </xf>
    <xf numFmtId="165" fontId="36"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5" fillId="0" borderId="14" xfId="0" applyFont="1" applyBorder="1" applyAlignment="1">
      <alignment vertical="center"/>
    </xf>
    <xf numFmtId="0" fontId="45" fillId="0" borderId="0" xfId="0" applyFont="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6" xfId="0" applyFont="1" applyBorder="1"/>
    <xf numFmtId="0" fontId="7" fillId="0" borderId="0" xfId="0" applyFont="1"/>
    <xf numFmtId="3" fontId="51" fillId="0" borderId="0" xfId="0" applyNumberFormat="1" applyFont="1" applyAlignment="1">
      <alignment horizontal="right"/>
    </xf>
    <xf numFmtId="0" fontId="8" fillId="0" borderId="17" xfId="0" applyFont="1" applyBorder="1"/>
    <xf numFmtId="0" fontId="50" fillId="37" borderId="65" xfId="0" applyFont="1" applyFill="1" applyBorder="1" applyAlignment="1">
      <alignment horizontal="center" wrapText="1"/>
    </xf>
    <xf numFmtId="0" fontId="33" fillId="28" borderId="27" xfId="0" applyFont="1" applyFill="1" applyBorder="1" applyAlignment="1">
      <alignment horizontal="center" wrapText="1"/>
    </xf>
    <xf numFmtId="3" fontId="33" fillId="0" borderId="50" xfId="0" applyNumberFormat="1" applyFont="1" applyBorder="1" applyAlignment="1">
      <alignment horizontal="center" wrapText="1"/>
    </xf>
    <xf numFmtId="165" fontId="58" fillId="28" borderId="24" xfId="0" applyNumberFormat="1" applyFont="1" applyFill="1" applyBorder="1" applyAlignment="1">
      <alignment horizontal="right" vertical="center"/>
    </xf>
    <xf numFmtId="3" fontId="58" fillId="28" borderId="24" xfId="0" applyNumberFormat="1" applyFont="1" applyFill="1" applyBorder="1" applyAlignment="1">
      <alignment horizontal="center" vertical="center"/>
    </xf>
    <xf numFmtId="3" fontId="33" fillId="38" borderId="21" xfId="0" applyNumberFormat="1" applyFont="1" applyFill="1" applyBorder="1" applyAlignment="1">
      <alignment horizontal="center" wrapText="1"/>
    </xf>
    <xf numFmtId="165" fontId="36" fillId="24" borderId="53"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3" xfId="0" applyFont="1" applyFill="1" applyBorder="1"/>
    <xf numFmtId="0" fontId="11" fillId="0" borderId="0" xfId="0" applyFont="1" applyAlignment="1">
      <alignment horizontal="left"/>
    </xf>
    <xf numFmtId="0" fontId="7" fillId="0" borderId="0" xfId="0" applyFont="1" applyAlignment="1">
      <alignment horizontal="left"/>
    </xf>
    <xf numFmtId="0" fontId="36" fillId="24" borderId="39" xfId="0" applyFont="1" applyFill="1" applyBorder="1" applyAlignment="1">
      <alignment vertical="center"/>
    </xf>
    <xf numFmtId="0" fontId="36" fillId="24" borderId="40" xfId="0" applyFont="1" applyFill="1" applyBorder="1" applyAlignment="1">
      <alignment vertical="center"/>
    </xf>
    <xf numFmtId="3" fontId="33" fillId="0" borderId="54" xfId="0" applyNumberFormat="1" applyFont="1" applyBorder="1" applyAlignment="1">
      <alignment vertical="center"/>
    </xf>
    <xf numFmtId="0" fontId="36" fillId="0" borderId="0" xfId="0" applyFont="1" applyAlignment="1">
      <alignment vertical="center"/>
    </xf>
    <xf numFmtId="0" fontId="2" fillId="28" borderId="49" xfId="87" applyFont="1" applyFill="1" applyBorder="1" applyAlignment="1">
      <alignment horizontal="left" vertical="center" wrapText="1"/>
    </xf>
    <xf numFmtId="0" fontId="42" fillId="28" borderId="50" xfId="0" applyFont="1" applyFill="1" applyBorder="1" applyAlignment="1">
      <alignment vertical="center" wrapText="1"/>
    </xf>
    <xf numFmtId="3" fontId="33" fillId="0" borderId="55" xfId="0" applyNumberFormat="1" applyFont="1" applyBorder="1" applyAlignment="1">
      <alignment vertical="center"/>
    </xf>
    <xf numFmtId="0" fontId="37" fillId="28" borderId="47" xfId="0" applyFont="1" applyFill="1" applyBorder="1" applyAlignment="1">
      <alignment vertical="center" wrapText="1"/>
    </xf>
    <xf numFmtId="165" fontId="5" fillId="0" borderId="0" xfId="82" applyNumberFormat="1" applyFont="1" applyAlignment="1">
      <alignment horizontal="left"/>
    </xf>
    <xf numFmtId="165" fontId="50" fillId="0" borderId="0" xfId="0" applyNumberFormat="1" applyFont="1" applyAlignment="1">
      <alignment horizontal="right" vertical="center"/>
    </xf>
    <xf numFmtId="3" fontId="33" fillId="0" borderId="40" xfId="0" applyNumberFormat="1" applyFont="1" applyBorder="1" applyAlignment="1">
      <alignment vertical="center"/>
    </xf>
    <xf numFmtId="3" fontId="33" fillId="0" borderId="11" xfId="0" applyNumberFormat="1" applyFont="1" applyBorder="1" applyAlignment="1">
      <alignment vertical="center"/>
    </xf>
    <xf numFmtId="165" fontId="33" fillId="0" borderId="11" xfId="0" applyNumberFormat="1" applyFont="1" applyBorder="1" applyAlignment="1">
      <alignment vertical="center"/>
    </xf>
    <xf numFmtId="165" fontId="36" fillId="0" borderId="0" xfId="0" applyNumberFormat="1" applyFont="1"/>
    <xf numFmtId="165" fontId="50" fillId="0" borderId="0" xfId="0" applyNumberFormat="1" applyFont="1" applyAlignment="1">
      <alignment vertical="center"/>
    </xf>
    <xf numFmtId="0" fontId="50" fillId="37" borderId="39" xfId="0" applyFont="1" applyFill="1" applyBorder="1" applyAlignment="1">
      <alignment horizontal="center" wrapText="1"/>
    </xf>
    <xf numFmtId="0" fontId="33" fillId="28" borderId="44" xfId="0" applyFont="1" applyFill="1" applyBorder="1" applyAlignment="1">
      <alignment horizontal="center" wrapText="1"/>
    </xf>
    <xf numFmtId="3" fontId="33" fillId="38" borderId="64" xfId="0" applyNumberFormat="1" applyFont="1" applyFill="1" applyBorder="1" applyAlignment="1">
      <alignment horizontal="center" wrapText="1"/>
    </xf>
    <xf numFmtId="0" fontId="36" fillId="0" borderId="58" xfId="0" applyFont="1" applyBorder="1" applyAlignment="1">
      <alignment vertical="center" wrapText="1"/>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3" fontId="44" fillId="29" borderId="0" xfId="0" applyNumberFormat="1" applyFont="1" applyFill="1" applyAlignment="1">
      <alignment horizontal="left" vertical="top" wrapText="1"/>
    </xf>
    <xf numFmtId="9" fontId="8" fillId="40" borderId="64" xfId="92" applyFont="1" applyFill="1" applyBorder="1" applyAlignment="1" applyProtection="1">
      <alignment horizontal="center" vertical="center" wrapText="1"/>
      <protection locked="0"/>
    </xf>
    <xf numFmtId="0" fontId="36" fillId="40" borderId="54" xfId="0" applyFont="1" applyFill="1" applyBorder="1" applyAlignment="1" applyProtection="1">
      <alignment horizontal="center" vertical="center" wrapText="1"/>
      <protection locked="0"/>
    </xf>
    <xf numFmtId="3" fontId="33" fillId="40" borderId="51"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8" fillId="0" borderId="40" xfId="0" applyFont="1" applyBorder="1" applyAlignment="1">
      <alignment vertical="center" wrapText="1"/>
    </xf>
    <xf numFmtId="0" fontId="0" fillId="25" borderId="0" xfId="0" applyFill="1" applyAlignment="1">
      <alignment horizontal="left" vertical="center"/>
    </xf>
    <xf numFmtId="0" fontId="0" fillId="25" borderId="0" xfId="0" applyFill="1" applyAlignment="1">
      <alignment vertical="center"/>
    </xf>
    <xf numFmtId="0" fontId="32" fillId="0" borderId="0" xfId="72" applyAlignment="1" applyProtection="1"/>
    <xf numFmtId="0" fontId="35" fillId="0" borderId="0" xfId="0" applyFont="1"/>
    <xf numFmtId="0" fontId="7" fillId="25" borderId="0" xfId="82" applyFont="1" applyFill="1"/>
    <xf numFmtId="0" fontId="46" fillId="25" borderId="0" xfId="0" applyFont="1" applyFill="1" applyAlignment="1">
      <alignment vertical="center"/>
    </xf>
    <xf numFmtId="0" fontId="48" fillId="25" borderId="0" xfId="0" applyFont="1" applyFill="1"/>
    <xf numFmtId="0" fontId="64" fillId="0" borderId="0" xfId="82" applyFont="1" applyAlignment="1">
      <alignment horizontal="left"/>
    </xf>
    <xf numFmtId="0" fontId="65" fillId="0" borderId="0" xfId="0" applyFont="1"/>
    <xf numFmtId="0" fontId="65" fillId="0" borderId="0" xfId="0" applyFont="1" applyAlignment="1">
      <alignment horizontal="right"/>
    </xf>
    <xf numFmtId="0" fontId="61" fillId="0" borderId="0" xfId="0" applyFont="1"/>
    <xf numFmtId="0" fontId="66" fillId="0" borderId="0" xfId="0" applyFont="1" applyAlignment="1">
      <alignment horizontal="center"/>
    </xf>
    <xf numFmtId="0" fontId="67" fillId="0" borderId="39" xfId="0" applyFont="1" applyBorder="1" applyAlignment="1">
      <alignment horizontal="right"/>
    </xf>
    <xf numFmtId="0" fontId="59" fillId="0" borderId="0" xfId="0" applyFont="1"/>
    <xf numFmtId="0" fontId="59" fillId="42" borderId="44" xfId="0" applyFont="1" applyFill="1" applyBorder="1"/>
    <xf numFmtId="0" fontId="61" fillId="43" borderId="44" xfId="0" applyFont="1" applyFill="1" applyBorder="1" applyAlignment="1">
      <alignment horizontal="center" vertical="center" wrapText="1"/>
    </xf>
    <xf numFmtId="0" fontId="61" fillId="43" borderId="44" xfId="0" applyFont="1" applyFill="1" applyBorder="1" applyAlignment="1">
      <alignment horizontal="right" vertical="center" wrapText="1"/>
    </xf>
    <xf numFmtId="0" fontId="66" fillId="44" borderId="64" xfId="0" applyFont="1" applyFill="1" applyBorder="1" applyAlignment="1">
      <alignment horizontal="left" vertical="center" wrapText="1"/>
    </xf>
    <xf numFmtId="0" fontId="66" fillId="0" borderId="0" xfId="0" applyFont="1" applyAlignment="1">
      <alignment horizontal="left" vertical="center" wrapText="1"/>
    </xf>
    <xf numFmtId="0" fontId="65" fillId="0" borderId="40" xfId="0" applyFont="1" applyBorder="1" applyAlignment="1">
      <alignment horizontal="right"/>
    </xf>
    <xf numFmtId="0" fontId="59" fillId="45" borderId="11" xfId="0" applyFont="1" applyFill="1" applyBorder="1"/>
    <xf numFmtId="3" fontId="59" fillId="0" borderId="11" xfId="0" applyNumberFormat="1" applyFont="1" applyBorder="1"/>
    <xf numFmtId="0" fontId="59" fillId="0" borderId="11" xfId="0" applyFont="1" applyBorder="1" applyAlignment="1">
      <alignment horizontal="right"/>
    </xf>
    <xf numFmtId="3" fontId="59" fillId="43" borderId="54" xfId="0" applyNumberFormat="1" applyFont="1" applyFill="1" applyBorder="1"/>
    <xf numFmtId="0" fontId="65" fillId="0" borderId="32" xfId="0" applyFont="1" applyBorder="1" applyAlignment="1">
      <alignment wrapText="1"/>
    </xf>
    <xf numFmtId="0" fontId="65" fillId="0" borderId="62" xfId="0" applyFont="1" applyBorder="1" applyAlignment="1">
      <alignment wrapText="1"/>
    </xf>
    <xf numFmtId="0" fontId="65" fillId="42" borderId="11" xfId="0" applyFont="1" applyFill="1" applyBorder="1" applyAlignment="1">
      <alignment vertical="center"/>
    </xf>
    <xf numFmtId="0" fontId="65" fillId="0" borderId="0" xfId="0" applyFont="1" applyAlignment="1">
      <alignment horizontal="left"/>
    </xf>
    <xf numFmtId="0" fontId="65" fillId="0" borderId="40" xfId="0" applyFont="1" applyBorder="1"/>
    <xf numFmtId="0" fontId="65" fillId="0" borderId="11" xfId="0" applyFont="1" applyBorder="1"/>
    <xf numFmtId="0" fontId="65" fillId="0" borderId="11" xfId="0" applyFont="1" applyBorder="1" applyAlignment="1">
      <alignment horizontal="right"/>
    </xf>
    <xf numFmtId="0" fontId="65" fillId="0" borderId="52" xfId="0" applyFont="1" applyBorder="1"/>
    <xf numFmtId="0" fontId="65" fillId="0" borderId="53" xfId="0" applyFont="1" applyBorder="1"/>
    <xf numFmtId="3" fontId="59" fillId="0" borderId="53" xfId="0" applyNumberFormat="1" applyFont="1" applyBorder="1"/>
    <xf numFmtId="0" fontId="65" fillId="0" borderId="53" xfId="0" applyFont="1" applyBorder="1" applyAlignment="1">
      <alignment horizontal="right"/>
    </xf>
    <xf numFmtId="3" fontId="59" fillId="43" borderId="51" xfId="0" applyNumberFormat="1" applyFont="1" applyFill="1" applyBorder="1"/>
    <xf numFmtId="0" fontId="65" fillId="42" borderId="0" xfId="0" applyFont="1" applyFill="1"/>
    <xf numFmtId="0" fontId="59" fillId="42" borderId="0" xfId="0" applyFont="1" applyFill="1"/>
    <xf numFmtId="0" fontId="65" fillId="42" borderId="0" xfId="0" applyFont="1" applyFill="1" applyAlignment="1">
      <alignment horizontal="right"/>
    </xf>
    <xf numFmtId="0" fontId="7" fillId="48" borderId="0" xfId="0" applyFont="1" applyFill="1"/>
    <xf numFmtId="0" fontId="69" fillId="0" borderId="0" xfId="0" applyFont="1"/>
    <xf numFmtId="0" fontId="61" fillId="43" borderId="11" xfId="0" applyFont="1" applyFill="1" applyBorder="1" applyAlignment="1">
      <alignment horizontal="center" vertical="center" wrapText="1"/>
    </xf>
    <xf numFmtId="0" fontId="61" fillId="43" borderId="11" xfId="0" applyFont="1" applyFill="1" applyBorder="1" applyAlignment="1">
      <alignment horizontal="right" vertical="center" wrapText="1"/>
    </xf>
    <xf numFmtId="0" fontId="66" fillId="44" borderId="11" xfId="0" applyFont="1" applyFill="1" applyBorder="1" applyAlignment="1">
      <alignment horizontal="left" vertical="center" wrapText="1"/>
    </xf>
    <xf numFmtId="6" fontId="59" fillId="0" borderId="35" xfId="0" applyNumberFormat="1" applyFont="1" applyBorder="1" applyAlignment="1">
      <alignment horizontal="right" wrapText="1"/>
    </xf>
    <xf numFmtId="6" fontId="59" fillId="0" borderId="11" xfId="0" applyNumberFormat="1" applyFont="1" applyBorder="1"/>
    <xf numFmtId="0" fontId="7" fillId="0" borderId="0" xfId="0" applyFont="1" applyAlignment="1">
      <alignment horizontal="right"/>
    </xf>
    <xf numFmtId="0" fontId="7" fillId="25" borderId="0" xfId="82" applyFont="1" applyFill="1" applyAlignment="1">
      <alignment vertical="top"/>
    </xf>
    <xf numFmtId="0" fontId="2" fillId="25" borderId="0" xfId="82" applyFill="1"/>
    <xf numFmtId="44" fontId="7" fillId="0" borderId="11" xfId="56" applyNumberFormat="1" applyFont="1" applyFill="1" applyBorder="1"/>
    <xf numFmtId="0" fontId="0" fillId="25" borderId="0" xfId="0" applyFill="1" applyAlignment="1">
      <alignment horizontal="left" vertical="center" wrapText="1"/>
    </xf>
    <xf numFmtId="0" fontId="70" fillId="25" borderId="0" xfId="0" applyFont="1" applyFill="1" applyAlignment="1">
      <alignment vertical="center"/>
    </xf>
    <xf numFmtId="0" fontId="8" fillId="0" borderId="0" xfId="0" applyFont="1" applyAlignment="1">
      <alignment horizontal="center" wrapText="1"/>
    </xf>
    <xf numFmtId="0" fontId="7" fillId="0" borderId="26" xfId="0" applyFont="1" applyBorder="1"/>
    <xf numFmtId="0" fontId="7" fillId="0" borderId="10" xfId="0" applyFont="1" applyBorder="1"/>
    <xf numFmtId="0" fontId="8" fillId="0" borderId="38" xfId="0" applyFont="1" applyBorder="1"/>
    <xf numFmtId="0" fontId="7" fillId="0" borderId="48" xfId="0" applyFont="1" applyBorder="1"/>
    <xf numFmtId="0" fontId="8" fillId="0" borderId="64" xfId="0" applyFont="1" applyBorder="1" applyAlignment="1">
      <alignment horizontal="center"/>
    </xf>
    <xf numFmtId="0" fontId="7" fillId="0" borderId="31" xfId="0" applyFont="1" applyBorder="1"/>
    <xf numFmtId="0" fontId="7" fillId="0" borderId="71" xfId="0" applyFont="1" applyBorder="1"/>
    <xf numFmtId="3" fontId="7" fillId="0" borderId="45" xfId="0" applyNumberFormat="1" applyFont="1" applyBorder="1"/>
    <xf numFmtId="0" fontId="7" fillId="0" borderId="62" xfId="0" applyFont="1" applyBorder="1"/>
    <xf numFmtId="0" fontId="7" fillId="0" borderId="63" xfId="0" applyFont="1" applyBorder="1"/>
    <xf numFmtId="3" fontId="7" fillId="0" borderId="56" xfId="0" applyNumberFormat="1" applyFont="1" applyBorder="1"/>
    <xf numFmtId="0" fontId="7" fillId="0" borderId="54" xfId="0" applyFont="1" applyBorder="1" applyAlignment="1">
      <alignment horizontal="right"/>
    </xf>
    <xf numFmtId="8" fontId="7" fillId="0" borderId="45" xfId="0" applyNumberFormat="1" applyFont="1" applyBorder="1" applyAlignment="1">
      <alignment horizontal="right"/>
    </xf>
    <xf numFmtId="0" fontId="7" fillId="0" borderId="29" xfId="0" applyFont="1" applyBorder="1"/>
    <xf numFmtId="3" fontId="7" fillId="0" borderId="22" xfId="0" applyNumberFormat="1" applyFont="1" applyBorder="1"/>
    <xf numFmtId="8" fontId="7" fillId="0" borderId="0" xfId="0" applyNumberFormat="1" applyFont="1" applyAlignment="1">
      <alignment horizontal="right"/>
    </xf>
    <xf numFmtId="0" fontId="7" fillId="49" borderId="0" xfId="0" applyFont="1" applyFill="1"/>
    <xf numFmtId="8" fontId="7" fillId="0" borderId="56" xfId="0" applyNumberFormat="1" applyFont="1" applyBorder="1" applyAlignment="1">
      <alignment horizontal="right"/>
    </xf>
    <xf numFmtId="0" fontId="7" fillId="0" borderId="17" xfId="0" applyFont="1" applyBorder="1"/>
    <xf numFmtId="0" fontId="7" fillId="25" borderId="0" xfId="0" applyFont="1" applyFill="1" applyAlignment="1">
      <alignment horizontal="right"/>
    </xf>
    <xf numFmtId="0" fontId="8" fillId="0" borderId="21" xfId="0" applyFont="1" applyBorder="1" applyAlignment="1">
      <alignment horizontal="center"/>
    </xf>
    <xf numFmtId="0" fontId="8" fillId="0" borderId="44" xfId="82" applyFont="1" applyBorder="1" applyAlignment="1">
      <alignment horizontal="center" wrapText="1"/>
    </xf>
    <xf numFmtId="0" fontId="7" fillId="40" borderId="40" xfId="82" applyFont="1" applyFill="1" applyBorder="1" applyAlignment="1" applyProtection="1">
      <alignment vertical="top"/>
      <protection locked="0"/>
    </xf>
    <xf numFmtId="0" fontId="7" fillId="40" borderId="52" xfId="82" applyFont="1" applyFill="1" applyBorder="1" applyAlignment="1" applyProtection="1">
      <alignment vertical="top"/>
      <protection locked="0"/>
    </xf>
    <xf numFmtId="44" fontId="7" fillId="0" borderId="53" xfId="56" applyNumberFormat="1" applyFont="1" applyFill="1" applyBorder="1"/>
    <xf numFmtId="6" fontId="7" fillId="49" borderId="45" xfId="0" applyNumberFormat="1" applyFont="1" applyFill="1" applyBorder="1" applyAlignment="1">
      <alignment horizontal="right"/>
    </xf>
    <xf numFmtId="0" fontId="65" fillId="25" borderId="0" xfId="0" applyFont="1" applyFill="1"/>
    <xf numFmtId="0" fontId="64" fillId="0" borderId="0" xfId="82" applyFont="1" applyAlignment="1">
      <alignment vertical="top"/>
    </xf>
    <xf numFmtId="0" fontId="7" fillId="46" borderId="53" xfId="0" applyFont="1" applyFill="1" applyBorder="1"/>
    <xf numFmtId="44" fontId="2" fillId="0" borderId="51" xfId="82" applyNumberFormat="1" applyBorder="1" applyAlignment="1">
      <alignment horizontal="left"/>
    </xf>
    <xf numFmtId="0" fontId="36" fillId="25" borderId="44" xfId="0" applyFont="1" applyFill="1" applyBorder="1" applyAlignment="1">
      <alignment horizontal="center" wrapText="1"/>
    </xf>
    <xf numFmtId="0" fontId="8" fillId="0" borderId="64" xfId="82" applyFont="1" applyBorder="1" applyAlignment="1">
      <alignment horizontal="center" wrapText="1"/>
    </xf>
    <xf numFmtId="44" fontId="2" fillId="0" borderId="0" xfId="82" applyNumberFormat="1"/>
    <xf numFmtId="0" fontId="71" fillId="49" borderId="40" xfId="0" applyFont="1" applyFill="1" applyBorder="1" applyAlignment="1">
      <alignment horizontal="left" vertical="center"/>
    </xf>
    <xf numFmtId="0" fontId="71" fillId="49" borderId="52" xfId="0" applyFont="1" applyFill="1" applyBorder="1" applyAlignment="1">
      <alignment horizontal="left" vertical="center"/>
    </xf>
    <xf numFmtId="0" fontId="5" fillId="0" borderId="39" xfId="82" applyFont="1" applyBorder="1"/>
    <xf numFmtId="0" fontId="5" fillId="0" borderId="44" xfId="82" applyFont="1" applyBorder="1" applyAlignment="1">
      <alignment horizontal="center" wrapText="1"/>
    </xf>
    <xf numFmtId="0" fontId="64" fillId="25" borderId="0" xfId="82" applyFont="1" applyFill="1" applyAlignment="1">
      <alignment horizontal="left"/>
    </xf>
    <xf numFmtId="0" fontId="71" fillId="49" borderId="0" xfId="0" applyFont="1" applyFill="1" applyAlignment="1">
      <alignment horizontal="left" vertical="center"/>
    </xf>
    <xf numFmtId="0" fontId="62" fillId="0" borderId="0" xfId="72" applyFont="1" applyAlignment="1" applyProtection="1"/>
    <xf numFmtId="0" fontId="7" fillId="25" borderId="18" xfId="82" applyFont="1" applyFill="1" applyBorder="1"/>
    <xf numFmtId="0" fontId="8" fillId="25" borderId="0" xfId="82" applyFont="1" applyFill="1"/>
    <xf numFmtId="0" fontId="72" fillId="49" borderId="0" xfId="0" applyFont="1" applyFill="1" applyAlignment="1">
      <alignment horizontal="left" vertical="center"/>
    </xf>
    <xf numFmtId="0" fontId="7" fillId="25" borderId="0" xfId="0" applyFont="1" applyFill="1"/>
    <xf numFmtId="3" fontId="33" fillId="0" borderId="15" xfId="0" applyNumberFormat="1" applyFont="1" applyBorder="1" applyAlignment="1">
      <alignment vertical="center"/>
    </xf>
    <xf numFmtId="0" fontId="8" fillId="0" borderId="39" xfId="82" applyFont="1" applyBorder="1" applyAlignment="1">
      <alignment horizontal="left" wrapText="1"/>
    </xf>
    <xf numFmtId="0" fontId="11" fillId="0" borderId="0" xfId="82" applyFont="1"/>
    <xf numFmtId="0" fontId="11" fillId="0" borderId="0" xfId="82" applyFont="1" applyAlignment="1">
      <alignment vertical="top"/>
    </xf>
    <xf numFmtId="44" fontId="7" fillId="0" borderId="54" xfId="56" applyNumberFormat="1" applyFont="1" applyFill="1" applyBorder="1"/>
    <xf numFmtId="44" fontId="7" fillId="0" borderId="51" xfId="56" applyNumberFormat="1" applyFont="1" applyFill="1" applyBorder="1"/>
    <xf numFmtId="0" fontId="8" fillId="25" borderId="39" xfId="82" applyFont="1" applyFill="1" applyBorder="1"/>
    <xf numFmtId="9" fontId="5" fillId="0" borderId="64" xfId="92" applyFont="1" applyBorder="1" applyAlignment="1">
      <alignment horizontal="center" wrapText="1"/>
    </xf>
    <xf numFmtId="0" fontId="8" fillId="0" borderId="38" xfId="82" applyFont="1" applyBorder="1" applyAlignment="1">
      <alignment horizontal="left" wrapText="1"/>
    </xf>
    <xf numFmtId="0" fontId="7" fillId="40" borderId="31" xfId="82" applyFont="1" applyFill="1" applyBorder="1" applyAlignment="1" applyProtection="1">
      <alignment vertical="top"/>
      <protection locked="0"/>
    </xf>
    <xf numFmtId="0" fontId="7" fillId="40" borderId="58" xfId="82" applyFont="1" applyFill="1" applyBorder="1" applyAlignment="1" applyProtection="1">
      <alignment vertical="top"/>
      <protection locked="0"/>
    </xf>
    <xf numFmtId="3" fontId="50" fillId="0" borderId="0" xfId="0" applyNumberFormat="1" applyFont="1" applyAlignment="1" applyProtection="1">
      <alignment horizontal="center" vertical="center"/>
      <protection locked="0"/>
    </xf>
    <xf numFmtId="0" fontId="36" fillId="40" borderId="41" xfId="0" applyFont="1" applyFill="1" applyBorder="1" applyAlignment="1" applyProtection="1">
      <alignment vertical="center" wrapText="1"/>
      <protection locked="0"/>
    </xf>
    <xf numFmtId="0" fontId="36" fillId="0" borderId="20" xfId="0" applyFont="1" applyBorder="1"/>
    <xf numFmtId="0" fontId="49" fillId="0" borderId="0" xfId="0" applyFont="1" applyAlignment="1" applyProtection="1">
      <alignment vertical="center" wrapText="1"/>
      <protection locked="0"/>
    </xf>
    <xf numFmtId="0" fontId="36" fillId="40" borderId="11" xfId="0" applyFont="1" applyFill="1" applyBorder="1" applyAlignment="1" applyProtection="1">
      <alignment vertical="center" wrapText="1"/>
      <protection locked="0"/>
    </xf>
    <xf numFmtId="165" fontId="33" fillId="0" borderId="40" xfId="0" applyNumberFormat="1" applyFont="1" applyBorder="1" applyAlignment="1">
      <alignment vertical="center"/>
    </xf>
    <xf numFmtId="165" fontId="33" fillId="0" borderId="54" xfId="0" applyNumberFormat="1" applyFont="1" applyBorder="1" applyAlignment="1">
      <alignment vertical="center"/>
    </xf>
    <xf numFmtId="165" fontId="36" fillId="24" borderId="58" xfId="0" applyNumberFormat="1" applyFont="1" applyFill="1" applyBorder="1"/>
    <xf numFmtId="165" fontId="36" fillId="24" borderId="68" xfId="0" applyNumberFormat="1" applyFont="1" applyFill="1" applyBorder="1"/>
    <xf numFmtId="3" fontId="33" fillId="0" borderId="0" xfId="0" applyNumberFormat="1" applyFont="1" applyAlignment="1">
      <alignment horizontal="center" wrapText="1"/>
    </xf>
    <xf numFmtId="3" fontId="33" fillId="0" borderId="0" xfId="0" applyNumberFormat="1" applyFont="1" applyAlignment="1">
      <alignment vertical="center"/>
    </xf>
    <xf numFmtId="3" fontId="33" fillId="0" borderId="53" xfId="0" applyNumberFormat="1" applyFont="1" applyBorder="1"/>
    <xf numFmtId="3" fontId="33" fillId="0" borderId="51" xfId="0" applyNumberFormat="1" applyFont="1" applyBorder="1"/>
    <xf numFmtId="0" fontId="36" fillId="24" borderId="49" xfId="0" applyFont="1" applyFill="1" applyBorder="1"/>
    <xf numFmtId="9" fontId="7" fillId="40" borderId="54" xfId="92" applyFont="1" applyFill="1" applyBorder="1" applyProtection="1">
      <protection locked="0"/>
    </xf>
    <xf numFmtId="9" fontId="7" fillId="40" borderId="51" xfId="92" applyFont="1" applyFill="1" applyBorder="1" applyProtection="1">
      <protection locked="0"/>
    </xf>
    <xf numFmtId="0" fontId="7" fillId="25" borderId="0" xfId="0" applyFont="1" applyFill="1" applyAlignment="1">
      <alignment horizontal="left" vertical="center"/>
    </xf>
    <xf numFmtId="165" fontId="33" fillId="25" borderId="0" xfId="0" applyNumberFormat="1" applyFont="1" applyFill="1" applyAlignment="1">
      <alignment horizontal="right" vertical="center"/>
    </xf>
    <xf numFmtId="3" fontId="33" fillId="25" borderId="0" xfId="0" applyNumberFormat="1" applyFont="1" applyFill="1" applyAlignment="1">
      <alignment vertical="center"/>
    </xf>
    <xf numFmtId="165" fontId="33" fillId="25" borderId="0" xfId="0" applyNumberFormat="1" applyFont="1" applyFill="1" applyAlignment="1">
      <alignment vertical="center"/>
    </xf>
    <xf numFmtId="0" fontId="33" fillId="25" borderId="0" xfId="0" applyFont="1" applyFill="1" applyAlignment="1">
      <alignment vertical="center"/>
    </xf>
    <xf numFmtId="3" fontId="33" fillId="24" borderId="73" xfId="0" applyNumberFormat="1" applyFont="1" applyFill="1" applyBorder="1"/>
    <xf numFmtId="165" fontId="36" fillId="0" borderId="52" xfId="0" applyNumberFormat="1" applyFont="1" applyBorder="1" applyAlignment="1">
      <alignment vertical="center"/>
    </xf>
    <xf numFmtId="165" fontId="36" fillId="0" borderId="53" xfId="0" applyNumberFormat="1" applyFont="1" applyBorder="1" applyAlignment="1">
      <alignment vertical="center"/>
    </xf>
    <xf numFmtId="165" fontId="36" fillId="0" borderId="51" xfId="0" applyNumberFormat="1" applyFont="1" applyBorder="1" applyAlignment="1">
      <alignment vertical="center"/>
    </xf>
    <xf numFmtId="0" fontId="8" fillId="25" borderId="0" xfId="0" applyFont="1" applyFill="1" applyAlignment="1">
      <alignment horizontal="left" vertical="center" wrapText="1"/>
    </xf>
    <xf numFmtId="165" fontId="33" fillId="25" borderId="0" xfId="0" applyNumberFormat="1" applyFont="1" applyFill="1" applyAlignment="1">
      <alignment horizontal="right"/>
    </xf>
    <xf numFmtId="3" fontId="33" fillId="25" borderId="0" xfId="0" applyNumberFormat="1" applyFont="1" applyFill="1"/>
    <xf numFmtId="0" fontId="8" fillId="25" borderId="44" xfId="82" applyFont="1" applyFill="1" applyBorder="1" applyAlignment="1">
      <alignment wrapText="1"/>
    </xf>
    <xf numFmtId="8" fontId="5" fillId="0" borderId="69" xfId="82" applyNumberFormat="1" applyFont="1" applyBorder="1"/>
    <xf numFmtId="0" fontId="2" fillId="25" borderId="29" xfId="82" applyFill="1" applyBorder="1"/>
    <xf numFmtId="165" fontId="36" fillId="25" borderId="0" xfId="0" applyNumberFormat="1" applyFont="1" applyFill="1"/>
    <xf numFmtId="165" fontId="33" fillId="25" borderId="63" xfId="0" applyNumberFormat="1" applyFont="1" applyFill="1" applyBorder="1" applyAlignment="1">
      <alignment vertical="center"/>
    </xf>
    <xf numFmtId="0" fontId="50" fillId="37" borderId="77" xfId="0" applyFont="1" applyFill="1" applyBorder="1" applyAlignment="1">
      <alignment horizontal="center" wrapText="1"/>
    </xf>
    <xf numFmtId="0" fontId="33" fillId="28" borderId="78" xfId="0" applyFont="1" applyFill="1" applyBorder="1" applyAlignment="1">
      <alignment horizontal="center" wrapText="1"/>
    </xf>
    <xf numFmtId="3" fontId="33" fillId="38" borderId="79" xfId="0" applyNumberFormat="1" applyFont="1" applyFill="1" applyBorder="1" applyAlignment="1">
      <alignment horizontal="center" wrapText="1"/>
    </xf>
    <xf numFmtId="165" fontId="33" fillId="0" borderId="80" xfId="0" applyNumberFormat="1" applyFont="1" applyBorder="1" applyAlignment="1">
      <alignment vertical="center"/>
    </xf>
    <xf numFmtId="165" fontId="33" fillId="0" borderId="81" xfId="0" applyNumberFormat="1" applyFont="1" applyBorder="1" applyAlignment="1">
      <alignment vertical="center"/>
    </xf>
    <xf numFmtId="0" fontId="50" fillId="37" borderId="85" xfId="0" applyFont="1" applyFill="1" applyBorder="1" applyAlignment="1">
      <alignment horizontal="center" wrapText="1"/>
    </xf>
    <xf numFmtId="3" fontId="33" fillId="0" borderId="81" xfId="0" applyNumberFormat="1" applyFont="1" applyBorder="1" applyAlignment="1">
      <alignment vertical="center"/>
    </xf>
    <xf numFmtId="3" fontId="33" fillId="0" borderId="86" xfId="0" applyNumberFormat="1" applyFont="1" applyBorder="1" applyAlignment="1">
      <alignment vertical="center"/>
    </xf>
    <xf numFmtId="3" fontId="33" fillId="0" borderId="83" xfId="0" applyNumberFormat="1" applyFont="1" applyBorder="1" applyAlignment="1">
      <alignment vertical="center"/>
    </xf>
    <xf numFmtId="3" fontId="33" fillId="0" borderId="84" xfId="0" applyNumberFormat="1" applyFont="1" applyBorder="1" applyAlignment="1">
      <alignment vertical="center"/>
    </xf>
    <xf numFmtId="165" fontId="33" fillId="24" borderId="87" xfId="0" applyNumberFormat="1" applyFont="1" applyFill="1" applyBorder="1" applyAlignment="1">
      <alignment horizontal="center" wrapText="1"/>
    </xf>
    <xf numFmtId="0" fontId="36" fillId="24" borderId="88" xfId="0" applyFont="1" applyFill="1" applyBorder="1"/>
    <xf numFmtId="0" fontId="36" fillId="24" borderId="89" xfId="0" applyFont="1" applyFill="1" applyBorder="1"/>
    <xf numFmtId="0" fontId="2" fillId="0" borderId="90" xfId="82" applyBorder="1"/>
    <xf numFmtId="0" fontId="2" fillId="0" borderId="91" xfId="82" applyBorder="1"/>
    <xf numFmtId="0" fontId="36" fillId="25" borderId="0" xfId="0" applyFont="1" applyFill="1"/>
    <xf numFmtId="165" fontId="33" fillId="24" borderId="28" xfId="0" applyNumberFormat="1" applyFont="1" applyFill="1" applyBorder="1" applyAlignment="1">
      <alignment horizontal="center" wrapText="1"/>
    </xf>
    <xf numFmtId="3" fontId="33" fillId="24" borderId="59" xfId="0" applyNumberFormat="1" applyFont="1" applyFill="1" applyBorder="1"/>
    <xf numFmtId="0" fontId="2" fillId="0" borderId="75" xfId="82" applyBorder="1" applyAlignment="1">
      <alignment horizontal="left"/>
    </xf>
    <xf numFmtId="0" fontId="7" fillId="0" borderId="73" xfId="0" applyFont="1" applyBorder="1" applyAlignment="1">
      <alignment horizontal="left" vertical="center"/>
    </xf>
    <xf numFmtId="165" fontId="33" fillId="24" borderId="92" xfId="0" applyNumberFormat="1" applyFont="1" applyFill="1" applyBorder="1" applyAlignment="1">
      <alignment horizontal="center" wrapText="1"/>
    </xf>
    <xf numFmtId="0" fontId="36" fillId="24" borderId="93" xfId="0" applyFont="1" applyFill="1" applyBorder="1"/>
    <xf numFmtId="0" fontId="7" fillId="49" borderId="52" xfId="0" applyFont="1" applyFill="1" applyBorder="1"/>
    <xf numFmtId="0" fontId="33" fillId="25" borderId="0" xfId="0" applyFont="1" applyFill="1"/>
    <xf numFmtId="3" fontId="33" fillId="25" borderId="94" xfId="0" applyNumberFormat="1" applyFont="1" applyFill="1" applyBorder="1" applyAlignment="1">
      <alignment vertical="center"/>
    </xf>
    <xf numFmtId="165" fontId="36" fillId="0" borderId="82" xfId="0" applyNumberFormat="1" applyFont="1" applyBorder="1" applyAlignment="1">
      <alignment vertical="center"/>
    </xf>
    <xf numFmtId="165" fontId="36" fillId="0" borderId="83" xfId="0" applyNumberFormat="1" applyFont="1" applyBorder="1" applyAlignment="1">
      <alignment vertical="center"/>
    </xf>
    <xf numFmtId="165" fontId="36" fillId="0" borderId="84" xfId="0" applyNumberFormat="1" applyFont="1" applyBorder="1" applyAlignment="1">
      <alignment vertical="center"/>
    </xf>
    <xf numFmtId="165" fontId="33" fillId="0" borderId="0" xfId="0" applyNumberFormat="1" applyFont="1" applyAlignment="1">
      <alignment vertical="center"/>
    </xf>
    <xf numFmtId="166" fontId="36" fillId="28" borderId="24" xfId="56" applyNumberFormat="1" applyFont="1" applyFill="1" applyBorder="1" applyAlignment="1">
      <alignment vertical="center"/>
    </xf>
    <xf numFmtId="166" fontId="36" fillId="28" borderId="19" xfId="56" applyNumberFormat="1" applyFont="1" applyFill="1" applyBorder="1" applyAlignment="1">
      <alignment vertical="center"/>
    </xf>
    <xf numFmtId="166" fontId="36" fillId="28" borderId="25" xfId="56" applyNumberFormat="1" applyFont="1" applyFill="1" applyBorder="1" applyAlignment="1">
      <alignment vertical="center"/>
    </xf>
    <xf numFmtId="0" fontId="64" fillId="0" borderId="0" xfId="0" applyFont="1"/>
    <xf numFmtId="0" fontId="64" fillId="0" borderId="0" xfId="82" applyFont="1"/>
    <xf numFmtId="44" fontId="7" fillId="49" borderId="0" xfId="0" applyNumberFormat="1" applyFont="1" applyFill="1"/>
    <xf numFmtId="0" fontId="61" fillId="49" borderId="30" xfId="0" applyFont="1" applyFill="1" applyBorder="1"/>
    <xf numFmtId="0" fontId="61" fillId="49" borderId="24" xfId="0" applyFont="1" applyFill="1" applyBorder="1"/>
    <xf numFmtId="0" fontId="61" fillId="49" borderId="24" xfId="0" applyFont="1" applyFill="1" applyBorder="1" applyAlignment="1">
      <alignment horizontal="right"/>
    </xf>
    <xf numFmtId="0" fontId="33" fillId="25" borderId="40" xfId="0" applyFont="1" applyFill="1" applyBorder="1" applyAlignment="1">
      <alignment vertical="center" wrapText="1"/>
    </xf>
    <xf numFmtId="0" fontId="7" fillId="0" borderId="26" xfId="0" applyFont="1" applyBorder="1" applyAlignment="1">
      <alignment horizontal="left"/>
    </xf>
    <xf numFmtId="9" fontId="7" fillId="40" borderId="12" xfId="92" applyFont="1" applyFill="1" applyBorder="1" applyAlignment="1" applyProtection="1">
      <protection locked="0"/>
    </xf>
    <xf numFmtId="0" fontId="7" fillId="0" borderId="0" xfId="0" applyFont="1" applyAlignment="1">
      <alignment vertical="center"/>
    </xf>
    <xf numFmtId="0" fontId="33" fillId="25" borderId="0" xfId="0" applyFont="1" applyFill="1" applyAlignment="1">
      <alignment horizontal="center" wrapText="1"/>
    </xf>
    <xf numFmtId="0" fontId="33" fillId="0" borderId="10" xfId="0" applyFont="1" applyBorder="1" applyAlignment="1">
      <alignment horizontal="center" vertical="center" wrapText="1"/>
    </xf>
    <xf numFmtId="0" fontId="33" fillId="0" borderId="37" xfId="0" applyFont="1" applyBorder="1" applyAlignment="1">
      <alignment vertical="center"/>
    </xf>
    <xf numFmtId="0" fontId="36" fillId="24" borderId="66" xfId="0" applyFont="1" applyFill="1" applyBorder="1" applyAlignment="1">
      <alignment vertical="center"/>
    </xf>
    <xf numFmtId="0" fontId="33" fillId="0" borderId="96" xfId="0" applyFont="1" applyBorder="1" applyAlignment="1">
      <alignment horizontal="center" vertical="center" wrapText="1"/>
    </xf>
    <xf numFmtId="3" fontId="33" fillId="0" borderId="75" xfId="0" applyNumberFormat="1" applyFont="1" applyBorder="1" applyAlignment="1">
      <alignment vertical="center"/>
    </xf>
    <xf numFmtId="0" fontId="36" fillId="24" borderId="38" xfId="0" applyFont="1" applyFill="1" applyBorder="1" applyAlignment="1">
      <alignment vertical="center"/>
    </xf>
    <xf numFmtId="0" fontId="33" fillId="25" borderId="31" xfId="0" applyFont="1" applyFill="1" applyBorder="1" applyAlignment="1">
      <alignment vertical="center" wrapText="1"/>
    </xf>
    <xf numFmtId="0" fontId="33" fillId="25" borderId="26" xfId="0" applyFont="1" applyFill="1" applyBorder="1" applyAlignment="1">
      <alignment vertical="center" wrapText="1"/>
    </xf>
    <xf numFmtId="10" fontId="33" fillId="25" borderId="12" xfId="0" applyNumberFormat="1" applyFont="1" applyFill="1" applyBorder="1" applyAlignment="1">
      <alignment vertical="center"/>
    </xf>
    <xf numFmtId="0" fontId="33" fillId="0" borderId="52" xfId="0" applyFont="1" applyBorder="1" applyAlignment="1">
      <alignment vertical="center"/>
    </xf>
    <xf numFmtId="166" fontId="33" fillId="0" borderId="40" xfId="56" applyNumberFormat="1" applyFont="1" applyBorder="1" applyAlignment="1">
      <alignment vertical="center"/>
    </xf>
    <xf numFmtId="166" fontId="33" fillId="0" borderId="54" xfId="56" applyNumberFormat="1" applyFont="1" applyBorder="1" applyAlignment="1">
      <alignment vertical="center"/>
    </xf>
    <xf numFmtId="166" fontId="33" fillId="0" borderId="52" xfId="0" applyNumberFormat="1" applyFont="1" applyBorder="1" applyAlignment="1">
      <alignment vertical="center"/>
    </xf>
    <xf numFmtId="166" fontId="33" fillId="0" borderId="51" xfId="0" applyNumberFormat="1" applyFont="1" applyBorder="1" applyAlignment="1">
      <alignment vertical="center"/>
    </xf>
    <xf numFmtId="0" fontId="36" fillId="0" borderId="0" xfId="0" applyFont="1" applyAlignment="1">
      <alignment vertical="center" wrapText="1"/>
    </xf>
    <xf numFmtId="3" fontId="36" fillId="0" borderId="0" xfId="0" applyNumberFormat="1" applyFont="1" applyAlignment="1">
      <alignment vertical="center"/>
    </xf>
    <xf numFmtId="0" fontId="36" fillId="25" borderId="0" xfId="0" applyFont="1" applyFill="1" applyAlignment="1">
      <alignment vertical="center"/>
    </xf>
    <xf numFmtId="0" fontId="36" fillId="0" borderId="64" xfId="0" applyFont="1" applyBorder="1" applyAlignment="1">
      <alignment horizontal="center" vertical="center" wrapText="1"/>
    </xf>
    <xf numFmtId="0" fontId="36" fillId="0" borderId="60" xfId="0" applyFont="1" applyBorder="1" applyAlignment="1">
      <alignment horizontal="center" vertical="center" wrapText="1"/>
    </xf>
    <xf numFmtId="0" fontId="49" fillId="0" borderId="0" xfId="0" applyFont="1"/>
    <xf numFmtId="0" fontId="36" fillId="0" borderId="76" xfId="0" applyFont="1" applyBorder="1" applyAlignment="1">
      <alignment horizontal="center" vertical="center" wrapText="1"/>
    </xf>
    <xf numFmtId="166" fontId="33" fillId="25" borderId="40" xfId="56" applyNumberFormat="1" applyFont="1" applyFill="1" applyBorder="1" applyAlignment="1">
      <alignment vertical="center"/>
    </xf>
    <xf numFmtId="166" fontId="33" fillId="25" borderId="11" xfId="56" applyNumberFormat="1" applyFont="1" applyFill="1" applyBorder="1" applyAlignment="1">
      <alignment vertical="center"/>
    </xf>
    <xf numFmtId="166" fontId="33" fillId="25" borderId="54" xfId="56" applyNumberFormat="1" applyFont="1" applyFill="1" applyBorder="1" applyAlignment="1">
      <alignment vertical="center"/>
    </xf>
    <xf numFmtId="166" fontId="33" fillId="25" borderId="52" xfId="56" applyNumberFormat="1" applyFont="1" applyFill="1" applyBorder="1" applyAlignment="1">
      <alignment vertical="center"/>
    </xf>
    <xf numFmtId="166" fontId="33" fillId="25" borderId="53" xfId="56" applyNumberFormat="1" applyFont="1" applyFill="1" applyBorder="1" applyAlignment="1">
      <alignment vertical="center"/>
    </xf>
    <xf numFmtId="166" fontId="33" fillId="25" borderId="51" xfId="56" applyNumberFormat="1" applyFont="1" applyFill="1" applyBorder="1" applyAlignment="1">
      <alignment vertical="center"/>
    </xf>
    <xf numFmtId="0" fontId="77" fillId="0" borderId="0" xfId="0" applyFont="1"/>
    <xf numFmtId="44" fontId="2" fillId="25" borderId="0" xfId="82" applyNumberFormat="1" applyFill="1"/>
    <xf numFmtId="4" fontId="2" fillId="25" borderId="0" xfId="82" applyNumberFormat="1" applyFill="1" applyAlignment="1">
      <alignment horizontal="right"/>
    </xf>
    <xf numFmtId="0" fontId="7" fillId="0" borderId="12" xfId="0" applyFont="1" applyBorder="1" applyAlignment="1">
      <alignment horizontal="left"/>
    </xf>
    <xf numFmtId="0" fontId="7" fillId="46" borderId="67" xfId="0" applyFont="1" applyFill="1" applyBorder="1"/>
    <xf numFmtId="0" fontId="7" fillId="51" borderId="53" xfId="0" applyFont="1" applyFill="1" applyBorder="1"/>
    <xf numFmtId="0" fontId="7" fillId="25" borderId="52" xfId="82" applyFont="1" applyFill="1" applyBorder="1"/>
    <xf numFmtId="0" fontId="7" fillId="25" borderId="40" xfId="82" applyFont="1" applyFill="1" applyBorder="1"/>
    <xf numFmtId="3" fontId="33" fillId="0" borderId="34" xfId="0" applyNumberFormat="1" applyFont="1" applyBorder="1" applyAlignment="1">
      <alignment vertical="center"/>
    </xf>
    <xf numFmtId="165" fontId="33" fillId="0" borderId="74" xfId="0" applyNumberFormat="1" applyFont="1" applyBorder="1" applyAlignment="1">
      <alignment vertical="center"/>
    </xf>
    <xf numFmtId="165" fontId="33" fillId="0" borderId="15" xfId="0" applyNumberFormat="1" applyFont="1" applyBorder="1" applyAlignment="1">
      <alignment vertical="center"/>
    </xf>
    <xf numFmtId="165" fontId="33" fillId="0" borderId="98" xfId="0" applyNumberFormat="1" applyFont="1" applyBorder="1" applyAlignment="1">
      <alignment vertical="center"/>
    </xf>
    <xf numFmtId="9" fontId="5" fillId="0" borderId="61" xfId="92" applyFont="1" applyBorder="1" applyAlignment="1">
      <alignment horizontal="center" wrapText="1"/>
    </xf>
    <xf numFmtId="44" fontId="8" fillId="49" borderId="69" xfId="92" applyNumberFormat="1" applyFont="1" applyFill="1" applyBorder="1"/>
    <xf numFmtId="44" fontId="8" fillId="25" borderId="69" xfId="82" applyNumberFormat="1" applyFont="1" applyFill="1" applyBorder="1"/>
    <xf numFmtId="0" fontId="78" fillId="0" borderId="0" xfId="0" applyFont="1"/>
    <xf numFmtId="165" fontId="7" fillId="40" borderId="11" xfId="82" applyNumberFormat="1" applyFont="1" applyFill="1" applyBorder="1" applyAlignment="1" applyProtection="1">
      <alignment horizontal="right"/>
      <protection locked="0"/>
    </xf>
    <xf numFmtId="166" fontId="33" fillId="0" borderId="0" xfId="0" applyNumberFormat="1" applyFont="1"/>
    <xf numFmtId="0" fontId="7" fillId="0" borderId="37" xfId="82" applyFont="1" applyBorder="1"/>
    <xf numFmtId="164" fontId="7" fillId="0" borderId="0" xfId="82" applyNumberFormat="1" applyFont="1" applyAlignment="1">
      <alignment horizontal="right"/>
    </xf>
    <xf numFmtId="0" fontId="79" fillId="0" borderId="0" xfId="72" applyFont="1" applyFill="1" applyAlignment="1" applyProtection="1"/>
    <xf numFmtId="9" fontId="7" fillId="40" borderId="12" xfId="92" applyFont="1" applyFill="1" applyBorder="1" applyAlignment="1" applyProtection="1">
      <alignment horizontal="right"/>
      <protection locked="0"/>
    </xf>
    <xf numFmtId="9" fontId="7" fillId="40" borderId="11" xfId="92" applyFont="1" applyFill="1" applyBorder="1" applyAlignment="1" applyProtection="1">
      <protection locked="0"/>
    </xf>
    <xf numFmtId="9" fontId="7" fillId="40" borderId="53" xfId="92" applyFont="1" applyFill="1" applyBorder="1" applyAlignment="1" applyProtection="1">
      <protection locked="0"/>
    </xf>
    <xf numFmtId="166" fontId="7" fillId="25" borderId="11" xfId="56" applyNumberFormat="1" applyFont="1" applyFill="1" applyBorder="1" applyAlignment="1" applyProtection="1">
      <protection locked="0"/>
    </xf>
    <xf numFmtId="166" fontId="7" fillId="25" borderId="11" xfId="56" applyNumberFormat="1" applyFont="1" applyFill="1" applyBorder="1"/>
    <xf numFmtId="44" fontId="7" fillId="40" borderId="11" xfId="92" applyNumberFormat="1" applyFont="1" applyFill="1" applyBorder="1" applyAlignment="1" applyProtection="1">
      <protection locked="0"/>
    </xf>
    <xf numFmtId="166" fontId="7" fillId="40" borderId="11" xfId="56" applyNumberFormat="1" applyFont="1" applyFill="1" applyBorder="1" applyAlignment="1" applyProtection="1">
      <protection locked="0"/>
    </xf>
    <xf numFmtId="168" fontId="7" fillId="0" borderId="11" xfId="56" applyNumberFormat="1" applyFont="1" applyBorder="1"/>
    <xf numFmtId="0" fontId="8" fillId="0" borderId="44" xfId="82" applyFont="1" applyBorder="1" applyAlignment="1">
      <alignment wrapText="1"/>
    </xf>
    <xf numFmtId="44" fontId="7" fillId="40" borderId="40" xfId="56" applyNumberFormat="1" applyFont="1" applyFill="1" applyBorder="1" applyAlignment="1" applyProtection="1">
      <protection locked="0"/>
    </xf>
    <xf numFmtId="168" fontId="7" fillId="0" borderId="54" xfId="82" applyNumberFormat="1" applyFont="1" applyBorder="1"/>
    <xf numFmtId="44" fontId="7" fillId="40" borderId="52" xfId="56" applyNumberFormat="1" applyFont="1" applyFill="1" applyBorder="1" applyAlignment="1" applyProtection="1">
      <protection locked="0"/>
    </xf>
    <xf numFmtId="166" fontId="7" fillId="25" borderId="100" xfId="82" applyNumberFormat="1" applyFont="1" applyFill="1" applyBorder="1"/>
    <xf numFmtId="169" fontId="7" fillId="0" borderId="45" xfId="56" applyNumberFormat="1" applyFont="1" applyBorder="1" applyAlignment="1">
      <alignment horizontal="right"/>
    </xf>
    <xf numFmtId="0" fontId="36" fillId="24" borderId="101" xfId="0" applyFont="1" applyFill="1" applyBorder="1"/>
    <xf numFmtId="0" fontId="2" fillId="0" borderId="102" xfId="82" applyBorder="1"/>
    <xf numFmtId="3" fontId="33" fillId="0" borderId="52" xfId="0" applyNumberFormat="1" applyFont="1" applyBorder="1" applyAlignment="1">
      <alignment vertical="center"/>
    </xf>
    <xf numFmtId="3" fontId="33" fillId="0" borderId="53" xfId="0" applyNumberFormat="1" applyFont="1" applyBorder="1" applyAlignment="1">
      <alignment vertical="center"/>
    </xf>
    <xf numFmtId="3" fontId="33" fillId="0" borderId="51" xfId="0" applyNumberFormat="1" applyFont="1" applyBorder="1" applyAlignment="1">
      <alignment vertical="center"/>
    </xf>
    <xf numFmtId="165" fontId="33" fillId="0" borderId="52" xfId="0" applyNumberFormat="1" applyFont="1" applyBorder="1" applyAlignment="1">
      <alignment vertical="center"/>
    </xf>
    <xf numFmtId="165" fontId="33" fillId="0" borderId="53" xfId="0" applyNumberFormat="1" applyFont="1" applyBorder="1" applyAlignment="1">
      <alignment vertical="center"/>
    </xf>
    <xf numFmtId="165" fontId="33" fillId="0" borderId="51" xfId="0" applyNumberFormat="1" applyFont="1" applyBorder="1" applyAlignment="1">
      <alignment vertical="center"/>
    </xf>
    <xf numFmtId="3" fontId="58" fillId="28" borderId="25" xfId="0" applyNumberFormat="1" applyFont="1" applyFill="1" applyBorder="1" applyAlignment="1">
      <alignment horizontal="center" vertical="center"/>
    </xf>
    <xf numFmtId="166" fontId="36" fillId="28" borderId="30" xfId="56" applyNumberFormat="1" applyFont="1" applyFill="1" applyBorder="1" applyAlignment="1">
      <alignment vertical="center"/>
    </xf>
    <xf numFmtId="0" fontId="8" fillId="0" borderId="48" xfId="0" applyFont="1" applyBorder="1" applyAlignment="1">
      <alignment horizontal="center"/>
    </xf>
    <xf numFmtId="0" fontId="8" fillId="0" borderId="60" xfId="0" applyFont="1" applyBorder="1" applyAlignment="1">
      <alignment horizontal="center"/>
    </xf>
    <xf numFmtId="0" fontId="7" fillId="0" borderId="58" xfId="0" applyFont="1" applyBorder="1" applyAlignment="1">
      <alignment horizontal="left"/>
    </xf>
    <xf numFmtId="0" fontId="7" fillId="0" borderId="59" xfId="0" applyFont="1" applyBorder="1" applyAlignment="1">
      <alignment horizontal="left"/>
    </xf>
    <xf numFmtId="0" fontId="7" fillId="0" borderId="67" xfId="0" applyFont="1" applyBorder="1" applyAlignment="1">
      <alignment horizontal="left"/>
    </xf>
    <xf numFmtId="0" fontId="7" fillId="0" borderId="31" xfId="0" applyFont="1" applyBorder="1" applyAlignment="1">
      <alignment horizontal="left"/>
    </xf>
    <xf numFmtId="0" fontId="7" fillId="0" borderId="17" xfId="0" applyFont="1" applyBorder="1" applyAlignment="1">
      <alignment horizontal="left"/>
    </xf>
    <xf numFmtId="0" fontId="7" fillId="0" borderId="31" xfId="0" applyFont="1" applyBorder="1" applyAlignment="1">
      <alignment horizontal="center"/>
    </xf>
    <xf numFmtId="0" fontId="7" fillId="0" borderId="26" xfId="0" applyFont="1" applyBorder="1" applyAlignment="1">
      <alignment horizontal="center"/>
    </xf>
    <xf numFmtId="0" fontId="7" fillId="0" borderId="17" xfId="0" applyFont="1" applyBorder="1" applyAlignment="1">
      <alignment horizontal="center"/>
    </xf>
    <xf numFmtId="44" fontId="7" fillId="40" borderId="66" xfId="56" applyNumberFormat="1" applyFont="1" applyFill="1" applyBorder="1" applyAlignment="1" applyProtection="1">
      <alignment horizontal="center"/>
      <protection locked="0"/>
    </xf>
    <xf numFmtId="9" fontId="7" fillId="40" borderId="66" xfId="92" applyFont="1" applyFill="1" applyBorder="1" applyAlignment="1" applyProtection="1">
      <alignment horizontal="right"/>
      <protection locked="0"/>
    </xf>
    <xf numFmtId="0" fontId="8" fillId="0" borderId="61" xfId="82" applyFont="1" applyBorder="1" applyAlignment="1">
      <alignment horizontal="center" wrapText="1"/>
    </xf>
    <xf numFmtId="0" fontId="8" fillId="0" borderId="30" xfId="0" applyFont="1" applyBorder="1" applyAlignment="1">
      <alignment horizontal="left"/>
    </xf>
    <xf numFmtId="0" fontId="8" fillId="0" borderId="95" xfId="0" applyFont="1" applyBorder="1" applyAlignment="1">
      <alignment horizontal="left"/>
    </xf>
    <xf numFmtId="0" fontId="7" fillId="0" borderId="38" xfId="0" applyFont="1" applyBorder="1" applyAlignment="1">
      <alignment horizontal="left"/>
    </xf>
    <xf numFmtId="0" fontId="7" fillId="0" borderId="60" xfId="0" applyFont="1" applyBorder="1" applyAlignment="1">
      <alignment horizontal="left"/>
    </xf>
    <xf numFmtId="0" fontId="8" fillId="0" borderId="39" xfId="82" applyFont="1" applyBorder="1" applyAlignment="1">
      <alignment horizontal="center" wrapText="1"/>
    </xf>
    <xf numFmtId="44" fontId="7" fillId="40" borderId="12" xfId="56" applyNumberFormat="1" applyFont="1" applyFill="1" applyBorder="1" applyAlignment="1" applyProtection="1">
      <alignment horizontal="center"/>
      <protection locked="0"/>
    </xf>
    <xf numFmtId="3" fontId="33" fillId="0" borderId="17" xfId="0" applyNumberFormat="1" applyFont="1" applyBorder="1" applyAlignment="1">
      <alignment vertical="center"/>
    </xf>
    <xf numFmtId="3" fontId="33" fillId="0" borderId="67" xfId="0" applyNumberFormat="1" applyFont="1" applyBorder="1"/>
    <xf numFmtId="166" fontId="33" fillId="0" borderId="17" xfId="56" applyNumberFormat="1" applyFont="1" applyBorder="1" applyAlignment="1">
      <alignment vertical="center"/>
    </xf>
    <xf numFmtId="166" fontId="33" fillId="0" borderId="67" xfId="0" applyNumberFormat="1" applyFont="1" applyBorder="1" applyAlignment="1">
      <alignment vertical="center"/>
    </xf>
    <xf numFmtId="166" fontId="36" fillId="0" borderId="41" xfId="56" applyNumberFormat="1" applyFont="1" applyBorder="1" applyAlignment="1">
      <alignment vertical="center"/>
    </xf>
    <xf numFmtId="166" fontId="36" fillId="0" borderId="55" xfId="56" applyNumberFormat="1" applyFont="1" applyBorder="1" applyAlignment="1">
      <alignment vertical="center"/>
    </xf>
    <xf numFmtId="166" fontId="36" fillId="0" borderId="34" xfId="56" applyNumberFormat="1" applyFont="1" applyBorder="1" applyAlignment="1">
      <alignment vertical="center"/>
    </xf>
    <xf numFmtId="6" fontId="7" fillId="49" borderId="0" xfId="0" applyNumberFormat="1" applyFont="1" applyFill="1" applyAlignment="1">
      <alignment horizontal="right"/>
    </xf>
    <xf numFmtId="0" fontId="7" fillId="25" borderId="0" xfId="0" applyFont="1" applyFill="1" applyAlignment="1">
      <alignment horizontal="left"/>
    </xf>
    <xf numFmtId="0" fontId="67" fillId="0" borderId="38" xfId="0" applyFont="1" applyBorder="1" applyAlignment="1">
      <alignment wrapText="1"/>
    </xf>
    <xf numFmtId="0" fontId="74" fillId="0" borderId="64" xfId="0" applyFont="1" applyBorder="1" applyAlignment="1">
      <alignment wrapText="1"/>
    </xf>
    <xf numFmtId="8" fontId="0" fillId="0" borderId="54" xfId="0" applyNumberFormat="1" applyBorder="1"/>
    <xf numFmtId="8" fontId="0" fillId="0" borderId="51" xfId="0" applyNumberFormat="1" applyBorder="1"/>
    <xf numFmtId="0" fontId="36" fillId="0" borderId="60" xfId="0" applyFont="1" applyBorder="1" applyAlignment="1">
      <alignment horizontal="center" wrapText="1"/>
    </xf>
    <xf numFmtId="44" fontId="2" fillId="0" borderId="0" xfId="82" applyNumberFormat="1" applyAlignment="1">
      <alignment horizontal="left"/>
    </xf>
    <xf numFmtId="0" fontId="8" fillId="0" borderId="0" xfId="82" applyFont="1" applyAlignment="1">
      <alignment vertical="center" wrapText="1"/>
    </xf>
    <xf numFmtId="168" fontId="2" fillId="0" borderId="0" xfId="82" applyNumberFormat="1" applyAlignment="1">
      <alignment horizontal="center" wrapText="1"/>
    </xf>
    <xf numFmtId="168" fontId="2" fillId="0" borderId="0" xfId="82" applyNumberFormat="1"/>
    <xf numFmtId="168" fontId="7" fillId="25" borderId="0" xfId="82" applyNumberFormat="1" applyFont="1" applyFill="1"/>
    <xf numFmtId="0" fontId="33" fillId="0" borderId="31" xfId="0" applyFont="1" applyBorder="1" applyAlignment="1">
      <alignment vertical="center" wrapText="1"/>
    </xf>
    <xf numFmtId="9" fontId="7" fillId="40" borderId="31" xfId="92" applyFont="1" applyFill="1" applyBorder="1" applyAlignment="1" applyProtection="1">
      <protection locked="0"/>
    </xf>
    <xf numFmtId="9" fontId="2" fillId="0" borderId="99" xfId="82" applyNumberFormat="1" applyBorder="1"/>
    <xf numFmtId="9" fontId="2" fillId="0" borderId="72" xfId="82" applyNumberFormat="1" applyBorder="1"/>
    <xf numFmtId="0" fontId="8" fillId="0" borderId="61" xfId="82" applyFont="1" applyBorder="1" applyAlignment="1">
      <alignment wrapText="1"/>
    </xf>
    <xf numFmtId="168" fontId="7" fillId="0" borderId="12" xfId="56" applyNumberFormat="1" applyFont="1" applyBorder="1"/>
    <xf numFmtId="0" fontId="8" fillId="0" borderId="0" xfId="82" applyFont="1" applyAlignment="1">
      <alignment wrapText="1"/>
    </xf>
    <xf numFmtId="168" fontId="7" fillId="0" borderId="0" xfId="82" applyNumberFormat="1" applyFont="1"/>
    <xf numFmtId="168" fontId="7" fillId="0" borderId="0" xfId="56" applyNumberFormat="1" applyFont="1" applyBorder="1"/>
    <xf numFmtId="44" fontId="7" fillId="40" borderId="11" xfId="56" applyNumberFormat="1" applyFont="1" applyFill="1" applyBorder="1" applyAlignment="1" applyProtection="1">
      <protection locked="0"/>
    </xf>
    <xf numFmtId="0" fontId="50" fillId="25" borderId="0" xfId="82" applyFont="1" applyFill="1"/>
    <xf numFmtId="44" fontId="7" fillId="0" borderId="99" xfId="82" applyNumberFormat="1" applyFont="1" applyBorder="1" applyAlignment="1">
      <alignment vertical="center" wrapText="1"/>
    </xf>
    <xf numFmtId="0" fontId="5" fillId="0" borderId="0" xfId="82" applyFont="1" applyAlignment="1">
      <alignment horizontal="center" wrapText="1"/>
    </xf>
    <xf numFmtId="0" fontId="68" fillId="25" borderId="11" xfId="0" applyFont="1" applyFill="1" applyBorder="1" applyAlignment="1">
      <alignment vertical="center" wrapText="1"/>
    </xf>
    <xf numFmtId="44" fontId="8" fillId="0" borderId="56" xfId="82" applyNumberFormat="1" applyFont="1" applyBorder="1"/>
    <xf numFmtId="0" fontId="8" fillId="25" borderId="44" xfId="82" applyFont="1" applyFill="1" applyBorder="1" applyAlignment="1">
      <alignment horizontal="center" wrapText="1"/>
    </xf>
    <xf numFmtId="0" fontId="8" fillId="25" borderId="39" xfId="82" applyFont="1" applyFill="1" applyBorder="1" applyAlignment="1">
      <alignment horizontal="center" wrapText="1"/>
    </xf>
    <xf numFmtId="0" fontId="8" fillId="25" borderId="61" xfId="82" applyFont="1" applyFill="1" applyBorder="1" applyAlignment="1">
      <alignment horizontal="center" wrapText="1"/>
    </xf>
    <xf numFmtId="0" fontId="8" fillId="0" borderId="39" xfId="82" applyFont="1" applyBorder="1" applyAlignment="1">
      <alignment wrapText="1"/>
    </xf>
    <xf numFmtId="0" fontId="8" fillId="0" borderId="38" xfId="82" applyFont="1" applyBorder="1"/>
    <xf numFmtId="0" fontId="8" fillId="0" borderId="39" xfId="82" applyFont="1" applyBorder="1"/>
    <xf numFmtId="168" fontId="8" fillId="0" borderId="103" xfId="82" applyNumberFormat="1" applyFont="1" applyBorder="1"/>
    <xf numFmtId="44" fontId="8" fillId="0" borderId="61" xfId="82" applyNumberFormat="1" applyFont="1" applyBorder="1" applyAlignment="1">
      <alignment wrapText="1"/>
    </xf>
    <xf numFmtId="44" fontId="7" fillId="0" borderId="12" xfId="82" applyNumberFormat="1" applyFont="1" applyBorder="1"/>
    <xf numFmtId="0" fontId="5" fillId="0" borderId="64" xfId="82" applyFont="1" applyBorder="1"/>
    <xf numFmtId="168" fontId="7" fillId="0" borderId="40" xfId="82" applyNumberFormat="1" applyFont="1" applyBorder="1"/>
    <xf numFmtId="168" fontId="2" fillId="0" borderId="54" xfId="82" applyNumberFormat="1" applyBorder="1"/>
    <xf numFmtId="168" fontId="8" fillId="0" borderId="19" xfId="56" applyNumberFormat="1" applyFont="1" applyBorder="1"/>
    <xf numFmtId="168" fontId="8" fillId="0" borderId="65" xfId="82" applyNumberFormat="1" applyFont="1" applyBorder="1"/>
    <xf numFmtId="168" fontId="8" fillId="0" borderId="105" xfId="56" applyNumberFormat="1" applyFont="1" applyBorder="1"/>
    <xf numFmtId="168" fontId="8" fillId="25" borderId="21" xfId="82" applyNumberFormat="1" applyFont="1" applyFill="1" applyBorder="1"/>
    <xf numFmtId="168" fontId="8" fillId="0" borderId="27" xfId="56" applyNumberFormat="1" applyFont="1" applyBorder="1"/>
    <xf numFmtId="0" fontId="8" fillId="0" borderId="64" xfId="82" applyFont="1" applyBorder="1"/>
    <xf numFmtId="9" fontId="7" fillId="0" borderId="99" xfId="82" applyNumberFormat="1" applyFont="1" applyBorder="1"/>
    <xf numFmtId="9" fontId="7" fillId="0" borderId="72" xfId="82" applyNumberFormat="1" applyFont="1" applyBorder="1"/>
    <xf numFmtId="166" fontId="7" fillId="0" borderId="100" xfId="56" applyNumberFormat="1" applyFont="1" applyBorder="1"/>
    <xf numFmtId="0" fontId="7" fillId="0" borderId="0" xfId="82" applyFont="1" applyAlignment="1">
      <alignment horizontal="center" wrapText="1"/>
    </xf>
    <xf numFmtId="164" fontId="33" fillId="0" borderId="0" xfId="0" applyNumberFormat="1" applyFont="1" applyAlignment="1">
      <alignment vertical="center"/>
    </xf>
    <xf numFmtId="0" fontId="50" fillId="37" borderId="106" xfId="0" applyFont="1" applyFill="1" applyBorder="1" applyAlignment="1">
      <alignment horizontal="center" wrapText="1"/>
    </xf>
    <xf numFmtId="0" fontId="36" fillId="24" borderId="38" xfId="0" applyFont="1" applyFill="1" applyBorder="1"/>
    <xf numFmtId="165" fontId="33" fillId="24" borderId="97" xfId="0" applyNumberFormat="1" applyFont="1" applyFill="1" applyBorder="1" applyAlignment="1">
      <alignment horizontal="center" wrapText="1"/>
    </xf>
    <xf numFmtId="170" fontId="33" fillId="25" borderId="107" xfId="0" applyNumberFormat="1" applyFont="1" applyFill="1" applyBorder="1" applyAlignment="1">
      <alignment horizontal="right" vertical="center"/>
    </xf>
    <xf numFmtId="165" fontId="33" fillId="25" borderId="98" xfId="0" applyNumberFormat="1" applyFont="1" applyFill="1" applyBorder="1" applyAlignment="1">
      <alignment horizontal="right" vertical="center"/>
    </xf>
    <xf numFmtId="0" fontId="60" fillId="0" borderId="58" xfId="0" applyFont="1" applyBorder="1" applyAlignment="1">
      <alignment vertical="center" wrapText="1"/>
    </xf>
    <xf numFmtId="165" fontId="36" fillId="25" borderId="68" xfId="0" applyNumberFormat="1" applyFont="1" applyFill="1" applyBorder="1"/>
    <xf numFmtId="44" fontId="8" fillId="0" borderId="69" xfId="82" applyNumberFormat="1" applyFont="1" applyBorder="1"/>
    <xf numFmtId="44" fontId="7" fillId="0" borderId="69" xfId="82" applyNumberFormat="1" applyFont="1" applyBorder="1" applyAlignment="1">
      <alignment vertical="center" wrapText="1"/>
    </xf>
    <xf numFmtId="0" fontId="50" fillId="0" borderId="49" xfId="82" applyFont="1" applyBorder="1"/>
    <xf numFmtId="0" fontId="50" fillId="0" borderId="27" xfId="82" applyFont="1" applyBorder="1"/>
    <xf numFmtId="0" fontId="2" fillId="0" borderId="28" xfId="82" applyBorder="1"/>
    <xf numFmtId="164" fontId="2" fillId="0" borderId="28" xfId="82" applyNumberFormat="1" applyBorder="1" applyAlignment="1">
      <alignment horizontal="right"/>
    </xf>
    <xf numFmtId="168" fontId="8" fillId="25" borderId="103" xfId="82" applyNumberFormat="1" applyFont="1" applyFill="1" applyBorder="1"/>
    <xf numFmtId="164" fontId="7" fillId="0" borderId="28" xfId="82" applyNumberFormat="1" applyFont="1" applyBorder="1" applyAlignment="1">
      <alignment horizontal="right"/>
    </xf>
    <xf numFmtId="164" fontId="5" fillId="0" borderId="0" xfId="82" applyNumberFormat="1" applyFont="1" applyAlignment="1">
      <alignment horizontal="right"/>
    </xf>
    <xf numFmtId="0" fontId="33" fillId="0" borderId="41" xfId="0" applyFont="1" applyBorder="1" applyAlignment="1">
      <alignment vertical="center"/>
    </xf>
    <xf numFmtId="166" fontId="33" fillId="25" borderId="41" xfId="56" applyNumberFormat="1" applyFont="1" applyFill="1" applyBorder="1" applyAlignment="1">
      <alignment vertical="center"/>
    </xf>
    <xf numFmtId="166" fontId="33" fillId="25" borderId="15" xfId="56" applyNumberFormat="1" applyFont="1" applyFill="1" applyBorder="1" applyAlignment="1">
      <alignment vertical="center"/>
    </xf>
    <xf numFmtId="166" fontId="33" fillId="25" borderId="55" xfId="56" applyNumberFormat="1" applyFont="1" applyFill="1" applyBorder="1" applyAlignment="1">
      <alignment vertical="center"/>
    </xf>
    <xf numFmtId="0" fontId="5" fillId="0" borderId="61" xfId="82" applyFont="1" applyBorder="1" applyAlignment="1">
      <alignment horizontal="center" wrapText="1"/>
    </xf>
    <xf numFmtId="4" fontId="5" fillId="0" borderId="76" xfId="82" applyNumberFormat="1" applyFont="1" applyBorder="1" applyAlignment="1">
      <alignment horizontal="center" wrapText="1"/>
    </xf>
    <xf numFmtId="44" fontId="2" fillId="0" borderId="75" xfId="82" applyNumberFormat="1" applyBorder="1"/>
    <xf numFmtId="44" fontId="2" fillId="0" borderId="73" xfId="82" applyNumberFormat="1" applyBorder="1"/>
    <xf numFmtId="0" fontId="5" fillId="0" borderId="48" xfId="82" applyFont="1" applyBorder="1" applyAlignment="1">
      <alignment horizontal="center" wrapText="1"/>
    </xf>
    <xf numFmtId="9" fontId="5" fillId="0" borderId="39" xfId="92" applyFont="1" applyBorder="1" applyAlignment="1">
      <alignment horizontal="center" wrapText="1"/>
    </xf>
    <xf numFmtId="44" fontId="2" fillId="0" borderId="12" xfId="82" applyNumberFormat="1" applyBorder="1"/>
    <xf numFmtId="44" fontId="7" fillId="25" borderId="30" xfId="82" applyNumberFormat="1" applyFont="1" applyFill="1" applyBorder="1"/>
    <xf numFmtId="44" fontId="2" fillId="0" borderId="13" xfId="82" applyNumberFormat="1" applyBorder="1"/>
    <xf numFmtId="0" fontId="7" fillId="25" borderId="69" xfId="82" applyFont="1" applyFill="1" applyBorder="1"/>
    <xf numFmtId="44" fontId="7" fillId="25" borderId="75" xfId="82" applyNumberFormat="1" applyFont="1" applyFill="1" applyBorder="1" applyAlignment="1">
      <alignment wrapText="1"/>
    </xf>
    <xf numFmtId="44" fontId="7" fillId="25" borderId="108" xfId="82" applyNumberFormat="1" applyFont="1" applyFill="1" applyBorder="1" applyAlignment="1">
      <alignment wrapText="1"/>
    </xf>
    <xf numFmtId="44" fontId="7" fillId="25" borderId="69" xfId="82" applyNumberFormat="1" applyFont="1" applyFill="1" applyBorder="1" applyAlignment="1">
      <alignment wrapText="1"/>
    </xf>
    <xf numFmtId="3" fontId="33" fillId="0" borderId="41" xfId="0" applyNumberFormat="1" applyFont="1" applyBorder="1" applyAlignment="1">
      <alignment vertical="center"/>
    </xf>
    <xf numFmtId="3" fontId="33" fillId="0" borderId="109" xfId="0" applyNumberFormat="1" applyFont="1" applyBorder="1" applyAlignment="1">
      <alignment vertical="center"/>
    </xf>
    <xf numFmtId="165" fontId="33" fillId="0" borderId="110" xfId="0" applyNumberFormat="1" applyFont="1" applyBorder="1" applyAlignment="1">
      <alignment vertical="center"/>
    </xf>
    <xf numFmtId="165" fontId="33" fillId="0" borderId="109" xfId="0" applyNumberFormat="1" applyFont="1" applyBorder="1" applyAlignment="1">
      <alignment vertical="center"/>
    </xf>
    <xf numFmtId="43" fontId="33" fillId="28" borderId="15" xfId="56" applyFont="1" applyFill="1" applyBorder="1" applyAlignment="1">
      <alignment vertical="center"/>
    </xf>
    <xf numFmtId="43" fontId="33" fillId="28" borderId="55" xfId="56" applyFont="1" applyFill="1" applyBorder="1" applyAlignment="1">
      <alignment vertical="center"/>
    </xf>
    <xf numFmtId="166" fontId="33" fillId="28" borderId="41" xfId="56" applyNumberFormat="1" applyFont="1" applyFill="1" applyBorder="1" applyAlignment="1">
      <alignment vertical="center"/>
    </xf>
    <xf numFmtId="166" fontId="33" fillId="28" borderId="15" xfId="56" applyNumberFormat="1" applyFont="1" applyFill="1" applyBorder="1" applyAlignment="1">
      <alignment vertical="center"/>
    </xf>
    <xf numFmtId="166" fontId="33" fillId="28" borderId="55" xfId="56" applyNumberFormat="1" applyFont="1" applyFill="1" applyBorder="1" applyAlignment="1">
      <alignment vertical="center"/>
    </xf>
    <xf numFmtId="4" fontId="33" fillId="0" borderId="15" xfId="56" applyNumberFormat="1" applyFont="1" applyFill="1" applyBorder="1" applyAlignment="1">
      <alignment vertical="center"/>
    </xf>
    <xf numFmtId="4" fontId="33" fillId="0" borderId="55" xfId="56" applyNumberFormat="1" applyFont="1" applyFill="1" applyBorder="1" applyAlignment="1">
      <alignment vertical="center"/>
    </xf>
    <xf numFmtId="4" fontId="33" fillId="0" borderId="53" xfId="56" applyNumberFormat="1" applyFont="1" applyFill="1" applyBorder="1" applyAlignment="1">
      <alignment vertical="center"/>
    </xf>
    <xf numFmtId="4" fontId="33" fillId="0" borderId="51" xfId="56" applyNumberFormat="1" applyFont="1" applyFill="1" applyBorder="1" applyAlignment="1">
      <alignment vertical="center"/>
    </xf>
    <xf numFmtId="44" fontId="7" fillId="0" borderId="47" xfId="82" applyNumberFormat="1" applyFont="1" applyBorder="1"/>
    <xf numFmtId="10" fontId="36" fillId="25" borderId="40" xfId="0" applyNumberFormat="1" applyFont="1" applyFill="1" applyBorder="1" applyAlignment="1">
      <alignment vertical="center"/>
    </xf>
    <xf numFmtId="10" fontId="36" fillId="25" borderId="54" xfId="0" applyNumberFormat="1" applyFont="1" applyFill="1" applyBorder="1" applyAlignment="1">
      <alignment vertical="center"/>
    </xf>
    <xf numFmtId="0" fontId="62" fillId="25" borderId="0" xfId="72" applyFont="1" applyFill="1" applyAlignment="1" applyProtection="1"/>
    <xf numFmtId="0" fontId="80" fillId="52" borderId="0" xfId="0" applyFont="1" applyFill="1"/>
    <xf numFmtId="0" fontId="80" fillId="53" borderId="0" xfId="0" applyFont="1" applyFill="1" applyAlignment="1">
      <alignment horizontal="right"/>
    </xf>
    <xf numFmtId="0" fontId="67" fillId="53" borderId="0" xfId="0" applyFont="1" applyFill="1"/>
    <xf numFmtId="0" fontId="37" fillId="25" borderId="31" xfId="0" applyFont="1" applyFill="1" applyBorder="1" applyAlignment="1">
      <alignment vertical="center" wrapText="1"/>
    </xf>
    <xf numFmtId="0" fontId="37" fillId="25" borderId="74" xfId="0" applyFont="1" applyFill="1" applyBorder="1" applyAlignment="1">
      <alignment vertical="center" wrapText="1"/>
    </xf>
    <xf numFmtId="0" fontId="2" fillId="0" borderId="75" xfId="0" applyFont="1" applyBorder="1" applyAlignment="1">
      <alignment horizontal="left" vertical="center"/>
    </xf>
    <xf numFmtId="3" fontId="81" fillId="24" borderId="58" xfId="0" applyNumberFormat="1" applyFont="1" applyFill="1" applyBorder="1"/>
    <xf numFmtId="10" fontId="33" fillId="40" borderId="12" xfId="0" applyNumberFormat="1" applyFont="1" applyFill="1" applyBorder="1" applyAlignment="1" applyProtection="1">
      <alignment vertical="center"/>
      <protection locked="0"/>
    </xf>
    <xf numFmtId="3" fontId="33" fillId="40" borderId="75" xfId="0" applyNumberFormat="1" applyFont="1" applyFill="1" applyBorder="1" applyAlignment="1" applyProtection="1">
      <alignment vertical="center"/>
      <protection locked="0"/>
    </xf>
    <xf numFmtId="10" fontId="33" fillId="40" borderId="13" xfId="0" applyNumberFormat="1" applyFont="1" applyFill="1" applyBorder="1" applyAlignment="1" applyProtection="1">
      <alignment vertical="center"/>
      <protection locked="0"/>
    </xf>
    <xf numFmtId="10" fontId="33" fillId="40" borderId="40" xfId="0" applyNumberFormat="1" applyFont="1" applyFill="1" applyBorder="1" applyAlignment="1" applyProtection="1">
      <alignment vertical="center"/>
      <protection locked="0"/>
    </xf>
    <xf numFmtId="10" fontId="33" fillId="40" borderId="54"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51" xfId="0" applyNumberFormat="1" applyFont="1" applyFill="1" applyBorder="1" applyAlignment="1" applyProtection="1">
      <alignment vertical="center"/>
      <protection locked="0"/>
    </xf>
    <xf numFmtId="10" fontId="33" fillId="40" borderId="67" xfId="0" applyNumberFormat="1" applyFont="1" applyFill="1" applyBorder="1" applyAlignment="1" applyProtection="1">
      <alignment vertical="center"/>
      <protection locked="0"/>
    </xf>
    <xf numFmtId="43" fontId="33" fillId="40" borderId="11" xfId="56" applyFont="1" applyFill="1" applyBorder="1" applyAlignment="1" applyProtection="1">
      <alignment vertical="center"/>
      <protection locked="0"/>
    </xf>
    <xf numFmtId="43" fontId="33" fillId="40" borderId="54" xfId="56" applyFont="1" applyFill="1" applyBorder="1" applyAlignment="1" applyProtection="1">
      <alignment vertical="center"/>
      <protection locked="0"/>
    </xf>
    <xf numFmtId="43" fontId="33" fillId="40" borderId="53" xfId="56" applyFont="1" applyFill="1" applyBorder="1" applyAlignment="1" applyProtection="1">
      <alignment vertical="center"/>
      <protection locked="0"/>
    </xf>
    <xf numFmtId="43" fontId="33" fillId="40" borderId="51" xfId="56" applyFont="1" applyFill="1" applyBorder="1" applyAlignment="1" applyProtection="1">
      <alignment vertical="center"/>
      <protection locked="0"/>
    </xf>
    <xf numFmtId="9" fontId="33" fillId="40" borderId="15" xfId="56" applyNumberFormat="1" applyFont="1" applyFill="1" applyBorder="1" applyAlignment="1" applyProtection="1">
      <alignment vertical="center"/>
      <protection locked="0"/>
    </xf>
    <xf numFmtId="9" fontId="33" fillId="40" borderId="55" xfId="56" applyNumberFormat="1" applyFont="1" applyFill="1" applyBorder="1" applyAlignment="1" applyProtection="1">
      <alignment vertical="center"/>
      <protection locked="0"/>
    </xf>
    <xf numFmtId="4" fontId="33" fillId="40" borderId="15" xfId="56" applyNumberFormat="1" applyFont="1" applyFill="1" applyBorder="1" applyAlignment="1" applyProtection="1">
      <alignment vertical="center"/>
      <protection locked="0"/>
    </xf>
    <xf numFmtId="4" fontId="33" fillId="40" borderId="55" xfId="56" applyNumberFormat="1" applyFont="1" applyFill="1" applyBorder="1" applyAlignment="1" applyProtection="1">
      <alignment vertical="center"/>
      <protection locked="0"/>
    </xf>
    <xf numFmtId="3" fontId="36" fillId="40" borderId="73" xfId="0" applyNumberFormat="1" applyFont="1" applyFill="1" applyBorder="1" applyAlignment="1" applyProtection="1">
      <alignment vertical="center"/>
      <protection locked="0"/>
    </xf>
    <xf numFmtId="0" fontId="7" fillId="46" borderId="54" xfId="0" applyFont="1" applyFill="1" applyBorder="1" applyProtection="1">
      <protection locked="0"/>
    </xf>
    <xf numFmtId="0" fontId="7" fillId="46" borderId="45" xfId="0" applyFont="1" applyFill="1" applyBorder="1" applyProtection="1">
      <protection locked="0"/>
    </xf>
    <xf numFmtId="9" fontId="7" fillId="46" borderId="45" xfId="0" applyNumberFormat="1" applyFont="1" applyFill="1" applyBorder="1" applyProtection="1">
      <protection locked="0"/>
    </xf>
    <xf numFmtId="0" fontId="7" fillId="46" borderId="61" xfId="0" applyFont="1" applyFill="1" applyBorder="1" applyProtection="1">
      <protection locked="0"/>
    </xf>
    <xf numFmtId="8" fontId="7" fillId="46" borderId="64" xfId="0" applyNumberFormat="1" applyFont="1" applyFill="1" applyBorder="1" applyAlignment="1" applyProtection="1">
      <alignment horizontal="right"/>
      <protection locked="0"/>
    </xf>
    <xf numFmtId="0" fontId="7" fillId="46" borderId="72" xfId="0" applyFont="1" applyFill="1" applyBorder="1" applyProtection="1">
      <protection locked="0"/>
    </xf>
    <xf numFmtId="8" fontId="7" fillId="46" borderId="56" xfId="0" applyNumberFormat="1" applyFont="1" applyFill="1" applyBorder="1" applyAlignment="1" applyProtection="1">
      <alignment horizontal="right"/>
      <protection locked="0"/>
    </xf>
    <xf numFmtId="0" fontId="7" fillId="46" borderId="67" xfId="0" applyFont="1" applyFill="1" applyBorder="1" applyProtection="1">
      <protection locked="0"/>
    </xf>
    <xf numFmtId="0" fontId="7" fillId="46" borderId="53" xfId="0" applyFont="1" applyFill="1" applyBorder="1" applyProtection="1">
      <protection locked="0"/>
    </xf>
    <xf numFmtId="0" fontId="7" fillId="46" borderId="52" xfId="0" applyFont="1" applyFill="1" applyBorder="1" applyProtection="1">
      <protection locked="0"/>
    </xf>
    <xf numFmtId="44" fontId="7" fillId="46" borderId="52" xfId="0" applyNumberFormat="1" applyFont="1" applyFill="1" applyBorder="1" applyProtection="1">
      <protection locked="0"/>
    </xf>
    <xf numFmtId="171" fontId="2" fillId="36" borderId="12" xfId="82" applyNumberFormat="1" applyFill="1" applyBorder="1" applyProtection="1">
      <protection locked="0"/>
    </xf>
    <xf numFmtId="171" fontId="2" fillId="36" borderId="66" xfId="82" applyNumberFormat="1" applyFill="1" applyBorder="1" applyProtection="1">
      <protection locked="0"/>
    </xf>
    <xf numFmtId="9" fontId="2" fillId="40" borderId="26" xfId="92" applyFont="1" applyFill="1" applyBorder="1" applyProtection="1">
      <protection locked="0"/>
    </xf>
    <xf numFmtId="9" fontId="7" fillId="46" borderId="40" xfId="92" applyFont="1" applyFill="1" applyBorder="1" applyProtection="1">
      <protection locked="0"/>
    </xf>
    <xf numFmtId="9" fontId="2" fillId="40" borderId="59" xfId="92" applyFont="1" applyFill="1" applyBorder="1" applyProtection="1">
      <protection locked="0"/>
    </xf>
    <xf numFmtId="9" fontId="7" fillId="46" borderId="52" xfId="92" applyFont="1" applyFill="1" applyBorder="1" applyProtection="1">
      <protection locked="0"/>
    </xf>
    <xf numFmtId="0" fontId="8" fillId="25" borderId="76" xfId="82" applyFont="1" applyFill="1" applyBorder="1" applyAlignment="1">
      <alignment wrapText="1"/>
    </xf>
    <xf numFmtId="9" fontId="7" fillId="36" borderId="75" xfId="82" applyNumberFormat="1" applyFont="1" applyFill="1" applyBorder="1" applyProtection="1">
      <protection locked="0"/>
    </xf>
    <xf numFmtId="9" fontId="7" fillId="36" borderId="108" xfId="82" applyNumberFormat="1" applyFont="1" applyFill="1" applyBorder="1" applyProtection="1">
      <protection locked="0"/>
    </xf>
    <xf numFmtId="171" fontId="2" fillId="40" borderId="12" xfId="82" applyNumberFormat="1" applyFill="1" applyBorder="1" applyProtection="1">
      <protection locked="0"/>
    </xf>
    <xf numFmtId="171" fontId="2" fillId="40" borderId="66" xfId="82" applyNumberFormat="1" applyFill="1" applyBorder="1" applyProtection="1">
      <protection locked="0"/>
    </xf>
    <xf numFmtId="9" fontId="2" fillId="40" borderId="67" xfId="92" applyFont="1" applyFill="1" applyBorder="1" applyProtection="1">
      <protection locked="0"/>
    </xf>
    <xf numFmtId="9" fontId="7" fillId="40" borderId="75" xfId="82" applyNumberFormat="1" applyFont="1" applyFill="1" applyBorder="1" applyProtection="1">
      <protection locked="0"/>
    </xf>
    <xf numFmtId="9" fontId="7" fillId="40" borderId="108" xfId="82" applyNumberFormat="1" applyFont="1" applyFill="1" applyBorder="1" applyProtection="1">
      <protection locked="0"/>
    </xf>
    <xf numFmtId="9" fontId="7" fillId="46" borderId="58" xfId="92" applyFont="1" applyFill="1" applyBorder="1" applyProtection="1">
      <protection locked="0"/>
    </xf>
    <xf numFmtId="9" fontId="7" fillId="46" borderId="73" xfId="92" applyFont="1" applyFill="1" applyBorder="1" applyProtection="1">
      <protection locked="0"/>
    </xf>
    <xf numFmtId="6" fontId="68" fillId="46" borderId="31" xfId="0" applyNumberFormat="1" applyFont="1" applyFill="1" applyBorder="1" applyAlignment="1" applyProtection="1">
      <alignment horizontal="right" vertical="center"/>
      <protection locked="0"/>
    </xf>
    <xf numFmtId="165" fontId="68" fillId="46" borderId="58" xfId="0" applyNumberFormat="1" applyFont="1" applyFill="1" applyBorder="1" applyAlignment="1" applyProtection="1">
      <alignment horizontal="right" vertical="center"/>
      <protection locked="0"/>
    </xf>
    <xf numFmtId="6" fontId="59" fillId="46" borderId="35" xfId="0" applyNumberFormat="1" applyFont="1" applyFill="1" applyBorder="1" applyAlignment="1" applyProtection="1">
      <alignment horizontal="right"/>
      <protection locked="0"/>
    </xf>
    <xf numFmtId="3" fontId="65" fillId="0" borderId="28" xfId="0" applyNumberFormat="1" applyFont="1" applyBorder="1" applyProtection="1">
      <protection locked="0"/>
    </xf>
    <xf numFmtId="9" fontId="65" fillId="0" borderId="33" xfId="0" applyNumberFormat="1" applyFont="1" applyBorder="1" applyProtection="1">
      <protection locked="0"/>
    </xf>
    <xf numFmtId="0" fontId="65" fillId="0" borderId="63" xfId="0" applyFont="1" applyBorder="1" applyAlignment="1" applyProtection="1">
      <alignment horizontal="right"/>
      <protection locked="0"/>
    </xf>
    <xf numFmtId="10" fontId="65" fillId="47" borderId="57" xfId="0" applyNumberFormat="1" applyFont="1" applyFill="1" applyBorder="1" applyProtection="1">
      <protection locked="0"/>
    </xf>
    <xf numFmtId="165" fontId="33" fillId="40" borderId="26" xfId="0" applyNumberFormat="1" applyFont="1" applyFill="1" applyBorder="1" applyAlignment="1" applyProtection="1">
      <alignment horizontal="right" vertical="center"/>
      <protection locked="0"/>
    </xf>
    <xf numFmtId="165" fontId="33" fillId="40" borderId="59" xfId="0" applyNumberFormat="1" applyFont="1" applyFill="1" applyBorder="1" applyAlignment="1" applyProtection="1">
      <alignment horizontal="right" vertical="center"/>
      <protection locked="0"/>
    </xf>
    <xf numFmtId="165" fontId="33" fillId="40" borderId="112" xfId="0" applyNumberFormat="1" applyFont="1" applyFill="1" applyBorder="1" applyAlignment="1" applyProtection="1">
      <alignment horizontal="right" vertical="center"/>
      <protection locked="0"/>
    </xf>
    <xf numFmtId="165" fontId="33" fillId="40" borderId="111" xfId="0" applyNumberFormat="1" applyFont="1" applyFill="1" applyBorder="1" applyAlignment="1" applyProtection="1">
      <alignment horizontal="right" vertical="center"/>
      <protection locked="0"/>
    </xf>
    <xf numFmtId="168" fontId="5" fillId="0" borderId="104" xfId="82" applyNumberFormat="1" applyFont="1" applyBorder="1" applyAlignment="1">
      <alignment horizontal="center" wrapText="1"/>
    </xf>
    <xf numFmtId="168" fontId="8" fillId="25" borderId="19" xfId="82" applyNumberFormat="1" applyFont="1" applyFill="1" applyBorder="1"/>
    <xf numFmtId="168" fontId="8" fillId="25" borderId="104" xfId="82" applyNumberFormat="1" applyFont="1" applyFill="1" applyBorder="1"/>
    <xf numFmtId="166" fontId="7" fillId="25" borderId="11" xfId="56" applyNumberFormat="1" applyFont="1" applyFill="1" applyBorder="1" applyAlignment="1" applyProtection="1"/>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xf numFmtId="0" fontId="76" fillId="50" borderId="30" xfId="0" applyFont="1" applyFill="1" applyBorder="1" applyAlignment="1">
      <alignment horizontal="center"/>
    </xf>
    <xf numFmtId="0" fontId="76" fillId="50" borderId="24" xfId="0" applyFont="1" applyFill="1" applyBorder="1" applyAlignment="1">
      <alignment horizontal="center"/>
    </xf>
    <xf numFmtId="0" fontId="76" fillId="50" borderId="25" xfId="0" applyFont="1" applyFill="1" applyBorder="1" applyAlignment="1">
      <alignment horizontal="center"/>
    </xf>
    <xf numFmtId="0" fontId="50" fillId="39" borderId="30" xfId="0" applyFont="1" applyFill="1" applyBorder="1" applyAlignment="1">
      <alignment horizontal="center" wrapText="1"/>
    </xf>
    <xf numFmtId="0" fontId="50" fillId="39" borderId="24" xfId="0" applyFont="1" applyFill="1" applyBorder="1" applyAlignment="1">
      <alignment horizontal="center" wrapText="1"/>
    </xf>
    <xf numFmtId="0" fontId="33" fillId="24" borderId="30" xfId="0" applyFont="1" applyFill="1" applyBorder="1" applyAlignment="1">
      <alignment horizontal="center" wrapText="1"/>
    </xf>
    <xf numFmtId="0" fontId="33" fillId="24" borderId="25" xfId="0" applyFont="1" applyFill="1" applyBorder="1" applyAlignment="1">
      <alignment horizontal="center" wrapText="1"/>
    </xf>
    <xf numFmtId="0" fontId="50" fillId="39" borderId="32" xfId="0" applyFont="1" applyFill="1" applyBorder="1" applyAlignment="1">
      <alignment horizontal="center" wrapText="1"/>
    </xf>
    <xf numFmtId="0" fontId="50" fillId="39" borderId="28" xfId="0" applyFont="1" applyFill="1" applyBorder="1" applyAlignment="1">
      <alignment horizontal="center" wrapText="1"/>
    </xf>
    <xf numFmtId="0" fontId="33" fillId="24" borderId="32" xfId="0" applyFont="1" applyFill="1" applyBorder="1" applyAlignment="1">
      <alignment horizontal="center" wrapText="1"/>
    </xf>
    <xf numFmtId="0" fontId="33" fillId="24" borderId="33" xfId="0" applyFont="1" applyFill="1" applyBorder="1" applyAlignment="1">
      <alignment horizontal="center" wrapText="1"/>
    </xf>
    <xf numFmtId="0" fontId="47" fillId="39" borderId="61" xfId="0" applyFont="1" applyFill="1" applyBorder="1" applyAlignment="1">
      <alignment horizontal="center" wrapText="1"/>
    </xf>
    <xf numFmtId="0" fontId="47" fillId="39" borderId="97" xfId="0" applyFont="1" applyFill="1" applyBorder="1" applyAlignment="1">
      <alignment horizontal="center" wrapText="1"/>
    </xf>
    <xf numFmtId="0" fontId="78" fillId="39" borderId="30" xfId="0" applyFont="1" applyFill="1" applyBorder="1" applyAlignment="1">
      <alignment horizontal="center" wrapText="1"/>
    </xf>
    <xf numFmtId="0" fontId="78" fillId="39" borderId="24" xfId="0" applyFont="1" applyFill="1" applyBorder="1" applyAlignment="1">
      <alignment horizontal="center" wrapText="1"/>
    </xf>
    <xf numFmtId="0" fontId="75" fillId="24" borderId="30" xfId="0" applyFont="1" applyFill="1" applyBorder="1" applyAlignment="1">
      <alignment horizontal="center" wrapText="1"/>
    </xf>
    <xf numFmtId="0" fontId="75" fillId="24" borderId="25" xfId="0" applyFont="1" applyFill="1" applyBorder="1" applyAlignment="1">
      <alignment horizontal="center" wrapText="1"/>
    </xf>
    <xf numFmtId="0" fontId="47" fillId="37" borderId="14" xfId="0" applyFont="1" applyFill="1" applyBorder="1" applyAlignment="1">
      <alignment horizontal="center" wrapText="1"/>
    </xf>
    <xf numFmtId="0" fontId="47" fillId="37" borderId="0" xfId="0" applyFont="1" applyFill="1" applyAlignment="1">
      <alignment horizontal="center" wrapText="1"/>
    </xf>
    <xf numFmtId="0" fontId="32" fillId="0" borderId="12" xfId="72" applyBorder="1" applyAlignment="1" applyProtection="1">
      <alignment horizontal="left"/>
    </xf>
    <xf numFmtId="0" fontId="32" fillId="0" borderId="26" xfId="72" applyBorder="1" applyAlignment="1" applyProtection="1">
      <alignment horizontal="left"/>
    </xf>
    <xf numFmtId="0" fontId="32" fillId="0" borderId="17" xfId="72" applyBorder="1" applyAlignment="1" applyProtection="1">
      <alignment horizontal="left"/>
    </xf>
    <xf numFmtId="0" fontId="0" fillId="0" borderId="12" xfId="0" applyBorder="1" applyAlignment="1">
      <alignment horizontal="left"/>
    </xf>
    <xf numFmtId="0" fontId="0" fillId="0" borderId="26" xfId="0" applyBorder="1" applyAlignment="1">
      <alignment horizontal="left"/>
    </xf>
    <xf numFmtId="0" fontId="0" fillId="0" borderId="17" xfId="0" applyBorder="1" applyAlignment="1">
      <alignment horizontal="left"/>
    </xf>
    <xf numFmtId="0" fontId="62" fillId="0" borderId="12" xfId="72" applyFont="1" applyBorder="1" applyAlignment="1" applyProtection="1">
      <alignment horizontal="left"/>
    </xf>
    <xf numFmtId="0" fontId="62" fillId="0" borderId="26" xfId="72" applyFont="1" applyBorder="1" applyAlignment="1" applyProtection="1">
      <alignment horizontal="left"/>
    </xf>
    <xf numFmtId="0" fontId="62" fillId="0" borderId="17" xfId="72" applyFont="1" applyBorder="1" applyAlignment="1" applyProtection="1">
      <alignment horizontal="left"/>
    </xf>
    <xf numFmtId="0" fontId="0" fillId="0" borderId="12" xfId="0" applyBorder="1" applyAlignment="1">
      <alignment horizontal="left" vertical="center" wrapText="1"/>
    </xf>
    <xf numFmtId="0" fontId="0" fillId="0" borderId="26" xfId="0" applyBorder="1" applyAlignment="1">
      <alignment horizontal="left" vertical="center" wrapText="1"/>
    </xf>
    <xf numFmtId="0" fontId="0" fillId="0" borderId="17" xfId="0" applyBorder="1" applyAlignment="1">
      <alignment horizontal="left" vertical="center" wrapText="1"/>
    </xf>
    <xf numFmtId="0" fontId="50" fillId="25" borderId="0" xfId="0" applyFont="1" applyFill="1" applyAlignment="1">
      <alignment horizontal="center" wrapText="1"/>
    </xf>
    <xf numFmtId="0" fontId="33" fillId="25" borderId="0" xfId="0" applyFont="1" applyFill="1" applyAlignment="1">
      <alignment horizontal="center" wrapText="1"/>
    </xf>
    <xf numFmtId="0" fontId="78" fillId="39" borderId="32" xfId="0" applyFont="1" applyFill="1" applyBorder="1" applyAlignment="1">
      <alignment horizontal="center" vertical="top" wrapText="1"/>
    </xf>
    <xf numFmtId="0" fontId="78" fillId="39" borderId="33" xfId="0" applyFont="1" applyFill="1" applyBorder="1" applyAlignment="1">
      <alignment horizontal="center" vertical="top" wrapText="1"/>
    </xf>
    <xf numFmtId="0" fontId="75" fillId="24" borderId="32" xfId="0" applyFont="1" applyFill="1" applyBorder="1" applyAlignment="1">
      <alignment horizontal="center" wrapText="1"/>
    </xf>
    <xf numFmtId="0" fontId="75" fillId="24" borderId="33" xfId="0" applyFont="1" applyFill="1" applyBorder="1" applyAlignment="1">
      <alignment horizontal="center" wrapText="1"/>
    </xf>
    <xf numFmtId="0" fontId="64" fillId="0" borderId="0" xfId="82" applyFont="1" applyAlignment="1">
      <alignment horizontal="left"/>
    </xf>
    <xf numFmtId="0" fontId="4" fillId="0" borderId="0" xfId="0" applyFont="1" applyAlignment="1">
      <alignment horizontal="left" vertical="center"/>
    </xf>
    <xf numFmtId="0" fontId="46" fillId="37" borderId="14" xfId="0" applyFont="1" applyFill="1" applyBorder="1" applyAlignment="1">
      <alignment horizontal="left" vertical="center"/>
    </xf>
    <xf numFmtId="0" fontId="46" fillId="37" borderId="0" xfId="0" applyFont="1" applyFill="1" applyAlignment="1">
      <alignment horizontal="left" vertical="center"/>
    </xf>
    <xf numFmtId="0" fontId="66" fillId="41" borderId="70" xfId="0" applyFont="1" applyFill="1" applyBorder="1" applyAlignment="1">
      <alignment horizontal="center" vertical="center"/>
    </xf>
    <xf numFmtId="0" fontId="66" fillId="41" borderId="24" xfId="0" applyFont="1" applyFill="1" applyBorder="1" applyAlignment="1">
      <alignment horizontal="center" vertical="center"/>
    </xf>
    <xf numFmtId="0" fontId="7" fillId="0" borderId="0" xfId="0" applyFont="1"/>
    <xf numFmtId="0" fontId="4" fillId="25" borderId="0" xfId="0" applyFont="1" applyFill="1" applyAlignment="1">
      <alignment horizontal="lef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rgb="FFFFC000"/>
        </patternFill>
      </fill>
    </dxf>
    <dxf>
      <fill>
        <patternFill>
          <bgColor theme="8" tint="0.59996337778862885"/>
        </patternFill>
      </fill>
    </dxf>
    <dxf>
      <font>
        <condense val="0"/>
        <extend val="0"/>
        <color rgb="FF9C0006"/>
      </font>
      <fill>
        <patternFill>
          <bgColor rgb="FFFFC7CE"/>
        </patternFill>
      </fill>
    </dxf>
  </dxfs>
  <tableStyles count="0" defaultTableStyle="TableStyleMedium9" defaultPivotStyle="PivotStyleLight16"/>
  <colors>
    <mruColors>
      <color rgb="FF004650"/>
      <color rgb="FF15434A"/>
      <color rgb="FFCCFFFF"/>
      <color rgb="FFFFFFCC"/>
      <color rgb="FFFF00FF"/>
      <color rgb="FF66FFFF"/>
      <color rgb="FF18646E"/>
      <color rgb="FF99FFCC"/>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0</xdr:row>
          <xdr:rowOff>101600</xdr:rowOff>
        </xdr:from>
        <xdr:to>
          <xdr:col>11</xdr:col>
          <xdr:colOff>177800</xdr:colOff>
          <xdr:row>63</xdr:row>
          <xdr:rowOff>95250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426878</xdr:colOff>
      <xdr:row>1</xdr:row>
      <xdr:rowOff>85483</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200-000018000000}"/>
            </a:ext>
            <a:ext uri="{147F2762-F138-4A5C-976F-8EAC2B608ADB}">
              <a16:predDERef xmlns:a16="http://schemas.microsoft.com/office/drawing/2014/main" pred="{00000000-0008-0000-0100-000016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a:solidFill>
                <a:schemeClr val="bg1"/>
              </a:solidFill>
              <a:latin typeface="Arial" panose="020B0604020202020204" pitchFamily="34" charset="0"/>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12</xdr:col>
      <xdr:colOff>514872</xdr:colOff>
      <xdr:row>3</xdr:row>
      <xdr:rowOff>17960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165353</xdr:colOff>
      <xdr:row>19</xdr:row>
      <xdr:rowOff>220471</xdr:rowOff>
    </xdr:from>
    <xdr:to>
      <xdr:col>10</xdr:col>
      <xdr:colOff>716527</xdr:colOff>
      <xdr:row>21</xdr:row>
      <xdr:rowOff>261809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65353" y="7661339"/>
          <a:ext cx="12263651" cy="85432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User</a:t>
          </a:r>
          <a:r>
            <a:rPr lang="en-GB" sz="1200" b="1" baseline="0">
              <a:latin typeface="Arial" panose="020B0604020202020204" pitchFamily="34" charset="0"/>
              <a:cs typeface="Arial" panose="020B0604020202020204" pitchFamily="34" charset="0"/>
            </a:rPr>
            <a:t> note </a:t>
          </a:r>
          <a:r>
            <a:rPr lang="en-GB" sz="1200" baseline="0">
              <a:latin typeface="Arial" panose="020B0604020202020204" pitchFamily="34" charset="0"/>
              <a:cs typeface="Arial" panose="020B0604020202020204" pitchFamily="34" charset="0"/>
            </a:rPr>
            <a:t>- please insert in cells B26- C26 and cells B27-C27 the current assumed percentage uptake of standard care and uptake of the digital technology for both acute and chronic back pain respectively.   In cells D26-E26 and cells D27-E27 please insert the anticipated percentage uptakes in future practice.  In cells B29- E29 please insert what portion of people issued with a digital technology will engage with it.  It will be assumed that those who do not engage will adopt a standard care pathway but incur the technology cost in addition to standard care costs.</a:t>
          </a: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xdr:txBody>
    </xdr:sp>
    <xdr:clientData/>
  </xdr:twoCellAnchor>
  <xdr:twoCellAnchor>
    <xdr:from>
      <xdr:col>0</xdr:col>
      <xdr:colOff>119063</xdr:colOff>
      <xdr:row>30</xdr:row>
      <xdr:rowOff>68036</xdr:rowOff>
    </xdr:from>
    <xdr:to>
      <xdr:col>11</xdr:col>
      <xdr:colOff>51026</xdr:colOff>
      <xdr:row>32</xdr:row>
      <xdr:rowOff>238126</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19063" y="11855224"/>
          <a:ext cx="10919732" cy="85044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User note</a:t>
          </a:r>
          <a:r>
            <a:rPr lang="en-GB" sz="1200">
              <a:latin typeface="Arial" panose="020B0604020202020204" pitchFamily="34" charset="0"/>
              <a:cs typeface="Arial" panose="020B0604020202020204" pitchFamily="34" charset="0"/>
            </a:rPr>
            <a:t> in cells B37-E37 please input the average number of GP appointments it is anticipated a person will need with and without the technology. This average should take account of the number of people who engage</a:t>
          </a:r>
          <a:r>
            <a:rPr lang="en-GB" sz="1200" baseline="0">
              <a:latin typeface="Arial" panose="020B0604020202020204" pitchFamily="34" charset="0"/>
              <a:cs typeface="Arial" panose="020B0604020202020204" pitchFamily="34" charset="0"/>
            </a:rPr>
            <a:t> with the technology independently via self-referral</a:t>
          </a:r>
          <a:r>
            <a:rPr lang="en-GB" sz="1200">
              <a:latin typeface="Arial" panose="020B0604020202020204" pitchFamily="34" charset="0"/>
              <a:cs typeface="Arial" panose="020B0604020202020204" pitchFamily="34" charset="0"/>
            </a:rPr>
            <a:t> and who will not see a GP with their lower back pain.  Suggested</a:t>
          </a:r>
          <a:r>
            <a:rPr lang="en-GB" sz="1200" baseline="0">
              <a:latin typeface="Arial" panose="020B0604020202020204" pitchFamily="34" charset="0"/>
              <a:cs typeface="Arial" panose="020B0604020202020204" pitchFamily="34" charset="0"/>
            </a:rPr>
            <a:t> numbers are taken from Economic Assessment Model.  </a:t>
          </a:r>
        </a:p>
        <a:p>
          <a:endParaRPr lang="en-GB" sz="12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707390</xdr:colOff>
      <xdr:row>0</xdr:row>
      <xdr:rowOff>147320</xdr:rowOff>
    </xdr:from>
    <xdr:to>
      <xdr:col>13</xdr:col>
      <xdr:colOff>27478</xdr:colOff>
      <xdr:row>1</xdr:row>
      <xdr:rowOff>191770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322540</xdr:colOff>
      <xdr:row>55</xdr:row>
      <xdr:rowOff>60475</xdr:rowOff>
    </xdr:from>
    <xdr:to>
      <xdr:col>11</xdr:col>
      <xdr:colOff>302381</xdr:colOff>
      <xdr:row>62</xdr:row>
      <xdr:rowOff>136071</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812246" y="9649509"/>
          <a:ext cx="3589736" cy="1340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4</xdr:col>
      <xdr:colOff>134391</xdr:colOff>
      <xdr:row>67</xdr:row>
      <xdr:rowOff>107514</xdr:rowOff>
    </xdr:from>
    <xdr:to>
      <xdr:col>7</xdr:col>
      <xdr:colOff>282222</xdr:colOff>
      <xdr:row>67</xdr:row>
      <xdr:rowOff>114234</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flipV="1">
          <a:off x="14487407" y="12081799"/>
          <a:ext cx="4287090" cy="6720"/>
        </a:xfrm>
        <a:prstGeom prst="straightConnector1">
          <a:avLst/>
        </a:prstGeom>
        <a:ln>
          <a:solidFill>
            <a:schemeClr val="tx1"/>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315820</xdr:colOff>
      <xdr:row>65</xdr:row>
      <xdr:rowOff>134391</xdr:rowOff>
    </xdr:from>
    <xdr:to>
      <xdr:col>11</xdr:col>
      <xdr:colOff>295661</xdr:colOff>
      <xdr:row>69</xdr:row>
      <xdr:rowOff>15552</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19451350" y="11673248"/>
          <a:ext cx="3579902" cy="66648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Cells C72 and C73 are</a:t>
          </a:r>
          <a:r>
            <a:rPr lang="en-GB" sz="1100" baseline="0"/>
            <a:t> for users to denote how much time the activity takes (i.e. average appointment length and average admin time to book/support the appointment). </a:t>
          </a:r>
          <a:endParaRPr lang="en-GB" sz="1100"/>
        </a:p>
      </xdr:txBody>
    </xdr:sp>
    <xdr:clientData/>
  </xdr:twoCellAnchor>
  <xdr:twoCellAnchor>
    <xdr:from>
      <xdr:col>0</xdr:col>
      <xdr:colOff>39388</xdr:colOff>
      <xdr:row>3</xdr:row>
      <xdr:rowOff>275537</xdr:rowOff>
    </xdr:from>
    <xdr:to>
      <xdr:col>10</xdr:col>
      <xdr:colOff>827605</xdr:colOff>
      <xdr:row>5</xdr:row>
      <xdr:rowOff>305564</xdr:rowOff>
    </xdr:to>
    <xdr:sp macro="" textlink="">
      <xdr:nvSpPr>
        <xdr:cNvPr id="2" name="TextBox 1">
          <a:extLst>
            <a:ext uri="{FF2B5EF4-FFF2-40B4-BE49-F238E27FC236}">
              <a16:creationId xmlns:a16="http://schemas.microsoft.com/office/drawing/2014/main" id="{00000000-0008-0000-0500-000002000000}"/>
            </a:ext>
            <a:ext uri="{147F2762-F138-4A5C-976F-8EAC2B608ADB}">
              <a16:predDERef xmlns:a16="http://schemas.microsoft.com/office/drawing/2014/main" pred="{00000000-0008-0000-0500-00000C000000}"/>
            </a:ext>
          </a:extLst>
        </xdr:cNvPr>
        <xdr:cNvSpPr txBox="1"/>
      </xdr:nvSpPr>
      <xdr:spPr>
        <a:xfrm>
          <a:off x="39388" y="1323287"/>
          <a:ext cx="19152417" cy="8968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Arial" panose="020B0604020202020204" pitchFamily="34" charset="0"/>
              <a:ea typeface="+mn-ea"/>
              <a:cs typeface="Arial" panose="020B0604020202020204" pitchFamily="34" charset="0"/>
            </a:rPr>
            <a:t>User note-  The first</a:t>
          </a:r>
          <a:r>
            <a:rPr lang="en-GB" sz="1100" b="1" baseline="0">
              <a:solidFill>
                <a:schemeClr val="dk1"/>
              </a:solidFill>
              <a:latin typeface="Arial" panose="020B0604020202020204" pitchFamily="34" charset="0"/>
              <a:ea typeface="+mn-ea"/>
              <a:cs typeface="Arial" panose="020B0604020202020204" pitchFamily="34" charset="0"/>
            </a:rPr>
            <a:t> table should represent current practice only with the table beneath used to denote the future practice/assumptions.  </a:t>
          </a:r>
          <a:r>
            <a:rPr lang="en-GB" sz="1100" b="0" baseline="0">
              <a:solidFill>
                <a:schemeClr val="dk1"/>
              </a:solidFill>
              <a:latin typeface="Arial" panose="020B0604020202020204" pitchFamily="34" charset="0"/>
              <a:ea typeface="+mn-ea"/>
              <a:cs typeface="Arial" panose="020B0604020202020204" pitchFamily="34" charset="0"/>
            </a:rPr>
            <a:t>I</a:t>
          </a:r>
          <a:r>
            <a:rPr lang="en-GB" sz="1100" b="0">
              <a:solidFill>
                <a:schemeClr val="dk1"/>
              </a:solidFill>
              <a:latin typeface="Arial" panose="020B0604020202020204" pitchFamily="34" charset="0"/>
              <a:ea typeface="+mn-ea"/>
              <a:cs typeface="Arial" panose="020B0604020202020204" pitchFamily="34" charset="0"/>
            </a:rPr>
            <a:t>n cells B8 -</a:t>
          </a:r>
          <a:r>
            <a:rPr lang="en-GB" sz="1100" b="0" baseline="0">
              <a:solidFill>
                <a:schemeClr val="dk1"/>
              </a:solidFill>
              <a:latin typeface="Arial" panose="020B0604020202020204" pitchFamily="34" charset="0"/>
              <a:ea typeface="+mn-ea"/>
              <a:cs typeface="Arial" panose="020B0604020202020204" pitchFamily="34" charset="0"/>
            </a:rPr>
            <a:t> B12 please insert the % figure to show what portion of acute back pain sufferers are issued with the corresponding digital technology in current practice.  In cells C8-C12 please do the same for the chronic back pain sufferers.  If there is assumed to be a technology offering for current acute back pain sufferers then cell B13 will need to total 100%.  I</a:t>
          </a:r>
          <a:r>
            <a:rPr lang="en-GB" sz="1100" b="0" baseline="0">
              <a:solidFill>
                <a:schemeClr val="dk1"/>
              </a:solidFill>
              <a:effectLst/>
              <a:latin typeface="Arial" panose="020B0604020202020204" pitchFamily="34" charset="0"/>
              <a:ea typeface="+mn-ea"/>
              <a:cs typeface="Arial" panose="020B0604020202020204" pitchFamily="34" charset="0"/>
            </a:rPr>
            <a:t>f there is assumed to be a technology offering for current chronic back pain sufferers then cell C13 will need to total 100%.  Cells in column I will need to be amended if the corresponding technology is procured for a bulk number of licences as opposed to per user.  Please ensure that this number covers the number of assumed users of this product in both current and future care for costs to be accurately measured.  Cells in column G will turn orange if the numbers of the contract cannot cover the usage.</a:t>
          </a: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140512</xdr:colOff>
      <xdr:row>14</xdr:row>
      <xdr:rowOff>35718</xdr:rowOff>
    </xdr:from>
    <xdr:to>
      <xdr:col>10</xdr:col>
      <xdr:colOff>906236</xdr:colOff>
      <xdr:row>15</xdr:row>
      <xdr:rowOff>522464</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0512" y="5179218"/>
          <a:ext cx="20351505" cy="80821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Arial" panose="020B0604020202020204" pitchFamily="34" charset="0"/>
              <a:ea typeface="+mn-ea"/>
              <a:cs typeface="Arial" panose="020B0604020202020204" pitchFamily="34" charset="0"/>
            </a:rPr>
            <a:t>User note-  The</a:t>
          </a:r>
          <a:r>
            <a:rPr lang="en-GB" sz="1100" b="1" baseline="0">
              <a:solidFill>
                <a:schemeClr val="dk1"/>
              </a:solidFill>
              <a:effectLst/>
              <a:latin typeface="Arial" panose="020B0604020202020204" pitchFamily="34" charset="0"/>
              <a:ea typeface="+mn-ea"/>
              <a:cs typeface="Arial" panose="020B0604020202020204" pitchFamily="34" charset="0"/>
            </a:rPr>
            <a:t> table beneath should represent future practice/assumptions only with the table above used to denote the current practice.  </a:t>
          </a:r>
          <a:r>
            <a:rPr lang="en-GB" sz="1100" b="0" baseline="0">
              <a:solidFill>
                <a:schemeClr val="dk1"/>
              </a:solidFill>
              <a:effectLst/>
              <a:latin typeface="Arial" panose="020B0604020202020204" pitchFamily="34" charset="0"/>
              <a:ea typeface="+mn-ea"/>
              <a:cs typeface="Arial" panose="020B0604020202020204" pitchFamily="34" charset="0"/>
            </a:rPr>
            <a:t>I</a:t>
          </a:r>
          <a:r>
            <a:rPr lang="en-GB" sz="1100" b="0">
              <a:solidFill>
                <a:schemeClr val="dk1"/>
              </a:solidFill>
              <a:effectLst/>
              <a:latin typeface="Arial" panose="020B0604020202020204" pitchFamily="34" charset="0"/>
              <a:ea typeface="+mn-ea"/>
              <a:cs typeface="Arial" panose="020B0604020202020204" pitchFamily="34" charset="0"/>
            </a:rPr>
            <a:t>n cells B18-</a:t>
          </a:r>
          <a:r>
            <a:rPr lang="en-GB" sz="1100" b="0" baseline="0">
              <a:solidFill>
                <a:schemeClr val="dk1"/>
              </a:solidFill>
              <a:effectLst/>
              <a:latin typeface="Arial" panose="020B0604020202020204" pitchFamily="34" charset="0"/>
              <a:ea typeface="+mn-ea"/>
              <a:cs typeface="Arial" panose="020B0604020202020204" pitchFamily="34" charset="0"/>
            </a:rPr>
            <a:t> B22 please insert the % figure to show what portion of acute back pain sufferers will likely be issued with the corresponding digital technology in future practice.  In cells C18-C22 please do the same for the chronic back pain sufferers.  If there is assumed to be a technology offering in future practice for acute back pain sufferers then cell B23 will need to total 100%.  If there is assumed to be a technology offering in future practice for chronic back pain sufferers then cell C23 will need to total 100%.  Cells in column I will need to be amended if the corresponding technology is procured for a bulk number of licences as opposed to per user.  Please ensure that this number covers the number of assumed users of this product in both current and future care for costs to be accurately measured.  Cells in column G will turn orange if the numbers of the contract cannot cover the usage.</a:t>
          </a:r>
          <a:endParaRPr lang="en-GB">
            <a:effectLst/>
            <a:latin typeface="Arial" panose="020B0604020202020204" pitchFamily="34" charset="0"/>
            <a:cs typeface="Arial" panose="020B0604020202020204" pitchFamily="34" charset="0"/>
          </a:endParaRPr>
        </a:p>
      </xdr:txBody>
    </xdr:sp>
    <xdr:clientData/>
  </xdr:twoCellAnchor>
  <xdr:twoCellAnchor>
    <xdr:from>
      <xdr:col>0</xdr:col>
      <xdr:colOff>38195</xdr:colOff>
      <xdr:row>96</xdr:row>
      <xdr:rowOff>105037</xdr:rowOff>
    </xdr:from>
    <xdr:to>
      <xdr:col>10</xdr:col>
      <xdr:colOff>114586</xdr:colOff>
      <xdr:row>96</xdr:row>
      <xdr:rowOff>534736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8195" y="23461579"/>
          <a:ext cx="19546542" cy="4296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User note : the tables below are for users</a:t>
          </a:r>
          <a:r>
            <a:rPr lang="en-GB" sz="1100" b="1" baseline="0"/>
            <a:t> to show the current medication costs for acute back pain and chronic back pain respectively.  In column I users should denote the percentage reduction in the medication that can be anticipated when the digital technology is in use.</a:t>
          </a:r>
          <a:endParaRPr lang="en-GB" sz="11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58366</xdr:colOff>
      <xdr:row>1</xdr:row>
      <xdr:rowOff>254908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pubmed.ncbi.nlm.nih.gov/23345602/" TargetMode="External"/><Relationship Id="rId7" Type="http://schemas.openxmlformats.org/officeDocument/2006/relationships/comments" Target="../comments1.xm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england.nhs.uk/pay-syst/nhs-payment-scheme/" TargetMode="External"/><Relationship Id="rId7" Type="http://schemas.openxmlformats.org/officeDocument/2006/relationships/vmlDrawing" Target="../drawings/vmlDrawing3.vml"/><Relationship Id="rId2" Type="http://schemas.openxmlformats.org/officeDocument/2006/relationships/hyperlink" Target="https://bnf.nice.org.uk/drugs/" TargetMode="External"/><Relationship Id="rId1" Type="http://schemas.openxmlformats.org/officeDocument/2006/relationships/hyperlink" Target="https://www.drugtariff.nhsbsa.nhs.uk/"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kar.kent.ac.uk/100519/"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hyperlink" Target="https://digital.nhs.uk/data-and-information/publications/statistical/gp-earnings-and-expenses-estimates/2021-22"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5" x14ac:dyDescent="0.35"/>
  <sheetData/>
  <sheetProtection algorithmName="SHA-512" hashValue="UGoieW83pMGVG87HvQfKm/L+dstZXybhshO97zC6k23F4lTOcxT1QzkoRrbhQD2myiTtF4trErdAVtily1qZrQ==" saltValue="QgORo7FQ7orkw+uB2b8+W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101600</xdr:colOff>
                <xdr:row>0</xdr:row>
                <xdr:rowOff>101600</xdr:rowOff>
              </from>
              <to>
                <xdr:col>11</xdr:col>
                <xdr:colOff>177800</xdr:colOff>
                <xdr:row>63</xdr:row>
                <xdr:rowOff>95250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I30" sqref="I30"/>
    </sheetView>
  </sheetViews>
  <sheetFormatPr defaultColWidth="9.1796875" defaultRowHeight="14" x14ac:dyDescent="0.3"/>
  <cols>
    <col min="1" max="1" width="24.26953125" style="20" customWidth="1"/>
    <col min="2" max="2" width="55.26953125" style="20" customWidth="1"/>
    <col min="3" max="3" width="63.54296875" style="24" customWidth="1"/>
    <col min="4" max="4" width="20.36328125" style="20" customWidth="1"/>
    <col min="5" max="12" width="21" style="20" customWidth="1"/>
    <col min="13" max="13" width="22.81640625" style="20" customWidth="1"/>
    <col min="14" max="14" width="22.54296875" style="20" customWidth="1"/>
    <col min="15" max="15" width="25.81640625" style="20" customWidth="1"/>
    <col min="16" max="16" width="10.81640625" style="20" customWidth="1"/>
    <col min="17" max="42" width="10.81640625" style="21" customWidth="1"/>
    <col min="43" max="50" width="10.81640625" style="22" customWidth="1"/>
    <col min="51" max="106" width="10.81640625" style="2" customWidth="1"/>
    <col min="107" max="193" width="10.81640625" style="20" customWidth="1"/>
    <col min="194" max="194" width="10.36328125" style="20" customWidth="1"/>
    <col min="195" max="16384" width="9.1796875" style="20"/>
  </cols>
  <sheetData>
    <row r="1" spans="2:106" x14ac:dyDescent="0.3">
      <c r="B1" s="18" t="s">
        <v>0</v>
      </c>
      <c r="C1" s="135"/>
      <c r="D1" s="38"/>
      <c r="E1" s="19" t="s">
        <v>1</v>
      </c>
      <c r="F1" s="16"/>
      <c r="G1" s="16"/>
    </row>
    <row r="3" spans="2:106" x14ac:dyDescent="0.3">
      <c r="B3" s="123" t="s">
        <v>2</v>
      </c>
      <c r="C3" s="124"/>
      <c r="D3" s="125"/>
      <c r="E3" s="125"/>
      <c r="F3" s="125"/>
      <c r="G3" s="126"/>
    </row>
    <row r="4" spans="2:106" x14ac:dyDescent="0.3">
      <c r="B4" s="127"/>
      <c r="C4" s="128"/>
      <c r="D4" s="16"/>
      <c r="E4" s="16"/>
      <c r="F4" s="16"/>
      <c r="G4" s="129"/>
    </row>
    <row r="5" spans="2:106" x14ac:dyDescent="0.3">
      <c r="B5" s="130" t="s">
        <v>3</v>
      </c>
      <c r="C5" s="128"/>
      <c r="D5" s="16"/>
      <c r="E5" s="16"/>
      <c r="F5" s="16"/>
      <c r="G5" s="129"/>
    </row>
    <row r="6" spans="2:106" x14ac:dyDescent="0.3">
      <c r="B6" s="127"/>
      <c r="C6" s="128"/>
      <c r="D6" s="16"/>
      <c r="E6" s="16"/>
      <c r="F6" s="16"/>
      <c r="G6" s="129"/>
      <c r="J6" s="222"/>
    </row>
    <row r="7" spans="2:106" x14ac:dyDescent="0.3">
      <c r="B7" s="130" t="s">
        <v>4</v>
      </c>
      <c r="C7" s="128"/>
      <c r="D7" s="16"/>
      <c r="E7" s="16"/>
      <c r="F7" s="16"/>
      <c r="G7" s="129"/>
    </row>
    <row r="8" spans="2:106" ht="19.5" customHeight="1" x14ac:dyDescent="0.3">
      <c r="B8" s="131" t="s">
        <v>5</v>
      </c>
      <c r="C8" s="132"/>
      <c r="D8" s="133"/>
      <c r="E8" s="133"/>
      <c r="F8" s="133"/>
      <c r="G8" s="134"/>
    </row>
    <row r="9" spans="2:106" ht="14.5" x14ac:dyDescent="0.35">
      <c r="B9" s="23"/>
      <c r="K9" s="43"/>
      <c r="L9" s="43"/>
    </row>
    <row r="10" spans="2:106" x14ac:dyDescent="0.3">
      <c r="B10" s="18" t="s">
        <v>6</v>
      </c>
      <c r="C10" s="43"/>
      <c r="D10" s="43"/>
      <c r="E10" s="43"/>
      <c r="K10" s="43"/>
      <c r="L10" s="175"/>
      <c r="M10" s="18"/>
      <c r="N10" s="18"/>
      <c r="O10" s="18"/>
    </row>
    <row r="11" spans="2:106" ht="43.5" customHeight="1" thickBot="1" x14ac:dyDescent="0.35">
      <c r="B11" s="24"/>
      <c r="D11" s="45" t="s">
        <v>7</v>
      </c>
      <c r="E11" s="45" t="s">
        <v>7</v>
      </c>
      <c r="H11" s="45" t="s">
        <v>7</v>
      </c>
      <c r="I11" s="45" t="s">
        <v>7</v>
      </c>
      <c r="L11" s="18" t="s">
        <v>8</v>
      </c>
      <c r="M11" s="18" t="s">
        <v>8</v>
      </c>
      <c r="N11" s="18" t="s">
        <v>9</v>
      </c>
      <c r="O11" s="18" t="s">
        <v>9</v>
      </c>
      <c r="P11" s="18" t="s">
        <v>10</v>
      </c>
    </row>
    <row r="12" spans="2:106" s="30" customFormat="1" ht="46" customHeight="1" x14ac:dyDescent="0.3">
      <c r="B12" s="25" t="s">
        <v>11</v>
      </c>
      <c r="C12" s="26" t="s">
        <v>12</v>
      </c>
      <c r="D12" s="44" t="s">
        <v>13</v>
      </c>
      <c r="E12" s="45" t="s">
        <v>14</v>
      </c>
      <c r="F12" s="26" t="s">
        <v>15</v>
      </c>
      <c r="G12" s="26" t="s">
        <v>16</v>
      </c>
      <c r="H12" s="44" t="s">
        <v>13</v>
      </c>
      <c r="I12" s="45" t="s">
        <v>14</v>
      </c>
      <c r="J12" s="26" t="s">
        <v>17</v>
      </c>
      <c r="K12" s="20"/>
      <c r="L12" s="27" t="s">
        <v>18</v>
      </c>
      <c r="M12" s="27" t="s">
        <v>19</v>
      </c>
      <c r="N12" s="27" t="s">
        <v>20</v>
      </c>
      <c r="O12" s="27" t="s">
        <v>21</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Wales</v>
      </c>
      <c r="C13" s="32">
        <f>IF(OR(B13="", B13="-"), "",VLOOKUP((CONCATENATE($N13," - ",$B13)),$C$30:$GL$557,4,FALSE))</f>
        <v>3169586</v>
      </c>
      <c r="D13" s="121">
        <f>IF(OR(C13="", C13="-"), "",VLOOKUP((CONCATENATE($N13," - ",$B13)),$C$30:$GL$557,2,FALSE))</f>
        <v>1275303</v>
      </c>
      <c r="E13" s="121">
        <f>IF(OR(D13="", D13="-"), "",VLOOKUP((CONCATENATE($N13," - ",$B13)),$C$30:$GL$557,3,FALSE))</f>
        <v>1331553</v>
      </c>
      <c r="F13" s="33">
        <f>IF(B13="", "", 'Assumptions input'!B6)</f>
        <v>1</v>
      </c>
      <c r="G13" s="32">
        <f t="shared" ref="G13:I14" si="0">IFERROR(C13*$F13, "")</f>
        <v>3169586</v>
      </c>
      <c r="H13" s="121">
        <f>IFERROR(D13*$F13, "")</f>
        <v>1275303</v>
      </c>
      <c r="I13" s="121">
        <f t="shared" si="0"/>
        <v>1331553</v>
      </c>
      <c r="J13" s="32">
        <f>IFERROR(H13+I13, "")</f>
        <v>2606856</v>
      </c>
      <c r="L13" s="34" t="s">
        <v>22</v>
      </c>
      <c r="M13" s="34" t="s">
        <v>23</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2606856</v>
      </c>
      <c r="L14" s="34" t="s">
        <v>24</v>
      </c>
      <c r="M14" s="34" t="s">
        <v>25</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IFERROR(C15*$F15, "")</f>
        <v/>
      </c>
      <c r="H15" s="121" t="str">
        <f>IFERROR(D15*$F15, "")</f>
        <v/>
      </c>
      <c r="I15" s="121" t="str">
        <f>IFERROR(E15*$F15, "")</f>
        <v/>
      </c>
      <c r="J15" s="32">
        <f>IF('Assumptions input'!B10=0,'Assumptions input'!B10,IFERROR(H15+I15,""))</f>
        <v>0</v>
      </c>
      <c r="L15" s="34" t="s">
        <v>26</v>
      </c>
      <c r="M15" s="34" t="s">
        <v>27</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28</v>
      </c>
      <c r="M16" s="34" t="s">
        <v>29</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30</v>
      </c>
      <c r="M17" s="34" t="s">
        <v>31</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32</v>
      </c>
      <c r="M18" s="34" t="s">
        <v>33</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34</v>
      </c>
      <c r="M19" s="34" t="s">
        <v>35</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36</v>
      </c>
      <c r="M20" s="34" t="s">
        <v>37</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38</v>
      </c>
      <c r="M21" s="34" t="s">
        <v>39</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40</v>
      </c>
      <c r="C23" s="40">
        <f>IF(C14&gt;0,C13,C14)</f>
        <v>3169586</v>
      </c>
      <c r="D23" s="40">
        <f>IF(D14&gt;0,D13,D14)</f>
        <v>1275303</v>
      </c>
      <c r="E23" s="40">
        <f>IF(E14&gt;0,E13,E14)</f>
        <v>1331553</v>
      </c>
      <c r="F23" s="40"/>
      <c r="G23" s="40">
        <f>IF(G14&gt;0,G13,G14)</f>
        <v>3169586</v>
      </c>
      <c r="H23" s="40">
        <f>IF(H14&gt;0,H13,H14)</f>
        <v>1275303</v>
      </c>
      <c r="I23" s="40">
        <f>IF(I14&gt;0,I13,I14)</f>
        <v>1331553</v>
      </c>
      <c r="J23" s="40">
        <f>IF('Assumptions input'!B10&gt;0,"",SUM(J14:J21))</f>
        <v>2606856</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274"/>
      <c r="D25" s="45" t="s">
        <v>7</v>
      </c>
      <c r="E25" s="45" t="s">
        <v>7</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79" t="s">
        <v>20</v>
      </c>
      <c r="B27" s="178" t="s">
        <v>41</v>
      </c>
      <c r="C27" s="178" t="s">
        <v>42</v>
      </c>
      <c r="D27" s="111" t="s">
        <v>43</v>
      </c>
      <c r="E27" s="111" t="s">
        <v>43</v>
      </c>
      <c r="F27" s="111" t="s">
        <v>44</v>
      </c>
      <c r="G27" s="111" t="s">
        <v>44</v>
      </c>
      <c r="H27" s="111" t="s">
        <v>44</v>
      </c>
      <c r="I27" s="178" t="s">
        <v>45</v>
      </c>
      <c r="J27" s="178" t="s">
        <v>45</v>
      </c>
      <c r="K27" s="178" t="s">
        <v>46</v>
      </c>
      <c r="L27" s="178" t="s">
        <v>46</v>
      </c>
      <c r="M27" s="180" t="s">
        <v>47</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48</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7" customFormat="1" ht="28" x14ac:dyDescent="0.3">
      <c r="A28" s="179"/>
      <c r="B28" s="178"/>
      <c r="C28" s="178"/>
      <c r="D28" s="44" t="s">
        <v>13</v>
      </c>
      <c r="E28" s="45" t="s">
        <v>14</v>
      </c>
      <c r="F28" s="111" t="s">
        <v>49</v>
      </c>
      <c r="G28" s="110" t="s">
        <v>47</v>
      </c>
      <c r="H28" s="110" t="s">
        <v>48</v>
      </c>
      <c r="I28" s="111" t="s">
        <v>47</v>
      </c>
      <c r="J28" s="110" t="s">
        <v>48</v>
      </c>
      <c r="K28" s="111" t="s">
        <v>47</v>
      </c>
      <c r="L28" s="46" t="s">
        <v>48</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50</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50</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18</v>
      </c>
      <c r="B30" s="87" t="s">
        <v>18</v>
      </c>
      <c r="C30" s="88" t="str">
        <f>CONCATENATE(A30, " - ", B30)</f>
        <v>Per 100,000 population - Per 100,000 population</v>
      </c>
      <c r="D30" s="90">
        <f>ROUND((SUM(D32:D34)/SUM($F$32:$F$34))*100000,0)</f>
        <v>39639</v>
      </c>
      <c r="E30" s="90">
        <f>(SUM(E32:E34)/SUM($F$32:$F$34))*100000</f>
        <v>41192.590455795398</v>
      </c>
      <c r="F30" s="89">
        <f>SUM(G30:H30)</f>
        <v>100000</v>
      </c>
      <c r="G30" s="89">
        <f>ROUND((SUM(G32:G34)/SUM($F$32:$F$34))*100000,0)</f>
        <v>49469</v>
      </c>
      <c r="H30" s="90">
        <f>ROUND((SUM(H32:H34)/SUM($F$32:$F$34))*100000,0)</f>
        <v>50531</v>
      </c>
      <c r="I30" s="90">
        <f>ROUND((SUM(I32:I34)/SUM($F$32:$F$34))*100000,0)</f>
        <v>39639</v>
      </c>
      <c r="J30" s="90">
        <f>(SUM(J32:J34)/SUM($F$32:$F$34))*100000</f>
        <v>41192.590455795398</v>
      </c>
      <c r="K30" s="89">
        <f t="shared" ref="K30:BU30" si="1">(SUM(K32:K34)/SUM($F$32:$F$34))*100000</f>
        <v>10959.404941966137</v>
      </c>
      <c r="L30" s="90">
        <f t="shared" si="1"/>
        <v>10405.876248072027</v>
      </c>
      <c r="M30" s="89">
        <f t="shared" si="1"/>
        <v>543.94664799942166</v>
      </c>
      <c r="N30" s="89">
        <f t="shared" si="1"/>
        <v>566.45569178557366</v>
      </c>
      <c r="O30" s="89">
        <f t="shared" si="1"/>
        <v>587.95362198900352</v>
      </c>
      <c r="P30" s="89">
        <f t="shared" si="1"/>
        <v>606.52857376148245</v>
      </c>
      <c r="Q30" s="89">
        <f t="shared" si="1"/>
        <v>625.28529876231585</v>
      </c>
      <c r="R30" s="89">
        <f t="shared" si="1"/>
        <v>623.8765562425682</v>
      </c>
      <c r="S30" s="89">
        <f t="shared" si="1"/>
        <v>628.14822710889973</v>
      </c>
      <c r="T30" s="89">
        <f t="shared" si="1"/>
        <v>641.81692469105928</v>
      </c>
      <c r="U30" s="89">
        <f t="shared" si="1"/>
        <v>660.20036538366469</v>
      </c>
      <c r="V30" s="89">
        <f t="shared" si="1"/>
        <v>648.26825132239208</v>
      </c>
      <c r="W30" s="89">
        <f t="shared" si="1"/>
        <v>637.00480306542374</v>
      </c>
      <c r="X30" s="89">
        <f t="shared" si="1"/>
        <v>629.23724350377381</v>
      </c>
      <c r="Y30" s="89">
        <f t="shared" si="1"/>
        <v>635.02152730605553</v>
      </c>
      <c r="Z30" s="89">
        <f t="shared" si="1"/>
        <v>615.42410112408243</v>
      </c>
      <c r="AA30" s="89">
        <f t="shared" si="1"/>
        <v>602.08649049356848</v>
      </c>
      <c r="AB30" s="89">
        <f t="shared" si="1"/>
        <v>579.04186487387187</v>
      </c>
      <c r="AC30" s="89">
        <f t="shared" si="1"/>
        <v>570.53585157203167</v>
      </c>
      <c r="AD30" s="89">
        <f t="shared" si="1"/>
        <v>558.57290098094893</v>
      </c>
      <c r="AE30" s="89">
        <f t="shared" si="1"/>
        <v>554.62095623949097</v>
      </c>
      <c r="AF30" s="89">
        <f t="shared" si="1"/>
        <v>575.91114561051575</v>
      </c>
      <c r="AG30" s="89">
        <f t="shared" si="1"/>
        <v>601.23118253515031</v>
      </c>
      <c r="AH30" s="89">
        <f t="shared" si="1"/>
        <v>624.18816749117593</v>
      </c>
      <c r="AI30" s="89">
        <f t="shared" si="1"/>
        <v>636.48869693491713</v>
      </c>
      <c r="AJ30" s="89">
        <f t="shared" si="1"/>
        <v>656.21758411239659</v>
      </c>
      <c r="AK30" s="89">
        <f t="shared" si="1"/>
        <v>660.84468655917146</v>
      </c>
      <c r="AL30" s="89">
        <f t="shared" si="1"/>
        <v>656.46914527663728</v>
      </c>
      <c r="AM30" s="89">
        <f t="shared" si="1"/>
        <v>675.84097789842031</v>
      </c>
      <c r="AN30" s="89">
        <f t="shared" si="1"/>
        <v>673.08191996803907</v>
      </c>
      <c r="AO30" s="89">
        <f t="shared" si="1"/>
        <v>685.28344792133703</v>
      </c>
      <c r="AP30" s="89">
        <f t="shared" si="1"/>
        <v>704.05315672419579</v>
      </c>
      <c r="AQ30" s="89">
        <f t="shared" si="1"/>
        <v>691.80618546380913</v>
      </c>
      <c r="AR30" s="89">
        <f t="shared" si="1"/>
        <v>677.66033315721893</v>
      </c>
      <c r="AS30" s="89">
        <f t="shared" si="1"/>
        <v>678.67631566570049</v>
      </c>
      <c r="AT30" s="89">
        <f t="shared" si="1"/>
        <v>656.10072989416869</v>
      </c>
      <c r="AU30" s="89">
        <f t="shared" si="1"/>
        <v>668.09451701506157</v>
      </c>
      <c r="AV30" s="89">
        <f t="shared" si="1"/>
        <v>665.08876684619906</v>
      </c>
      <c r="AW30" s="89">
        <f t="shared" si="1"/>
        <v>645.27061602979541</v>
      </c>
      <c r="AX30" s="89">
        <f t="shared" si="1"/>
        <v>648.31369462948078</v>
      </c>
      <c r="AY30" s="89">
        <f t="shared" si="1"/>
        <v>644.56949072042801</v>
      </c>
      <c r="AZ30" s="89">
        <f t="shared" si="1"/>
        <v>651.56289108631813</v>
      </c>
      <c r="BA30" s="89">
        <f t="shared" si="1"/>
        <v>653.18099741372396</v>
      </c>
      <c r="BB30" s="89">
        <f t="shared" si="1"/>
        <v>629.34598284573588</v>
      </c>
      <c r="BC30" s="89">
        <f t="shared" si="1"/>
        <v>588.84950432875087</v>
      </c>
      <c r="BD30" s="89">
        <f t="shared" si="1"/>
        <v>579.92151746108755</v>
      </c>
      <c r="BE30" s="89">
        <f t="shared" si="1"/>
        <v>587.69881487425653</v>
      </c>
      <c r="BF30" s="89">
        <f t="shared" si="1"/>
        <v>599.08074032470608</v>
      </c>
      <c r="BG30" s="89">
        <f t="shared" si="1"/>
        <v>607.51696569066019</v>
      </c>
      <c r="BH30" s="89">
        <f t="shared" si="1"/>
        <v>633.43588048371282</v>
      </c>
      <c r="BI30" s="89">
        <f t="shared" si="1"/>
        <v>660.10136389322167</v>
      </c>
      <c r="BJ30" s="89">
        <f t="shared" si="1"/>
        <v>676.06170253285097</v>
      </c>
      <c r="BK30" s="89">
        <f t="shared" si="1"/>
        <v>660.30910472562675</v>
      </c>
      <c r="BL30" s="89">
        <f t="shared" si="1"/>
        <v>675.15283639107827</v>
      </c>
      <c r="BM30" s="89">
        <f t="shared" si="1"/>
        <v>674.40464479936895</v>
      </c>
      <c r="BN30" s="89">
        <f t="shared" si="1"/>
        <v>685.93426099785654</v>
      </c>
      <c r="BO30" s="89">
        <f t="shared" si="1"/>
        <v>680.86733225747389</v>
      </c>
      <c r="BP30" s="89">
        <f t="shared" si="1"/>
        <v>683.70591597526027</v>
      </c>
      <c r="BQ30" s="89">
        <f t="shared" si="1"/>
        <v>676.56807081183842</v>
      </c>
      <c r="BR30" s="89">
        <f t="shared" si="1"/>
        <v>659.65666867385426</v>
      </c>
      <c r="BS30" s="89">
        <f t="shared" si="1"/>
        <v>644.17997665966823</v>
      </c>
      <c r="BT30" s="89">
        <f t="shared" si="1"/>
        <v>619.60488537623667</v>
      </c>
      <c r="BU30" s="89">
        <f t="shared" si="1"/>
        <v>591.26611448071435</v>
      </c>
      <c r="BV30" s="89">
        <f t="shared" ref="BV30:EG30" si="2">(SUM(BV32:BV34)/SUM($F$32:$F$34))*100000</f>
        <v>576.1318702449463</v>
      </c>
      <c r="BW30" s="89">
        <f t="shared" si="2"/>
        <v>563.13670739285033</v>
      </c>
      <c r="BX30" s="89">
        <f t="shared" si="2"/>
        <v>539.54838506334329</v>
      </c>
      <c r="BY30" s="89">
        <f t="shared" si="2"/>
        <v>517.9043870871285</v>
      </c>
      <c r="BZ30" s="89">
        <f t="shared" si="2"/>
        <v>495.72318430211595</v>
      </c>
      <c r="CA30" s="89">
        <f t="shared" si="2"/>
        <v>492.44315131546853</v>
      </c>
      <c r="CB30" s="89">
        <f t="shared" si="2"/>
        <v>483.97446644445108</v>
      </c>
      <c r="CC30" s="89">
        <f t="shared" si="2"/>
        <v>465.00837763595933</v>
      </c>
      <c r="CD30" s="89">
        <f t="shared" si="2"/>
        <v>464.67566770906041</v>
      </c>
      <c r="CE30" s="89">
        <f t="shared" si="2"/>
        <v>468.83535328292351</v>
      </c>
      <c r="CF30" s="89">
        <f t="shared" si="2"/>
        <v>478.58294265343528</v>
      </c>
      <c r="CG30" s="89">
        <f t="shared" si="2"/>
        <v>498.74841017401633</v>
      </c>
      <c r="CH30" s="89">
        <f t="shared" si="2"/>
        <v>534.83201897764434</v>
      </c>
      <c r="CI30" s="89">
        <f t="shared" si="2"/>
        <v>406.32321545674887</v>
      </c>
      <c r="CJ30" s="89">
        <f t="shared" si="2"/>
        <v>387.50968632205468</v>
      </c>
      <c r="CK30" s="89">
        <f t="shared" si="2"/>
        <v>378.92414723280933</v>
      </c>
      <c r="CL30" s="89">
        <f t="shared" si="2"/>
        <v>342.24003758551009</v>
      </c>
      <c r="CM30" s="89">
        <f t="shared" si="2"/>
        <v>297.28362307282646</v>
      </c>
      <c r="CN30" s="89">
        <f t="shared" si="2"/>
        <v>258.04981930280422</v>
      </c>
      <c r="CO30" s="89">
        <f t="shared" si="2"/>
        <v>259.62572827362789</v>
      </c>
      <c r="CP30" s="89">
        <f t="shared" si="2"/>
        <v>248.36714894241902</v>
      </c>
      <c r="CQ30" s="89">
        <f t="shared" si="2"/>
        <v>231.05649489215605</v>
      </c>
      <c r="CR30" s="89">
        <f t="shared" si="2"/>
        <v>208.75519193840927</v>
      </c>
      <c r="CS30" s="89">
        <f t="shared" si="2"/>
        <v>186.51393906902959</v>
      </c>
      <c r="CT30" s="89">
        <f t="shared" si="2"/>
        <v>165.96869533920781</v>
      </c>
      <c r="CU30" s="89">
        <f t="shared" si="2"/>
        <v>141.72306803216878</v>
      </c>
      <c r="CV30" s="89">
        <f t="shared" si="2"/>
        <v>123.50192486488001</v>
      </c>
      <c r="CW30" s="89">
        <f t="shared" si="2"/>
        <v>107.29327101151641</v>
      </c>
      <c r="CX30" s="89">
        <f t="shared" si="2"/>
        <v>90.878499301000787</v>
      </c>
      <c r="CY30" s="90">
        <f t="shared" si="2"/>
        <v>297.91009152054829</v>
      </c>
      <c r="CZ30" s="89">
        <f t="shared" si="2"/>
        <v>516.28141183396292</v>
      </c>
      <c r="DA30" s="89">
        <f t="shared" si="2"/>
        <v>535.79931222853099</v>
      </c>
      <c r="DB30" s="89">
        <f t="shared" si="2"/>
        <v>558.53070362436665</v>
      </c>
      <c r="DC30" s="89">
        <f t="shared" si="2"/>
        <v>576.4126449637439</v>
      </c>
      <c r="DD30" s="89">
        <f t="shared" si="2"/>
        <v>593.28347272039889</v>
      </c>
      <c r="DE30" s="89">
        <f t="shared" si="2"/>
        <v>591.99807631989188</v>
      </c>
      <c r="DF30" s="89">
        <f t="shared" si="2"/>
        <v>597.41719069021144</v>
      </c>
      <c r="DG30" s="89">
        <f t="shared" si="2"/>
        <v>610.35554940844656</v>
      </c>
      <c r="DH30" s="89">
        <f t="shared" si="2"/>
        <v>628.98405936427991</v>
      </c>
      <c r="DI30" s="89">
        <f t="shared" si="2"/>
        <v>616.59426628161475</v>
      </c>
      <c r="DJ30" s="89">
        <f t="shared" si="2"/>
        <v>606.91159592122949</v>
      </c>
      <c r="DK30" s="89">
        <f t="shared" si="2"/>
        <v>597.7093262357813</v>
      </c>
      <c r="DL30" s="89">
        <f t="shared" si="2"/>
        <v>602.84441993679684</v>
      </c>
      <c r="DM30" s="89">
        <f t="shared" si="2"/>
        <v>582.43388315298785</v>
      </c>
      <c r="DN30" s="89">
        <f t="shared" si="2"/>
        <v>572.66844105469113</v>
      </c>
      <c r="DO30" s="89">
        <f t="shared" si="2"/>
        <v>550.09285528315934</v>
      </c>
      <c r="DP30" s="89">
        <f t="shared" si="2"/>
        <v>540.88247072144532</v>
      </c>
      <c r="DQ30" s="89">
        <f t="shared" si="2"/>
        <v>526.67656833048784</v>
      </c>
      <c r="DR30" s="89">
        <f t="shared" si="2"/>
        <v>520.90689130548458</v>
      </c>
      <c r="DS30" s="89">
        <f t="shared" si="2"/>
        <v>543.40619724011754</v>
      </c>
      <c r="DT30" s="89">
        <f t="shared" si="2"/>
        <v>559.65542547481039</v>
      </c>
      <c r="DU30" s="89">
        <f t="shared" si="2"/>
        <v>583.07333540273498</v>
      </c>
      <c r="DV30" s="89">
        <f t="shared" si="2"/>
        <v>594.84639788919742</v>
      </c>
      <c r="DW30" s="89">
        <f t="shared" si="2"/>
        <v>617.65893804769132</v>
      </c>
      <c r="DX30" s="89">
        <f t="shared" si="2"/>
        <v>619.1488293300971</v>
      </c>
      <c r="DY30" s="89">
        <f t="shared" si="2"/>
        <v>621.83809932459235</v>
      </c>
      <c r="DZ30" s="89">
        <f t="shared" si="2"/>
        <v>641.14176698574261</v>
      </c>
      <c r="EA30" s="89">
        <f t="shared" si="2"/>
        <v>645.2219267722005</v>
      </c>
      <c r="EB30" s="89">
        <f t="shared" si="2"/>
        <v>670.79027891056944</v>
      </c>
      <c r="EC30" s="89">
        <f t="shared" si="2"/>
        <v>679.54623040139711</v>
      </c>
      <c r="ED30" s="89">
        <f t="shared" si="2"/>
        <v>668.11561569335277</v>
      </c>
      <c r="EE30" s="89">
        <f t="shared" si="2"/>
        <v>669.65095028284725</v>
      </c>
      <c r="EF30" s="89">
        <f t="shared" si="2"/>
        <v>681.22600978842343</v>
      </c>
      <c r="EG30" s="89">
        <f t="shared" si="2"/>
        <v>670.85519792069601</v>
      </c>
      <c r="EH30" s="89">
        <f t="shared" ref="EH30:GL30" si="3">(SUM(EH32:EH34)/SUM($F$32:$F$34))*100000</f>
        <v>669.76293557531574</v>
      </c>
      <c r="EI30" s="89">
        <f t="shared" si="3"/>
        <v>669.34583093525214</v>
      </c>
      <c r="EJ30" s="89">
        <f t="shared" si="3"/>
        <v>657.07451504606797</v>
      </c>
      <c r="EK30" s="89">
        <f t="shared" si="3"/>
        <v>662.30211833651401</v>
      </c>
      <c r="EL30" s="89">
        <f t="shared" si="3"/>
        <v>661.55554972005791</v>
      </c>
      <c r="EM30" s="89">
        <f t="shared" si="3"/>
        <v>665.42472272360442</v>
      </c>
      <c r="EN30" s="89">
        <f t="shared" si="3"/>
        <v>665.73795694746525</v>
      </c>
      <c r="EO30" s="89">
        <f t="shared" si="3"/>
        <v>636.42377792479044</v>
      </c>
      <c r="EP30" s="89">
        <f t="shared" si="3"/>
        <v>593.17635635369004</v>
      </c>
      <c r="EQ30" s="89">
        <f t="shared" si="3"/>
        <v>584.12177741627988</v>
      </c>
      <c r="ER30" s="89">
        <f t="shared" si="3"/>
        <v>595.57835972837495</v>
      </c>
      <c r="ES30" s="89">
        <f t="shared" si="3"/>
        <v>607.18912468952078</v>
      </c>
      <c r="ET30" s="89">
        <f t="shared" si="3"/>
        <v>619.38578371705933</v>
      </c>
      <c r="EU30" s="89">
        <f t="shared" si="3"/>
        <v>644.9411520534029</v>
      </c>
      <c r="EV30" s="89">
        <f t="shared" si="3"/>
        <v>671.49627314569636</v>
      </c>
      <c r="EW30" s="89">
        <f t="shared" si="3"/>
        <v>698.10495242134436</v>
      </c>
      <c r="EX30" s="89">
        <f t="shared" si="3"/>
        <v>680.76021589076493</v>
      </c>
      <c r="EY30" s="89">
        <f t="shared" si="3"/>
        <v>696.76762081273603</v>
      </c>
      <c r="EZ30" s="89">
        <f t="shared" si="3"/>
        <v>694.81031265741854</v>
      </c>
      <c r="FA30" s="89">
        <f t="shared" si="3"/>
        <v>701.03117680280172</v>
      </c>
      <c r="FB30" s="89">
        <f t="shared" si="3"/>
        <v>703.63118315837278</v>
      </c>
      <c r="FC30" s="89">
        <f t="shared" si="3"/>
        <v>706.58499811913396</v>
      </c>
      <c r="FD30" s="89">
        <f t="shared" si="3"/>
        <v>698.14065787691402</v>
      </c>
      <c r="FE30" s="89">
        <f t="shared" si="3"/>
        <v>680.63362382101809</v>
      </c>
      <c r="FF30" s="89">
        <f t="shared" si="3"/>
        <v>663.69625407898309</v>
      </c>
      <c r="FG30" s="89">
        <f t="shared" si="3"/>
        <v>640.10306282371664</v>
      </c>
      <c r="FH30" s="89">
        <f t="shared" si="3"/>
        <v>613.54144983041044</v>
      </c>
      <c r="FI30" s="89">
        <f t="shared" si="3"/>
        <v>598.09072542027513</v>
      </c>
      <c r="FJ30" s="89">
        <f t="shared" si="3"/>
        <v>584.27596006533065</v>
      </c>
      <c r="FK30" s="89">
        <f t="shared" si="3"/>
        <v>561.83345826455832</v>
      </c>
      <c r="FL30" s="89">
        <f t="shared" si="3"/>
        <v>539.95737482714094</v>
      </c>
      <c r="FM30" s="89">
        <f t="shared" si="3"/>
        <v>520.57093542807934</v>
      </c>
      <c r="FN30" s="89">
        <f t="shared" si="3"/>
        <v>522.69541003447296</v>
      </c>
      <c r="FO30" s="89">
        <f t="shared" si="3"/>
        <v>513.46717274497405</v>
      </c>
      <c r="FP30" s="89">
        <f t="shared" si="3"/>
        <v>498.99997133825701</v>
      </c>
      <c r="FQ30" s="89">
        <f t="shared" si="3"/>
        <v>500.5466667545237</v>
      </c>
      <c r="FR30" s="89">
        <f t="shared" si="3"/>
        <v>510.26504257047861</v>
      </c>
      <c r="FS30" s="89">
        <f t="shared" si="3"/>
        <v>518.52760958434396</v>
      </c>
      <c r="FT30" s="89">
        <f t="shared" si="3"/>
        <v>544.72405314568789</v>
      </c>
      <c r="FU30" s="89">
        <f t="shared" si="3"/>
        <v>584.21104105520396</v>
      </c>
      <c r="FV30" s="89">
        <f t="shared" si="3"/>
        <v>450.59148846209041</v>
      </c>
      <c r="FW30" s="89">
        <f t="shared" si="3"/>
        <v>433.98520567170129</v>
      </c>
      <c r="FX30" s="89">
        <f t="shared" si="3"/>
        <v>427.18656233619106</v>
      </c>
      <c r="FY30" s="89">
        <f t="shared" si="3"/>
        <v>394.52580834148904</v>
      </c>
      <c r="FZ30" s="89">
        <f t="shared" si="3"/>
        <v>349.31458671405841</v>
      </c>
      <c r="GA30" s="89">
        <f t="shared" si="3"/>
        <v>310.53197006441621</v>
      </c>
      <c r="GB30" s="89">
        <f t="shared" si="3"/>
        <v>315.01787366416556</v>
      </c>
      <c r="GC30" s="89">
        <f t="shared" si="3"/>
        <v>307.13021393378136</v>
      </c>
      <c r="GD30" s="89">
        <f t="shared" si="3"/>
        <v>291.28672951238002</v>
      </c>
      <c r="GE30" s="89">
        <f t="shared" si="3"/>
        <v>271.34360960148263</v>
      </c>
      <c r="GF30" s="89">
        <f t="shared" si="3"/>
        <v>249.95441874001486</v>
      </c>
      <c r="GG30" s="89">
        <f t="shared" si="3"/>
        <v>228.82003499329406</v>
      </c>
      <c r="GH30" s="89">
        <f t="shared" si="3"/>
        <v>203.71423080207731</v>
      </c>
      <c r="GI30" s="89">
        <f t="shared" si="3"/>
        <v>184.80007720168683</v>
      </c>
      <c r="GJ30" s="89">
        <f t="shared" si="3"/>
        <v>169.18543229098179</v>
      </c>
      <c r="GK30" s="89">
        <f t="shared" si="3"/>
        <v>150.77926994483215</v>
      </c>
      <c r="GL30" s="90">
        <f t="shared" si="3"/>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22</v>
      </c>
      <c r="B32" s="105" t="s">
        <v>51</v>
      </c>
      <c r="C32" s="96" t="s">
        <v>52</v>
      </c>
      <c r="D32" s="100">
        <f t="shared" ref="D32:E34" si="4">I32</f>
        <v>22417165</v>
      </c>
      <c r="E32" s="100">
        <f t="shared" si="4"/>
        <v>23280733</v>
      </c>
      <c r="F32" s="98">
        <f>G32+H32</f>
        <v>56550138</v>
      </c>
      <c r="G32" s="98">
        <f>SUM(M32:CY32)</f>
        <v>27982818</v>
      </c>
      <c r="H32" s="99">
        <f>SUM(CZ32:GL32)</f>
        <v>28567320</v>
      </c>
      <c r="I32" s="99">
        <f>SUM(AC32:CY32)</f>
        <v>22417165</v>
      </c>
      <c r="J32" s="99">
        <f>SUM(DP32:GL32)</f>
        <v>23280733</v>
      </c>
      <c r="K32" s="97">
        <f>SUM(M32:AD32)</f>
        <v>6203520</v>
      </c>
      <c r="L32" s="100">
        <f>SUM(CZ32:DQ32)</f>
        <v>5889768</v>
      </c>
      <c r="M32" s="98">
        <f t="shared" ref="M32:AR32" si="5">SUM(M36:M141)</f>
        <v>308815</v>
      </c>
      <c r="N32" s="98">
        <f t="shared" si="5"/>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ref="AS32:BX32" si="6">SUM(AS36:AS141)</f>
        <v>385952</v>
      </c>
      <c r="AT32" s="98">
        <f t="shared" si="6"/>
        <v>372700</v>
      </c>
      <c r="AU32" s="98">
        <f t="shared" si="6"/>
        <v>380096</v>
      </c>
      <c r="AV32" s="98">
        <f t="shared" si="6"/>
        <v>378573</v>
      </c>
      <c r="AW32" s="98">
        <f t="shared" si="6"/>
        <v>367247</v>
      </c>
      <c r="AX32" s="98">
        <f t="shared" si="6"/>
        <v>369196</v>
      </c>
      <c r="AY32" s="98">
        <f t="shared" si="6"/>
        <v>367387</v>
      </c>
      <c r="AZ32" s="98">
        <f t="shared" si="6"/>
        <v>370566</v>
      </c>
      <c r="BA32" s="98">
        <f t="shared" si="6"/>
        <v>371661</v>
      </c>
      <c r="BB32" s="98">
        <f t="shared" si="6"/>
        <v>358524</v>
      </c>
      <c r="BC32" s="98">
        <f t="shared" si="6"/>
        <v>335609</v>
      </c>
      <c r="BD32" s="98">
        <f t="shared" si="6"/>
        <v>329766</v>
      </c>
      <c r="BE32" s="98">
        <f t="shared" si="6"/>
        <v>334708</v>
      </c>
      <c r="BF32" s="98">
        <f t="shared" si="6"/>
        <v>340715</v>
      </c>
      <c r="BG32" s="98">
        <f t="shared" si="6"/>
        <v>345236</v>
      </c>
      <c r="BH32" s="98">
        <f t="shared" si="6"/>
        <v>359601</v>
      </c>
      <c r="BI32" s="98">
        <f t="shared" si="6"/>
        <v>374360</v>
      </c>
      <c r="BJ32" s="98">
        <f t="shared" si="6"/>
        <v>383296</v>
      </c>
      <c r="BK32" s="98">
        <f t="shared" si="6"/>
        <v>374154</v>
      </c>
      <c r="BL32" s="98">
        <f t="shared" si="6"/>
        <v>382152</v>
      </c>
      <c r="BM32" s="98">
        <f t="shared" si="6"/>
        <v>381638</v>
      </c>
      <c r="BN32" s="98">
        <f t="shared" si="6"/>
        <v>388278</v>
      </c>
      <c r="BO32" s="98">
        <f t="shared" si="6"/>
        <v>385096</v>
      </c>
      <c r="BP32" s="98">
        <f t="shared" si="6"/>
        <v>386043</v>
      </c>
      <c r="BQ32" s="98">
        <f t="shared" si="6"/>
        <v>381939</v>
      </c>
      <c r="BR32" s="98">
        <f t="shared" si="6"/>
        <v>372235</v>
      </c>
      <c r="BS32" s="98">
        <f t="shared" si="6"/>
        <v>363185</v>
      </c>
      <c r="BT32" s="98">
        <f t="shared" si="6"/>
        <v>349191</v>
      </c>
      <c r="BU32" s="98">
        <f t="shared" si="6"/>
        <v>333011</v>
      </c>
      <c r="BV32" s="98">
        <f t="shared" si="6"/>
        <v>324227</v>
      </c>
      <c r="BW32" s="98">
        <f t="shared" si="6"/>
        <v>316683</v>
      </c>
      <c r="BX32" s="98">
        <f t="shared" si="6"/>
        <v>303232</v>
      </c>
      <c r="BY32" s="98">
        <f t="shared" ref="BY32:DD32" si="7">SUM(BY36:BY141)</f>
        <v>291336</v>
      </c>
      <c r="BZ32" s="98">
        <f t="shared" si="7"/>
        <v>278378</v>
      </c>
      <c r="CA32" s="98">
        <f t="shared" si="7"/>
        <v>276173</v>
      </c>
      <c r="CB32" s="98">
        <f t="shared" si="7"/>
        <v>271510</v>
      </c>
      <c r="CC32" s="98">
        <f t="shared" si="7"/>
        <v>260801</v>
      </c>
      <c r="CD32" s="98">
        <f t="shared" si="7"/>
        <v>260852</v>
      </c>
      <c r="CE32" s="98">
        <f t="shared" si="7"/>
        <v>263006</v>
      </c>
      <c r="CF32" s="98">
        <f t="shared" si="7"/>
        <v>268821</v>
      </c>
      <c r="CG32" s="98">
        <f t="shared" si="7"/>
        <v>280766</v>
      </c>
      <c r="CH32" s="98">
        <f t="shared" si="7"/>
        <v>302439</v>
      </c>
      <c r="CI32" s="98">
        <f t="shared" si="7"/>
        <v>228895</v>
      </c>
      <c r="CJ32" s="98">
        <f t="shared" si="7"/>
        <v>217830</v>
      </c>
      <c r="CK32" s="98">
        <f t="shared" si="7"/>
        <v>213013</v>
      </c>
      <c r="CL32" s="98">
        <f t="shared" si="7"/>
        <v>192013</v>
      </c>
      <c r="CM32" s="98">
        <f t="shared" si="7"/>
        <v>166567</v>
      </c>
      <c r="CN32" s="98">
        <f t="shared" si="7"/>
        <v>144651</v>
      </c>
      <c r="CO32" s="98">
        <f t="shared" si="7"/>
        <v>146189</v>
      </c>
      <c r="CP32" s="98">
        <f t="shared" si="7"/>
        <v>139908</v>
      </c>
      <c r="CQ32" s="98">
        <f t="shared" si="7"/>
        <v>130442</v>
      </c>
      <c r="CR32" s="98">
        <f t="shared" si="7"/>
        <v>118033</v>
      </c>
      <c r="CS32" s="98">
        <f t="shared" si="7"/>
        <v>105446</v>
      </c>
      <c r="CT32" s="98">
        <f t="shared" si="7"/>
        <v>93860</v>
      </c>
      <c r="CU32" s="98">
        <f t="shared" si="7"/>
        <v>80158</v>
      </c>
      <c r="CV32" s="98">
        <f t="shared" si="7"/>
        <v>69745</v>
      </c>
      <c r="CW32" s="98">
        <f t="shared" si="7"/>
        <v>60874</v>
      </c>
      <c r="CX32" s="98">
        <f t="shared" si="7"/>
        <v>51545</v>
      </c>
      <c r="CY32" s="98">
        <f t="shared" si="7"/>
        <v>169548</v>
      </c>
      <c r="CZ32" s="98">
        <f t="shared" si="7"/>
        <v>293098</v>
      </c>
      <c r="DA32" s="98">
        <f t="shared" si="7"/>
        <v>304098</v>
      </c>
      <c r="DB32" s="98">
        <f t="shared" si="7"/>
        <v>316666</v>
      </c>
      <c r="DC32" s="98">
        <f t="shared" si="7"/>
        <v>326927</v>
      </c>
      <c r="DD32" s="98">
        <f t="shared" si="7"/>
        <v>336364</v>
      </c>
      <c r="DE32" s="98">
        <f t="shared" ref="DE32:EJ32" si="8">SUM(DE36:DE141)</f>
        <v>335535</v>
      </c>
      <c r="DF32" s="98">
        <f t="shared" si="8"/>
        <v>338730</v>
      </c>
      <c r="DG32" s="98">
        <f t="shared" si="8"/>
        <v>345954</v>
      </c>
      <c r="DH32" s="98">
        <f t="shared" si="8"/>
        <v>356419</v>
      </c>
      <c r="DI32" s="98">
        <f t="shared" si="8"/>
        <v>348459</v>
      </c>
      <c r="DJ32" s="98">
        <f t="shared" si="8"/>
        <v>342943</v>
      </c>
      <c r="DK32" s="98">
        <f t="shared" si="8"/>
        <v>337660</v>
      </c>
      <c r="DL32" s="98">
        <f t="shared" si="8"/>
        <v>340266</v>
      </c>
      <c r="DM32" s="98">
        <f t="shared" si="8"/>
        <v>329091</v>
      </c>
      <c r="DN32" s="98">
        <f t="shared" si="8"/>
        <v>323745</v>
      </c>
      <c r="DO32" s="98">
        <f t="shared" si="8"/>
        <v>310632</v>
      </c>
      <c r="DP32" s="98">
        <f t="shared" si="8"/>
        <v>305653</v>
      </c>
      <c r="DQ32" s="98">
        <f t="shared" si="8"/>
        <v>297528</v>
      </c>
      <c r="DR32" s="98">
        <f t="shared" si="8"/>
        <v>293850</v>
      </c>
      <c r="DS32" s="98">
        <f t="shared" si="8"/>
        <v>306756</v>
      </c>
      <c r="DT32" s="98">
        <f t="shared" si="8"/>
        <v>315496</v>
      </c>
      <c r="DU32" s="98">
        <f t="shared" si="8"/>
        <v>328567</v>
      </c>
      <c r="DV32" s="98">
        <f t="shared" si="8"/>
        <v>335796</v>
      </c>
      <c r="DW32" s="98">
        <f t="shared" si="8"/>
        <v>349599</v>
      </c>
      <c r="DX32" s="98">
        <f t="shared" si="8"/>
        <v>351363</v>
      </c>
      <c r="DY32" s="98">
        <f t="shared" si="8"/>
        <v>353228</v>
      </c>
      <c r="DZ32" s="98">
        <f t="shared" si="8"/>
        <v>363407</v>
      </c>
      <c r="EA32" s="98">
        <f t="shared" si="8"/>
        <v>365436</v>
      </c>
      <c r="EB32" s="98">
        <f t="shared" si="8"/>
        <v>379850</v>
      </c>
      <c r="EC32" s="98">
        <f t="shared" si="8"/>
        <v>385156</v>
      </c>
      <c r="ED32" s="98">
        <f t="shared" si="8"/>
        <v>379113</v>
      </c>
      <c r="EE32" s="98">
        <f t="shared" si="8"/>
        <v>379925</v>
      </c>
      <c r="EF32" s="98">
        <f t="shared" si="8"/>
        <v>387224</v>
      </c>
      <c r="EG32" s="98">
        <f t="shared" si="8"/>
        <v>381253</v>
      </c>
      <c r="EH32" s="98">
        <f t="shared" si="8"/>
        <v>380725</v>
      </c>
      <c r="EI32" s="98">
        <f t="shared" si="8"/>
        <v>380382</v>
      </c>
      <c r="EJ32" s="98">
        <f t="shared" si="8"/>
        <v>373787</v>
      </c>
      <c r="EK32" s="98">
        <f t="shared" ref="EK32:FP32" si="9">SUM(EK36:EK141)</f>
        <v>376713</v>
      </c>
      <c r="EL32" s="98">
        <f t="shared" si="9"/>
        <v>376427</v>
      </c>
      <c r="EM32" s="98">
        <f t="shared" si="9"/>
        <v>377931</v>
      </c>
      <c r="EN32" s="98">
        <f t="shared" si="9"/>
        <v>378222</v>
      </c>
      <c r="EO32" s="98">
        <f t="shared" si="9"/>
        <v>361624</v>
      </c>
      <c r="EP32" s="98">
        <f t="shared" si="9"/>
        <v>336647</v>
      </c>
      <c r="EQ32" s="98">
        <f t="shared" si="9"/>
        <v>331442</v>
      </c>
      <c r="ER32" s="98">
        <f t="shared" si="9"/>
        <v>338100</v>
      </c>
      <c r="ES32" s="98">
        <f t="shared" si="9"/>
        <v>344586</v>
      </c>
      <c r="ET32" s="98">
        <f t="shared" si="9"/>
        <v>350995</v>
      </c>
      <c r="EU32" s="98">
        <f t="shared" si="9"/>
        <v>365074</v>
      </c>
      <c r="EV32" s="98">
        <f t="shared" si="9"/>
        <v>380075</v>
      </c>
      <c r="EW32" s="98">
        <f t="shared" si="9"/>
        <v>394701</v>
      </c>
      <c r="EX32" s="98">
        <f t="shared" si="9"/>
        <v>384751</v>
      </c>
      <c r="EY32" s="98">
        <f t="shared" si="9"/>
        <v>393563</v>
      </c>
      <c r="EZ32" s="98">
        <f t="shared" si="9"/>
        <v>392445</v>
      </c>
      <c r="FA32" s="98">
        <f t="shared" si="9"/>
        <v>395838</v>
      </c>
      <c r="FB32" s="98">
        <f t="shared" si="9"/>
        <v>397436</v>
      </c>
      <c r="FC32" s="98">
        <f t="shared" si="9"/>
        <v>398256</v>
      </c>
      <c r="FD32" s="98">
        <f t="shared" si="9"/>
        <v>393381</v>
      </c>
      <c r="FE32" s="98">
        <f t="shared" si="9"/>
        <v>383788</v>
      </c>
      <c r="FF32" s="98">
        <f t="shared" si="9"/>
        <v>373754</v>
      </c>
      <c r="FG32" s="98">
        <f t="shared" si="9"/>
        <v>360010</v>
      </c>
      <c r="FH32" s="98">
        <f t="shared" si="9"/>
        <v>344951</v>
      </c>
      <c r="FI32" s="98">
        <f t="shared" si="9"/>
        <v>336192</v>
      </c>
      <c r="FJ32" s="98">
        <f t="shared" si="9"/>
        <v>328213</v>
      </c>
      <c r="FK32" s="98">
        <f t="shared" si="9"/>
        <v>315661</v>
      </c>
      <c r="FL32" s="98">
        <f t="shared" si="9"/>
        <v>303307</v>
      </c>
      <c r="FM32" s="98">
        <f t="shared" si="9"/>
        <v>292765</v>
      </c>
      <c r="FN32" s="98">
        <f t="shared" si="9"/>
        <v>293735</v>
      </c>
      <c r="FO32" s="98">
        <f t="shared" si="9"/>
        <v>288334</v>
      </c>
      <c r="FP32" s="98">
        <f t="shared" si="9"/>
        <v>280496</v>
      </c>
      <c r="FQ32" s="98">
        <f t="shared" ref="FQ32:GL32" si="10">SUM(FQ36:FQ141)</f>
        <v>281256</v>
      </c>
      <c r="FR32" s="98">
        <f t="shared" si="10"/>
        <v>287053</v>
      </c>
      <c r="FS32" s="98">
        <f t="shared" si="10"/>
        <v>291941</v>
      </c>
      <c r="FT32" s="98">
        <f t="shared" si="10"/>
        <v>307142</v>
      </c>
      <c r="FU32" s="98">
        <f t="shared" si="10"/>
        <v>330413</v>
      </c>
      <c r="FV32" s="98">
        <f t="shared" si="10"/>
        <v>253652</v>
      </c>
      <c r="FW32" s="98">
        <f t="shared" si="10"/>
        <v>244025</v>
      </c>
      <c r="FX32" s="98">
        <f t="shared" si="10"/>
        <v>240429</v>
      </c>
      <c r="FY32" s="98">
        <f t="shared" si="10"/>
        <v>221693</v>
      </c>
      <c r="FZ32" s="98">
        <f t="shared" si="10"/>
        <v>195845</v>
      </c>
      <c r="GA32" s="98">
        <f t="shared" si="10"/>
        <v>173926</v>
      </c>
      <c r="GB32" s="98">
        <f t="shared" si="10"/>
        <v>177589</v>
      </c>
      <c r="GC32" s="98">
        <f t="shared" si="10"/>
        <v>173173</v>
      </c>
      <c r="GD32" s="98">
        <f t="shared" si="10"/>
        <v>164396</v>
      </c>
      <c r="GE32" s="98">
        <f t="shared" si="10"/>
        <v>153030</v>
      </c>
      <c r="GF32" s="98">
        <f t="shared" si="10"/>
        <v>140983</v>
      </c>
      <c r="GG32" s="98">
        <f t="shared" si="10"/>
        <v>129198</v>
      </c>
      <c r="GH32" s="98">
        <f t="shared" si="10"/>
        <v>114852</v>
      </c>
      <c r="GI32" s="98">
        <f t="shared" si="10"/>
        <v>104116</v>
      </c>
      <c r="GJ32" s="98">
        <f t="shared" si="10"/>
        <v>95623</v>
      </c>
      <c r="GK32" s="98">
        <f t="shared" si="10"/>
        <v>85372</v>
      </c>
      <c r="GL32" s="98">
        <f t="shared" si="10"/>
        <v>351519</v>
      </c>
    </row>
    <row r="33" spans="1:194" s="17" customFormat="1" x14ac:dyDescent="0.3">
      <c r="A33" s="51" t="s">
        <v>22</v>
      </c>
      <c r="B33" s="101" t="s">
        <v>53</v>
      </c>
      <c r="C33" s="52" t="s">
        <v>54</v>
      </c>
      <c r="D33" s="54">
        <f t="shared" si="4"/>
        <v>1275303</v>
      </c>
      <c r="E33" s="54">
        <f t="shared" si="4"/>
        <v>1331553</v>
      </c>
      <c r="F33" s="55">
        <f>G33+H33</f>
        <v>3169586</v>
      </c>
      <c r="G33" s="55">
        <f>SUM(M33:CY33)</f>
        <v>1563524</v>
      </c>
      <c r="H33" s="56">
        <f>SUM(CZ33:GL33)</f>
        <v>1606062</v>
      </c>
      <c r="I33" s="56">
        <f>SUM(AC33:CY33)</f>
        <v>1275303</v>
      </c>
      <c r="J33" s="56">
        <f>SUM(DP33:GL33)</f>
        <v>1331553</v>
      </c>
      <c r="K33" s="53">
        <f>SUM(M33:AD33)</f>
        <v>322821</v>
      </c>
      <c r="L33" s="54">
        <f>SUM(CZ33:DQ33)</f>
        <v>307051</v>
      </c>
      <c r="M33" s="55">
        <f>SUM(M143:M149)</f>
        <v>14985</v>
      </c>
      <c r="N33" s="55">
        <f t="shared" ref="N33:BY33" si="11">SUM(N143:N149)</f>
        <v>15891</v>
      </c>
      <c r="O33" s="55">
        <f t="shared" si="11"/>
        <v>16673</v>
      </c>
      <c r="P33" s="55">
        <f t="shared" si="11"/>
        <v>17145</v>
      </c>
      <c r="Q33" s="55">
        <f t="shared" si="11"/>
        <v>17774</v>
      </c>
      <c r="R33" s="55">
        <f t="shared" si="11"/>
        <v>17958</v>
      </c>
      <c r="S33" s="55">
        <f t="shared" si="11"/>
        <v>18215</v>
      </c>
      <c r="T33" s="55">
        <f t="shared" si="11"/>
        <v>18540</v>
      </c>
      <c r="U33" s="55">
        <f t="shared" si="11"/>
        <v>19144</v>
      </c>
      <c r="V33" s="55">
        <f t="shared" si="11"/>
        <v>19574</v>
      </c>
      <c r="W33" s="55">
        <f t="shared" si="11"/>
        <v>19170</v>
      </c>
      <c r="X33" s="55">
        <f t="shared" si="11"/>
        <v>19058</v>
      </c>
      <c r="Y33" s="55">
        <f t="shared" si="11"/>
        <v>19289</v>
      </c>
      <c r="Z33" s="55">
        <f t="shared" si="11"/>
        <v>18644</v>
      </c>
      <c r="AA33" s="55">
        <f t="shared" si="11"/>
        <v>18458</v>
      </c>
      <c r="AB33" s="55">
        <f t="shared" si="11"/>
        <v>17703</v>
      </c>
      <c r="AC33" s="55">
        <f t="shared" si="11"/>
        <v>17348</v>
      </c>
      <c r="AD33" s="55">
        <f t="shared" si="11"/>
        <v>17252</v>
      </c>
      <c r="AE33" s="55">
        <f t="shared" si="11"/>
        <v>17550</v>
      </c>
      <c r="AF33" s="55">
        <f t="shared" si="11"/>
        <v>20052</v>
      </c>
      <c r="AG33" s="55">
        <f t="shared" si="11"/>
        <v>21203</v>
      </c>
      <c r="AH33" s="55">
        <f t="shared" si="11"/>
        <v>21880</v>
      </c>
      <c r="AI33" s="55">
        <f t="shared" si="11"/>
        <v>22005</v>
      </c>
      <c r="AJ33" s="55">
        <f t="shared" si="11"/>
        <v>21851</v>
      </c>
      <c r="AK33" s="55">
        <f t="shared" si="11"/>
        <v>21516</v>
      </c>
      <c r="AL33" s="55">
        <f t="shared" si="11"/>
        <v>20820</v>
      </c>
      <c r="AM33" s="55">
        <f t="shared" si="11"/>
        <v>22057</v>
      </c>
      <c r="AN33" s="55">
        <f t="shared" si="11"/>
        <v>21171</v>
      </c>
      <c r="AO33" s="55">
        <f t="shared" si="11"/>
        <v>21167</v>
      </c>
      <c r="AP33" s="55">
        <f t="shared" si="11"/>
        <v>21662</v>
      </c>
      <c r="AQ33" s="55">
        <f t="shared" si="11"/>
        <v>20866</v>
      </c>
      <c r="AR33" s="55">
        <f t="shared" si="11"/>
        <v>20228</v>
      </c>
      <c r="AS33" s="55">
        <f t="shared" si="11"/>
        <v>19657</v>
      </c>
      <c r="AT33" s="55">
        <f t="shared" si="11"/>
        <v>18889</v>
      </c>
      <c r="AU33" s="55">
        <f t="shared" si="11"/>
        <v>18939</v>
      </c>
      <c r="AV33" s="55">
        <f t="shared" si="11"/>
        <v>18787</v>
      </c>
      <c r="AW33" s="55">
        <f t="shared" si="11"/>
        <v>18131</v>
      </c>
      <c r="AX33" s="55">
        <f t="shared" si="11"/>
        <v>18270</v>
      </c>
      <c r="AY33" s="55">
        <f t="shared" si="11"/>
        <v>17875</v>
      </c>
      <c r="AZ33" s="55">
        <f t="shared" si="11"/>
        <v>18666</v>
      </c>
      <c r="BA33" s="55">
        <f t="shared" si="11"/>
        <v>18649</v>
      </c>
      <c r="BB33" s="55">
        <f t="shared" si="11"/>
        <v>17784</v>
      </c>
      <c r="BC33" s="55">
        <f t="shared" si="11"/>
        <v>16091</v>
      </c>
      <c r="BD33" s="55">
        <f t="shared" si="11"/>
        <v>16484</v>
      </c>
      <c r="BE33" s="55">
        <f t="shared" si="11"/>
        <v>16282</v>
      </c>
      <c r="BF33" s="55">
        <f t="shared" si="11"/>
        <v>17080</v>
      </c>
      <c r="BG33" s="55">
        <f t="shared" si="11"/>
        <v>17496</v>
      </c>
      <c r="BH33" s="55">
        <f t="shared" si="11"/>
        <v>18568</v>
      </c>
      <c r="BI33" s="55">
        <f t="shared" si="11"/>
        <v>20001</v>
      </c>
      <c r="BJ33" s="55">
        <f t="shared" si="11"/>
        <v>20824</v>
      </c>
      <c r="BK33" s="55">
        <f t="shared" si="11"/>
        <v>20186</v>
      </c>
      <c r="BL33" s="55">
        <f t="shared" si="11"/>
        <v>21236</v>
      </c>
      <c r="BM33" s="55">
        <f t="shared" si="11"/>
        <v>20920</v>
      </c>
      <c r="BN33" s="55">
        <f t="shared" si="11"/>
        <v>21585</v>
      </c>
      <c r="BO33" s="55">
        <f t="shared" si="11"/>
        <v>21511</v>
      </c>
      <c r="BP33" s="55">
        <f t="shared" si="11"/>
        <v>22202</v>
      </c>
      <c r="BQ33" s="55">
        <f t="shared" si="11"/>
        <v>22109</v>
      </c>
      <c r="BR33" s="55">
        <f t="shared" si="11"/>
        <v>21528</v>
      </c>
      <c r="BS33" s="55">
        <f t="shared" si="11"/>
        <v>21614</v>
      </c>
      <c r="BT33" s="55">
        <f t="shared" si="11"/>
        <v>20628</v>
      </c>
      <c r="BU33" s="55">
        <f t="shared" si="11"/>
        <v>19962</v>
      </c>
      <c r="BV33" s="55">
        <f t="shared" si="11"/>
        <v>19722</v>
      </c>
      <c r="BW33" s="55">
        <f t="shared" si="11"/>
        <v>19478</v>
      </c>
      <c r="BX33" s="55">
        <f t="shared" si="11"/>
        <v>18902</v>
      </c>
      <c r="BY33" s="55">
        <f t="shared" si="11"/>
        <v>17851</v>
      </c>
      <c r="BZ33" s="55">
        <f t="shared" ref="BZ33:EK33" si="12">SUM(BZ143:BZ149)</f>
        <v>17548</v>
      </c>
      <c r="CA33" s="55">
        <f t="shared" si="12"/>
        <v>17867</v>
      </c>
      <c r="CB33" s="55">
        <f t="shared" si="12"/>
        <v>17759</v>
      </c>
      <c r="CC33" s="55">
        <f t="shared" si="12"/>
        <v>17159</v>
      </c>
      <c r="CD33" s="55">
        <f t="shared" si="12"/>
        <v>16981</v>
      </c>
      <c r="CE33" s="55">
        <f t="shared" si="12"/>
        <v>17568</v>
      </c>
      <c r="CF33" s="55">
        <f t="shared" si="12"/>
        <v>17945</v>
      </c>
      <c r="CG33" s="55">
        <f t="shared" si="12"/>
        <v>18643</v>
      </c>
      <c r="CH33" s="55">
        <f t="shared" si="12"/>
        <v>19405</v>
      </c>
      <c r="CI33" s="55">
        <f t="shared" si="12"/>
        <v>14426</v>
      </c>
      <c r="CJ33" s="55">
        <f t="shared" si="12"/>
        <v>14084</v>
      </c>
      <c r="CK33" s="55">
        <f t="shared" si="12"/>
        <v>13825</v>
      </c>
      <c r="CL33" s="55">
        <f t="shared" si="12"/>
        <v>12699</v>
      </c>
      <c r="CM33" s="55">
        <f t="shared" si="12"/>
        <v>11161</v>
      </c>
      <c r="CN33" s="55">
        <f t="shared" si="12"/>
        <v>9717</v>
      </c>
      <c r="CO33" s="55">
        <f t="shared" si="12"/>
        <v>9472</v>
      </c>
      <c r="CP33" s="55">
        <f t="shared" si="12"/>
        <v>8924</v>
      </c>
      <c r="CQ33" s="55">
        <f t="shared" si="12"/>
        <v>8177</v>
      </c>
      <c r="CR33" s="55">
        <f t="shared" si="12"/>
        <v>7171</v>
      </c>
      <c r="CS33" s="55">
        <f t="shared" si="12"/>
        <v>6540</v>
      </c>
      <c r="CT33" s="55">
        <f t="shared" si="12"/>
        <v>5788</v>
      </c>
      <c r="CU33" s="55">
        <f t="shared" si="12"/>
        <v>4947</v>
      </c>
      <c r="CV33" s="55">
        <f t="shared" si="12"/>
        <v>4365</v>
      </c>
      <c r="CW33" s="55">
        <f t="shared" si="12"/>
        <v>3609</v>
      </c>
      <c r="CX33" s="55">
        <f t="shared" si="12"/>
        <v>3074</v>
      </c>
      <c r="CY33" s="55">
        <f t="shared" si="12"/>
        <v>9914</v>
      </c>
      <c r="CZ33" s="55">
        <f t="shared" si="12"/>
        <v>14416</v>
      </c>
      <c r="DA33" s="55">
        <f t="shared" si="12"/>
        <v>14946</v>
      </c>
      <c r="DB33" s="55">
        <f t="shared" si="12"/>
        <v>15987</v>
      </c>
      <c r="DC33" s="55">
        <f t="shared" si="12"/>
        <v>16423</v>
      </c>
      <c r="DD33" s="55">
        <f t="shared" si="12"/>
        <v>17101</v>
      </c>
      <c r="DE33" s="55">
        <f t="shared" si="12"/>
        <v>17059</v>
      </c>
      <c r="DF33" s="55">
        <f t="shared" si="12"/>
        <v>17171</v>
      </c>
      <c r="DG33" s="55">
        <f t="shared" si="12"/>
        <v>17634</v>
      </c>
      <c r="DH33" s="55">
        <f t="shared" si="12"/>
        <v>18294</v>
      </c>
      <c r="DI33" s="55">
        <f t="shared" si="12"/>
        <v>18589</v>
      </c>
      <c r="DJ33" s="55">
        <f t="shared" si="12"/>
        <v>18344</v>
      </c>
      <c r="DK33" s="55">
        <f t="shared" si="12"/>
        <v>17894</v>
      </c>
      <c r="DL33" s="55">
        <f t="shared" si="12"/>
        <v>18387</v>
      </c>
      <c r="DM33" s="55">
        <f t="shared" si="12"/>
        <v>17684</v>
      </c>
      <c r="DN33" s="55">
        <f t="shared" si="12"/>
        <v>17509</v>
      </c>
      <c r="DO33" s="55">
        <f t="shared" si="12"/>
        <v>17071</v>
      </c>
      <c r="DP33" s="55">
        <f t="shared" si="12"/>
        <v>16514</v>
      </c>
      <c r="DQ33" s="55">
        <f t="shared" si="12"/>
        <v>16028</v>
      </c>
      <c r="DR33" s="55">
        <f t="shared" si="12"/>
        <v>16192</v>
      </c>
      <c r="DS33" s="55">
        <f t="shared" si="12"/>
        <v>18111</v>
      </c>
      <c r="DT33" s="55">
        <f t="shared" si="12"/>
        <v>19333</v>
      </c>
      <c r="DU33" s="55">
        <f t="shared" si="12"/>
        <v>19865</v>
      </c>
      <c r="DV33" s="55">
        <f t="shared" si="12"/>
        <v>19969</v>
      </c>
      <c r="DW33" s="55">
        <f t="shared" si="12"/>
        <v>19811</v>
      </c>
      <c r="DX33" s="55">
        <f t="shared" si="12"/>
        <v>19124</v>
      </c>
      <c r="DY33" s="55">
        <f t="shared" si="12"/>
        <v>18843</v>
      </c>
      <c r="DZ33" s="55">
        <f t="shared" si="12"/>
        <v>20044</v>
      </c>
      <c r="EA33" s="55">
        <f t="shared" si="12"/>
        <v>20380</v>
      </c>
      <c r="EB33" s="55">
        <f t="shared" si="12"/>
        <v>21069</v>
      </c>
      <c r="EC33" s="55">
        <f t="shared" si="12"/>
        <v>20901</v>
      </c>
      <c r="ED33" s="55">
        <f t="shared" si="12"/>
        <v>20024</v>
      </c>
      <c r="EE33" s="55">
        <f t="shared" si="12"/>
        <v>20148</v>
      </c>
      <c r="EF33" s="55">
        <f t="shared" si="12"/>
        <v>19751</v>
      </c>
      <c r="EG33" s="55">
        <f t="shared" si="12"/>
        <v>19217</v>
      </c>
      <c r="EH33" s="55">
        <f t="shared" si="12"/>
        <v>18953</v>
      </c>
      <c r="EI33" s="55">
        <f t="shared" si="12"/>
        <v>19294</v>
      </c>
      <c r="EJ33" s="55">
        <f t="shared" si="12"/>
        <v>18336</v>
      </c>
      <c r="EK33" s="55">
        <f t="shared" si="12"/>
        <v>18733</v>
      </c>
      <c r="EL33" s="55">
        <f t="shared" ref="EL33:GL33" si="13">SUM(EL143:EL149)</f>
        <v>18580</v>
      </c>
      <c r="EM33" s="55">
        <f t="shared" si="13"/>
        <v>19201</v>
      </c>
      <c r="EN33" s="55">
        <f t="shared" si="13"/>
        <v>19057</v>
      </c>
      <c r="EO33" s="55">
        <f t="shared" si="13"/>
        <v>17873</v>
      </c>
      <c r="EP33" s="55">
        <f t="shared" si="13"/>
        <v>16943</v>
      </c>
      <c r="EQ33" s="55">
        <f t="shared" si="13"/>
        <v>16670</v>
      </c>
      <c r="ER33" s="55">
        <f t="shared" si="13"/>
        <v>17097</v>
      </c>
      <c r="ES33" s="55">
        <f t="shared" si="13"/>
        <v>17588</v>
      </c>
      <c r="ET33" s="55">
        <f t="shared" si="13"/>
        <v>18334</v>
      </c>
      <c r="EU33" s="55">
        <f t="shared" si="13"/>
        <v>19572</v>
      </c>
      <c r="EV33" s="55">
        <f t="shared" si="13"/>
        <v>20819</v>
      </c>
      <c r="EW33" s="55">
        <f t="shared" si="13"/>
        <v>22183</v>
      </c>
      <c r="EX33" s="55">
        <f t="shared" si="13"/>
        <v>21485</v>
      </c>
      <c r="EY33" s="55">
        <f t="shared" si="13"/>
        <v>22395</v>
      </c>
      <c r="EZ33" s="55">
        <f t="shared" si="13"/>
        <v>22218</v>
      </c>
      <c r="FA33" s="55">
        <f t="shared" si="13"/>
        <v>22660</v>
      </c>
      <c r="FB33" s="55">
        <f t="shared" si="13"/>
        <v>22774</v>
      </c>
      <c r="FC33" s="55">
        <f t="shared" si="13"/>
        <v>23461</v>
      </c>
      <c r="FD33" s="55">
        <f t="shared" si="13"/>
        <v>23451</v>
      </c>
      <c r="FE33" s="55">
        <f t="shared" si="13"/>
        <v>22791</v>
      </c>
      <c r="FF33" s="55">
        <f t="shared" si="13"/>
        <v>22462</v>
      </c>
      <c r="FG33" s="55">
        <f t="shared" si="13"/>
        <v>21976</v>
      </c>
      <c r="FH33" s="55">
        <f t="shared" si="13"/>
        <v>21175</v>
      </c>
      <c r="FI33" s="55">
        <f t="shared" si="13"/>
        <v>20867</v>
      </c>
      <c r="FJ33" s="55">
        <f t="shared" si="13"/>
        <v>20542</v>
      </c>
      <c r="FK33" s="55">
        <f t="shared" si="13"/>
        <v>19725</v>
      </c>
      <c r="FL33" s="55">
        <f t="shared" si="13"/>
        <v>19192</v>
      </c>
      <c r="FM33" s="55">
        <f t="shared" si="13"/>
        <v>18415</v>
      </c>
      <c r="FN33" s="55">
        <f t="shared" si="13"/>
        <v>18993</v>
      </c>
      <c r="FO33" s="55">
        <f t="shared" si="13"/>
        <v>18762</v>
      </c>
      <c r="FP33" s="55">
        <f t="shared" si="13"/>
        <v>18115</v>
      </c>
      <c r="FQ33" s="55">
        <f t="shared" si="13"/>
        <v>18356</v>
      </c>
      <c r="FR33" s="55">
        <f t="shared" si="13"/>
        <v>18517</v>
      </c>
      <c r="FS33" s="55">
        <f t="shared" si="13"/>
        <v>18818</v>
      </c>
      <c r="FT33" s="55">
        <f t="shared" si="13"/>
        <v>19771</v>
      </c>
      <c r="FU33" s="55">
        <f t="shared" si="13"/>
        <v>20810</v>
      </c>
      <c r="FV33" s="55">
        <f t="shared" si="13"/>
        <v>15983</v>
      </c>
      <c r="FW33" s="55">
        <f t="shared" si="13"/>
        <v>15564</v>
      </c>
      <c r="FX33" s="55">
        <f t="shared" si="13"/>
        <v>15202</v>
      </c>
      <c r="FY33" s="55">
        <f t="shared" si="13"/>
        <v>14144</v>
      </c>
      <c r="FZ33" s="55">
        <f t="shared" si="13"/>
        <v>12972</v>
      </c>
      <c r="GA33" s="55">
        <f t="shared" si="13"/>
        <v>11655</v>
      </c>
      <c r="GB33" s="55">
        <f t="shared" si="13"/>
        <v>11099</v>
      </c>
      <c r="GC33" s="55">
        <f t="shared" si="13"/>
        <v>10716</v>
      </c>
      <c r="GD33" s="55">
        <f t="shared" si="13"/>
        <v>10208</v>
      </c>
      <c r="GE33" s="55">
        <f t="shared" si="13"/>
        <v>9475</v>
      </c>
      <c r="GF33" s="55">
        <f t="shared" si="13"/>
        <v>8784</v>
      </c>
      <c r="GG33" s="55">
        <f t="shared" si="13"/>
        <v>7896</v>
      </c>
      <c r="GH33" s="55">
        <f t="shared" si="13"/>
        <v>7261</v>
      </c>
      <c r="GI33" s="55">
        <f t="shared" si="13"/>
        <v>6529</v>
      </c>
      <c r="GJ33" s="55">
        <f t="shared" si="13"/>
        <v>5820</v>
      </c>
      <c r="GK33" s="55">
        <f t="shared" si="13"/>
        <v>5111</v>
      </c>
      <c r="GL33" s="55">
        <f t="shared" si="13"/>
        <v>20846</v>
      </c>
    </row>
    <row r="34" spans="1:194" s="17" customFormat="1" x14ac:dyDescent="0.3">
      <c r="A34" s="57" t="s">
        <v>22</v>
      </c>
      <c r="B34" s="102" t="s">
        <v>55</v>
      </c>
      <c r="C34" s="58" t="s">
        <v>56</v>
      </c>
      <c r="D34" s="60">
        <f t="shared" si="4"/>
        <v>731069</v>
      </c>
      <c r="E34" s="60">
        <f t="shared" si="4"/>
        <v>768625</v>
      </c>
      <c r="F34" s="61">
        <f>G34+H34</f>
        <v>1895510</v>
      </c>
      <c r="G34" s="61">
        <f>SUM(M34:CY34)</f>
        <v>934155</v>
      </c>
      <c r="H34" s="62">
        <f>SUM(CZ34:GL34)</f>
        <v>961355</v>
      </c>
      <c r="I34" s="62">
        <f>SUM(AC34:CY34)</f>
        <v>731069</v>
      </c>
      <c r="J34" s="62">
        <f>SUM(DP34:GL34)</f>
        <v>768625</v>
      </c>
      <c r="K34" s="59">
        <f>SUM(M34:AD34)</f>
        <v>226322</v>
      </c>
      <c r="L34" s="60">
        <f>SUM(CZ34:DQ34)</f>
        <v>214786</v>
      </c>
      <c r="M34" s="61">
        <f>SUM(M151:M155)</f>
        <v>11354</v>
      </c>
      <c r="N34" s="61">
        <f t="shared" ref="N34:BY34" si="14">SUM(N151:N155)</f>
        <v>11754</v>
      </c>
      <c r="O34" s="61">
        <f t="shared" si="14"/>
        <v>12036</v>
      </c>
      <c r="P34" s="61">
        <f t="shared" si="14"/>
        <v>12480</v>
      </c>
      <c r="Q34" s="61">
        <f t="shared" si="14"/>
        <v>13045</v>
      </c>
      <c r="R34" s="61">
        <f t="shared" si="14"/>
        <v>12790</v>
      </c>
      <c r="S34" s="61">
        <f t="shared" si="14"/>
        <v>12816</v>
      </c>
      <c r="T34" s="61">
        <f t="shared" si="14"/>
        <v>12931</v>
      </c>
      <c r="U34" s="61">
        <f t="shared" si="14"/>
        <v>13511</v>
      </c>
      <c r="V34" s="61">
        <f t="shared" si="14"/>
        <v>13271</v>
      </c>
      <c r="W34" s="61">
        <f t="shared" si="14"/>
        <v>13178</v>
      </c>
      <c r="X34" s="61">
        <f t="shared" si="14"/>
        <v>13435</v>
      </c>
      <c r="Y34" s="61">
        <f t="shared" si="14"/>
        <v>13426</v>
      </c>
      <c r="Z34" s="61">
        <f t="shared" si="14"/>
        <v>12869</v>
      </c>
      <c r="AA34" s="61">
        <f t="shared" si="14"/>
        <v>12239</v>
      </c>
      <c r="AB34" s="61">
        <f t="shared" si="14"/>
        <v>11951</v>
      </c>
      <c r="AC34" s="61">
        <f t="shared" si="14"/>
        <v>11819</v>
      </c>
      <c r="AD34" s="61">
        <f t="shared" si="14"/>
        <v>11417</v>
      </c>
      <c r="AE34" s="61">
        <f t="shared" si="14"/>
        <v>11420</v>
      </c>
      <c r="AF34" s="61">
        <f t="shared" si="14"/>
        <v>11097</v>
      </c>
      <c r="AG34" s="61">
        <f t="shared" si="14"/>
        <v>11588</v>
      </c>
      <c r="AH34" s="61">
        <f t="shared" si="14"/>
        <v>11795</v>
      </c>
      <c r="AI34" s="61">
        <f t="shared" si="14"/>
        <v>11749</v>
      </c>
      <c r="AJ34" s="61">
        <f t="shared" si="14"/>
        <v>11678</v>
      </c>
      <c r="AK34" s="61">
        <f t="shared" si="14"/>
        <v>11764</v>
      </c>
      <c r="AL34" s="61">
        <f t="shared" si="14"/>
        <v>11782</v>
      </c>
      <c r="AM34" s="61">
        <f t="shared" si="14"/>
        <v>11862</v>
      </c>
      <c r="AN34" s="61">
        <f t="shared" si="14"/>
        <v>11796</v>
      </c>
      <c r="AO34" s="61">
        <f t="shared" si="14"/>
        <v>12409</v>
      </c>
      <c r="AP34" s="61">
        <f t="shared" si="14"/>
        <v>12528</v>
      </c>
      <c r="AQ34" s="61">
        <f t="shared" si="14"/>
        <v>12541</v>
      </c>
      <c r="AR34" s="61">
        <f t="shared" si="14"/>
        <v>12501</v>
      </c>
      <c r="AS34" s="61">
        <f t="shared" si="14"/>
        <v>12559</v>
      </c>
      <c r="AT34" s="61">
        <f t="shared" si="14"/>
        <v>12669</v>
      </c>
      <c r="AU34" s="61">
        <f t="shared" si="14"/>
        <v>12613</v>
      </c>
      <c r="AV34" s="61">
        <f t="shared" si="14"/>
        <v>12436</v>
      </c>
      <c r="AW34" s="61">
        <f t="shared" si="14"/>
        <v>12207</v>
      </c>
      <c r="AX34" s="61">
        <f t="shared" si="14"/>
        <v>11994</v>
      </c>
      <c r="AY34" s="61">
        <f t="shared" si="14"/>
        <v>11891</v>
      </c>
      <c r="AZ34" s="61">
        <f t="shared" si="14"/>
        <v>12230</v>
      </c>
      <c r="BA34" s="61">
        <f t="shared" si="14"/>
        <v>12149</v>
      </c>
      <c r="BB34" s="61">
        <f t="shared" si="14"/>
        <v>11465</v>
      </c>
      <c r="BC34" s="61">
        <f t="shared" si="14"/>
        <v>11121</v>
      </c>
      <c r="BD34" s="61">
        <f t="shared" si="14"/>
        <v>11070</v>
      </c>
      <c r="BE34" s="61">
        <f t="shared" si="14"/>
        <v>11122</v>
      </c>
      <c r="BF34" s="61">
        <f t="shared" si="14"/>
        <v>11330</v>
      </c>
      <c r="BG34" s="61">
        <f t="shared" si="14"/>
        <v>11591</v>
      </c>
      <c r="BH34" s="61">
        <f t="shared" si="14"/>
        <v>12124</v>
      </c>
      <c r="BI34" s="61">
        <f t="shared" si="14"/>
        <v>12362</v>
      </c>
      <c r="BJ34" s="61">
        <f t="shared" si="14"/>
        <v>12437</v>
      </c>
      <c r="BK34" s="61">
        <f t="shared" si="14"/>
        <v>12511</v>
      </c>
      <c r="BL34" s="61">
        <f t="shared" si="14"/>
        <v>12609</v>
      </c>
      <c r="BM34" s="61">
        <f t="shared" si="14"/>
        <v>12978</v>
      </c>
      <c r="BN34" s="61">
        <f t="shared" si="14"/>
        <v>12777</v>
      </c>
      <c r="BO34" s="61">
        <f t="shared" si="14"/>
        <v>12911</v>
      </c>
      <c r="BP34" s="61">
        <f t="shared" si="14"/>
        <v>13022</v>
      </c>
      <c r="BQ34" s="61">
        <f t="shared" si="14"/>
        <v>12821</v>
      </c>
      <c r="BR34" s="61">
        <f t="shared" si="14"/>
        <v>12686</v>
      </c>
      <c r="BS34" s="61">
        <f t="shared" si="14"/>
        <v>12114</v>
      </c>
      <c r="BT34" s="61">
        <f t="shared" si="14"/>
        <v>11952</v>
      </c>
      <c r="BU34" s="61">
        <f t="shared" si="14"/>
        <v>11337</v>
      </c>
      <c r="BV34" s="61">
        <f t="shared" si="14"/>
        <v>11036</v>
      </c>
      <c r="BW34" s="61">
        <f t="shared" si="14"/>
        <v>10817</v>
      </c>
      <c r="BX34" s="61">
        <f t="shared" si="14"/>
        <v>10310</v>
      </c>
      <c r="BY34" s="61">
        <f t="shared" si="14"/>
        <v>9921</v>
      </c>
      <c r="BZ34" s="61">
        <f t="shared" ref="BZ34:EK34" si="15">SUM(BZ151:BZ155)</f>
        <v>9515</v>
      </c>
      <c r="CA34" s="61">
        <f t="shared" si="15"/>
        <v>9380</v>
      </c>
      <c r="CB34" s="61">
        <f t="shared" si="15"/>
        <v>8933</v>
      </c>
      <c r="CC34" s="61">
        <f t="shared" si="15"/>
        <v>8556</v>
      </c>
      <c r="CD34" s="61">
        <f t="shared" si="15"/>
        <v>8478</v>
      </c>
      <c r="CE34" s="61">
        <f t="shared" si="15"/>
        <v>8300</v>
      </c>
      <c r="CF34" s="61">
        <f t="shared" si="15"/>
        <v>8114</v>
      </c>
      <c r="CG34" s="61">
        <f t="shared" si="15"/>
        <v>7896</v>
      </c>
      <c r="CH34" s="61">
        <f t="shared" si="15"/>
        <v>7694</v>
      </c>
      <c r="CI34" s="61">
        <f t="shared" si="15"/>
        <v>7036</v>
      </c>
      <c r="CJ34" s="61">
        <f t="shared" si="15"/>
        <v>6851</v>
      </c>
      <c r="CK34" s="61">
        <f t="shared" si="15"/>
        <v>6637</v>
      </c>
      <c r="CL34" s="61">
        <f t="shared" si="15"/>
        <v>6160</v>
      </c>
      <c r="CM34" s="61">
        <f t="shared" si="15"/>
        <v>5444</v>
      </c>
      <c r="CN34" s="61">
        <f t="shared" si="15"/>
        <v>4630</v>
      </c>
      <c r="CO34" s="61">
        <f t="shared" si="15"/>
        <v>4308</v>
      </c>
      <c r="CP34" s="61">
        <f t="shared" si="15"/>
        <v>4200</v>
      </c>
      <c r="CQ34" s="61">
        <f t="shared" si="15"/>
        <v>3747</v>
      </c>
      <c r="CR34" s="61">
        <f t="shared" si="15"/>
        <v>3421</v>
      </c>
      <c r="CS34" s="61">
        <f t="shared" si="15"/>
        <v>2935</v>
      </c>
      <c r="CT34" s="61">
        <f t="shared" si="15"/>
        <v>2614</v>
      </c>
      <c r="CU34" s="61">
        <f t="shared" si="15"/>
        <v>2218</v>
      </c>
      <c r="CV34" s="61">
        <f t="shared" si="15"/>
        <v>1986</v>
      </c>
      <c r="CW34" s="61">
        <f t="shared" si="15"/>
        <v>1626</v>
      </c>
      <c r="CX34" s="61">
        <f t="shared" si="15"/>
        <v>1376</v>
      </c>
      <c r="CY34" s="61">
        <f t="shared" si="15"/>
        <v>4096</v>
      </c>
      <c r="CZ34" s="61">
        <f t="shared" si="15"/>
        <v>10594</v>
      </c>
      <c r="DA34" s="61">
        <f t="shared" si="15"/>
        <v>11090</v>
      </c>
      <c r="DB34" s="61">
        <f t="shared" si="15"/>
        <v>11487</v>
      </c>
      <c r="DC34" s="61">
        <f t="shared" si="15"/>
        <v>11808</v>
      </c>
      <c r="DD34" s="61">
        <f t="shared" si="15"/>
        <v>12088</v>
      </c>
      <c r="DE34" s="61">
        <f t="shared" si="15"/>
        <v>12167</v>
      </c>
      <c r="DF34" s="61">
        <f t="shared" si="15"/>
        <v>12199</v>
      </c>
      <c r="DG34" s="61">
        <f t="shared" si="15"/>
        <v>12484</v>
      </c>
      <c r="DH34" s="61">
        <f t="shared" si="15"/>
        <v>12837</v>
      </c>
      <c r="DI34" s="61">
        <f t="shared" si="15"/>
        <v>12868</v>
      </c>
      <c r="DJ34" s="61">
        <f t="shared" si="15"/>
        <v>12663</v>
      </c>
      <c r="DK34" s="61">
        <f t="shared" si="15"/>
        <v>12726</v>
      </c>
      <c r="DL34" s="61">
        <f t="shared" si="15"/>
        <v>12791</v>
      </c>
      <c r="DM34" s="61">
        <f t="shared" si="15"/>
        <v>12093</v>
      </c>
      <c r="DN34" s="61">
        <f t="shared" si="15"/>
        <v>11597</v>
      </c>
      <c r="DO34" s="61">
        <f t="shared" si="15"/>
        <v>11238</v>
      </c>
      <c r="DP34" s="61">
        <f t="shared" si="15"/>
        <v>11099</v>
      </c>
      <c r="DQ34" s="61">
        <f t="shared" si="15"/>
        <v>10957</v>
      </c>
      <c r="DR34" s="61">
        <f t="shared" si="15"/>
        <v>10916</v>
      </c>
      <c r="DS34" s="61">
        <f t="shared" si="15"/>
        <v>9954</v>
      </c>
      <c r="DT34" s="61">
        <f t="shared" si="15"/>
        <v>10004</v>
      </c>
      <c r="DU34" s="61">
        <f t="shared" si="15"/>
        <v>10830</v>
      </c>
      <c r="DV34" s="61">
        <f t="shared" si="15"/>
        <v>10751</v>
      </c>
      <c r="DW34" s="61">
        <f t="shared" si="15"/>
        <v>11162</v>
      </c>
      <c r="DX34" s="61">
        <f t="shared" si="15"/>
        <v>11003</v>
      </c>
      <c r="DY34" s="61">
        <f t="shared" si="15"/>
        <v>11076</v>
      </c>
      <c r="DZ34" s="61">
        <f t="shared" si="15"/>
        <v>11590</v>
      </c>
      <c r="EA34" s="61">
        <f t="shared" si="15"/>
        <v>11739</v>
      </c>
      <c r="EB34" s="61">
        <f t="shared" si="15"/>
        <v>12390</v>
      </c>
      <c r="EC34" s="61">
        <f t="shared" si="15"/>
        <v>12647</v>
      </c>
      <c r="ED34" s="61">
        <f t="shared" si="15"/>
        <v>12524</v>
      </c>
      <c r="EE34" s="61">
        <f t="shared" si="15"/>
        <v>12534</v>
      </c>
      <c r="EF34" s="61">
        <f t="shared" si="15"/>
        <v>12764</v>
      </c>
      <c r="EG34" s="61">
        <f t="shared" si="15"/>
        <v>12879</v>
      </c>
      <c r="EH34" s="61">
        <f t="shared" si="15"/>
        <v>12998</v>
      </c>
      <c r="EI34" s="61">
        <f t="shared" si="15"/>
        <v>12743</v>
      </c>
      <c r="EJ34" s="61">
        <f t="shared" si="15"/>
        <v>12735</v>
      </c>
      <c r="EK34" s="61">
        <f t="shared" si="15"/>
        <v>12633</v>
      </c>
      <c r="EL34" s="61">
        <f t="shared" ref="EL34:GL34" si="16">SUM(EL151:EL155)</f>
        <v>12612</v>
      </c>
      <c r="EM34" s="61">
        <f t="shared" si="16"/>
        <v>12871</v>
      </c>
      <c r="EN34" s="61">
        <f t="shared" si="16"/>
        <v>12917</v>
      </c>
      <c r="EO34" s="61">
        <f t="shared" si="16"/>
        <v>12637</v>
      </c>
      <c r="EP34" s="61">
        <f t="shared" si="16"/>
        <v>11897</v>
      </c>
      <c r="EQ34" s="61">
        <f t="shared" si="16"/>
        <v>11796</v>
      </c>
      <c r="ER34" s="61">
        <f t="shared" si="16"/>
        <v>11770</v>
      </c>
      <c r="ES34" s="61">
        <f t="shared" si="16"/>
        <v>11947</v>
      </c>
      <c r="ET34" s="61">
        <f t="shared" si="16"/>
        <v>12307</v>
      </c>
      <c r="EU34" s="61">
        <f t="shared" si="16"/>
        <v>12736</v>
      </c>
      <c r="EV34" s="61">
        <f t="shared" si="16"/>
        <v>12850</v>
      </c>
      <c r="EW34" s="61">
        <f t="shared" si="16"/>
        <v>13255</v>
      </c>
      <c r="EX34" s="61">
        <f t="shared" si="16"/>
        <v>13216</v>
      </c>
      <c r="EY34" s="61">
        <f t="shared" si="16"/>
        <v>13357</v>
      </c>
      <c r="EZ34" s="61">
        <f t="shared" si="16"/>
        <v>13446</v>
      </c>
      <c r="FA34" s="61">
        <f t="shared" si="16"/>
        <v>13444</v>
      </c>
      <c r="FB34" s="61">
        <f t="shared" si="16"/>
        <v>13334</v>
      </c>
      <c r="FC34" s="61">
        <f t="shared" si="16"/>
        <v>13647</v>
      </c>
      <c r="FD34" s="61">
        <f t="shared" si="16"/>
        <v>13329</v>
      </c>
      <c r="FE34" s="61">
        <f t="shared" si="16"/>
        <v>12795</v>
      </c>
      <c r="FF34" s="61">
        <f t="shared" si="16"/>
        <v>12722</v>
      </c>
      <c r="FG34" s="61">
        <f t="shared" si="16"/>
        <v>12415</v>
      </c>
      <c r="FH34" s="61">
        <f t="shared" si="16"/>
        <v>11909</v>
      </c>
      <c r="FI34" s="61">
        <f t="shared" si="16"/>
        <v>11456</v>
      </c>
      <c r="FJ34" s="61">
        <f t="shared" si="16"/>
        <v>11248</v>
      </c>
      <c r="FK34" s="61">
        <f t="shared" si="16"/>
        <v>10789</v>
      </c>
      <c r="FL34" s="61">
        <f t="shared" si="16"/>
        <v>10197</v>
      </c>
      <c r="FM34" s="61">
        <f t="shared" si="16"/>
        <v>9571</v>
      </c>
      <c r="FN34" s="61">
        <f t="shared" si="16"/>
        <v>9332</v>
      </c>
      <c r="FO34" s="61">
        <f t="shared" si="16"/>
        <v>9278</v>
      </c>
      <c r="FP34" s="61">
        <f t="shared" si="16"/>
        <v>8849</v>
      </c>
      <c r="FQ34" s="61">
        <f t="shared" si="16"/>
        <v>8801</v>
      </c>
      <c r="FR34" s="61">
        <f t="shared" si="16"/>
        <v>8831</v>
      </c>
      <c r="FS34" s="61">
        <f t="shared" si="16"/>
        <v>8733</v>
      </c>
      <c r="FT34" s="61">
        <f t="shared" si="16"/>
        <v>8720</v>
      </c>
      <c r="FU34" s="61">
        <f t="shared" si="16"/>
        <v>8740</v>
      </c>
      <c r="FV34" s="61">
        <f t="shared" si="16"/>
        <v>7998</v>
      </c>
      <c r="FW34" s="61">
        <f t="shared" si="16"/>
        <v>7812</v>
      </c>
      <c r="FX34" s="61">
        <f t="shared" si="16"/>
        <v>7581</v>
      </c>
      <c r="FY34" s="61">
        <f t="shared" si="16"/>
        <v>7251</v>
      </c>
      <c r="FZ34" s="61">
        <f t="shared" si="16"/>
        <v>6414</v>
      </c>
      <c r="GA34" s="61">
        <f t="shared" si="16"/>
        <v>5754</v>
      </c>
      <c r="GB34" s="61">
        <f t="shared" si="16"/>
        <v>5411</v>
      </c>
      <c r="GC34" s="61">
        <f t="shared" si="16"/>
        <v>5350</v>
      </c>
      <c r="GD34" s="61">
        <f t="shared" si="16"/>
        <v>4873</v>
      </c>
      <c r="GE34" s="61">
        <f t="shared" si="16"/>
        <v>4684</v>
      </c>
      <c r="GF34" s="61">
        <f t="shared" si="16"/>
        <v>4243</v>
      </c>
      <c r="GG34" s="61">
        <f t="shared" si="16"/>
        <v>3894</v>
      </c>
      <c r="GH34" s="61">
        <f t="shared" si="16"/>
        <v>3406</v>
      </c>
      <c r="GI34" s="61">
        <f t="shared" si="16"/>
        <v>3220</v>
      </c>
      <c r="GJ34" s="61">
        <f t="shared" si="16"/>
        <v>2801</v>
      </c>
      <c r="GK34" s="61">
        <f t="shared" si="16"/>
        <v>2420</v>
      </c>
      <c r="GL34" s="61">
        <f t="shared" si="16"/>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24</v>
      </c>
      <c r="B36" s="226" t="s">
        <v>57</v>
      </c>
      <c r="C36" s="93" t="str">
        <f t="shared" ref="C36:C99" si="17">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24</v>
      </c>
      <c r="B37" s="226" t="s">
        <v>58</v>
      </c>
      <c r="C37" s="49" t="str">
        <f t="shared" si="17"/>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24</v>
      </c>
      <c r="B38" s="226" t="s">
        <v>59</v>
      </c>
      <c r="C38" s="49" t="str">
        <f t="shared" si="17"/>
        <v xml:space="preserve">England – CCGs - Bassetlaw </v>
      </c>
      <c r="D38" s="70">
        <f t="shared" ref="D38:E97" si="18">I38</f>
        <v>46425</v>
      </c>
      <c r="E38" s="70">
        <f t="shared" si="18"/>
        <v>48027</v>
      </c>
      <c r="F38" s="71">
        <f t="shared" ref="F38:F101" si="19">G38+H38</f>
        <v>118280</v>
      </c>
      <c r="G38" s="71">
        <f t="shared" ref="G38:G101" si="20">SUM(M38:CY38)</f>
        <v>58532</v>
      </c>
      <c r="H38" s="72">
        <f t="shared" ref="H38:H101" si="21">SUM(CZ38:GL38)</f>
        <v>59748</v>
      </c>
      <c r="I38" s="72">
        <f t="shared" ref="I38:I101" si="22">SUM(AE38:CY38)</f>
        <v>46425</v>
      </c>
      <c r="J38" s="72">
        <f t="shared" ref="J38:J101" si="23">SUM(DR38:GL38)</f>
        <v>48027</v>
      </c>
      <c r="K38" s="69">
        <f t="shared" ref="K38:K101" si="24">SUM(M38:AD38)</f>
        <v>12107</v>
      </c>
      <c r="L38" s="70">
        <f t="shared" ref="L38:L101" si="25">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24</v>
      </c>
      <c r="B39" s="226" t="s">
        <v>60</v>
      </c>
      <c r="C39" s="49" t="str">
        <f t="shared" si="17"/>
        <v xml:space="preserve">England – CCGs - Bath and North East Somerset, Swindon and Wiltshire </v>
      </c>
      <c r="D39" s="70">
        <f t="shared" si="18"/>
        <v>361510</v>
      </c>
      <c r="E39" s="70">
        <f t="shared" si="18"/>
        <v>373112</v>
      </c>
      <c r="F39" s="71">
        <f t="shared" si="19"/>
        <v>929964</v>
      </c>
      <c r="G39" s="71">
        <f t="shared" si="20"/>
        <v>461582</v>
      </c>
      <c r="H39" s="72">
        <f t="shared" si="21"/>
        <v>468382</v>
      </c>
      <c r="I39" s="72">
        <f t="shared" si="22"/>
        <v>361510</v>
      </c>
      <c r="J39" s="72">
        <f t="shared" si="23"/>
        <v>373112</v>
      </c>
      <c r="K39" s="69">
        <f t="shared" si="24"/>
        <v>100072</v>
      </c>
      <c r="L39" s="70">
        <f t="shared" si="25"/>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24</v>
      </c>
      <c r="B40" s="226" t="s">
        <v>61</v>
      </c>
      <c r="C40" s="49" t="str">
        <f t="shared" si="17"/>
        <v xml:space="preserve">England – CCGs - Bedfordshire, Luton and Milton Keynes </v>
      </c>
      <c r="D40" s="70">
        <f t="shared" si="18"/>
        <v>355949</v>
      </c>
      <c r="E40" s="70">
        <f t="shared" si="18"/>
        <v>367983</v>
      </c>
      <c r="F40" s="71">
        <f t="shared" si="19"/>
        <v>959098</v>
      </c>
      <c r="G40" s="71">
        <f t="shared" si="20"/>
        <v>476424</v>
      </c>
      <c r="H40" s="72">
        <f t="shared" si="21"/>
        <v>482674</v>
      </c>
      <c r="I40" s="72">
        <f t="shared" si="22"/>
        <v>355949</v>
      </c>
      <c r="J40" s="72">
        <f t="shared" si="23"/>
        <v>367983</v>
      </c>
      <c r="K40" s="69">
        <f t="shared" si="24"/>
        <v>120475</v>
      </c>
      <c r="L40" s="70">
        <f t="shared" si="25"/>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24</v>
      </c>
      <c r="B41" s="226" t="s">
        <v>62</v>
      </c>
      <c r="C41" s="49" t="str">
        <f t="shared" si="17"/>
        <v xml:space="preserve">England – CCGs - Berkshire West </v>
      </c>
      <c r="D41" s="70">
        <f t="shared" si="18"/>
        <v>187073</v>
      </c>
      <c r="E41" s="70">
        <f t="shared" si="18"/>
        <v>191599</v>
      </c>
      <c r="F41" s="71">
        <f t="shared" si="19"/>
        <v>492747</v>
      </c>
      <c r="G41" s="71">
        <f t="shared" si="20"/>
        <v>245558</v>
      </c>
      <c r="H41" s="72">
        <f t="shared" si="21"/>
        <v>247189</v>
      </c>
      <c r="I41" s="72">
        <f t="shared" si="22"/>
        <v>187073</v>
      </c>
      <c r="J41" s="72">
        <f t="shared" si="23"/>
        <v>191599</v>
      </c>
      <c r="K41" s="69">
        <f t="shared" si="24"/>
        <v>58485</v>
      </c>
      <c r="L41" s="70">
        <f t="shared" si="25"/>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24</v>
      </c>
      <c r="B42" s="226" t="s">
        <v>63</v>
      </c>
      <c r="C42" s="49" t="str">
        <f t="shared" si="17"/>
        <v xml:space="preserve">England – CCGs - Birmingham and Solihull </v>
      </c>
      <c r="D42" s="70">
        <f t="shared" si="18"/>
        <v>431773</v>
      </c>
      <c r="E42" s="70">
        <f t="shared" si="18"/>
        <v>459616</v>
      </c>
      <c r="F42" s="71">
        <f t="shared" si="19"/>
        <v>1179731</v>
      </c>
      <c r="G42" s="71">
        <f t="shared" si="20"/>
        <v>580301</v>
      </c>
      <c r="H42" s="72">
        <f t="shared" si="21"/>
        <v>599430</v>
      </c>
      <c r="I42" s="72">
        <f t="shared" si="22"/>
        <v>431773</v>
      </c>
      <c r="J42" s="72">
        <f t="shared" si="23"/>
        <v>459616</v>
      </c>
      <c r="K42" s="69">
        <f t="shared" si="24"/>
        <v>148528</v>
      </c>
      <c r="L42" s="70">
        <f t="shared" si="25"/>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24</v>
      </c>
      <c r="B43" s="226" t="s">
        <v>64</v>
      </c>
      <c r="C43" s="49" t="str">
        <f t="shared" si="17"/>
        <v xml:space="preserve">England – CCGs - Black Country and West Birmingham </v>
      </c>
      <c r="D43" s="70">
        <f t="shared" si="18"/>
        <v>516421</v>
      </c>
      <c r="E43" s="70">
        <f t="shared" si="18"/>
        <v>533261</v>
      </c>
      <c r="F43" s="71">
        <f t="shared" si="19"/>
        <v>1380809</v>
      </c>
      <c r="G43" s="71">
        <f t="shared" si="20"/>
        <v>686215</v>
      </c>
      <c r="H43" s="72">
        <f t="shared" si="21"/>
        <v>694594</v>
      </c>
      <c r="I43" s="72">
        <f t="shared" si="22"/>
        <v>516421</v>
      </c>
      <c r="J43" s="72">
        <f t="shared" si="23"/>
        <v>533261</v>
      </c>
      <c r="K43" s="69">
        <f t="shared" si="24"/>
        <v>169794</v>
      </c>
      <c r="L43" s="70">
        <f t="shared" si="25"/>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24</v>
      </c>
      <c r="B44" s="226" t="s">
        <v>65</v>
      </c>
      <c r="C44" s="49" t="str">
        <f t="shared" si="17"/>
        <v xml:space="preserve">England – CCGs - Blackburn with Darwen </v>
      </c>
      <c r="D44" s="70">
        <f t="shared" si="18"/>
        <v>55675</v>
      </c>
      <c r="E44" s="70">
        <f t="shared" si="18"/>
        <v>55702</v>
      </c>
      <c r="F44" s="71">
        <f t="shared" si="19"/>
        <v>150030</v>
      </c>
      <c r="G44" s="71">
        <f t="shared" si="20"/>
        <v>75253</v>
      </c>
      <c r="H44" s="72">
        <f t="shared" si="21"/>
        <v>74777</v>
      </c>
      <c r="I44" s="72">
        <f t="shared" si="22"/>
        <v>55675</v>
      </c>
      <c r="J44" s="72">
        <f t="shared" si="23"/>
        <v>55702</v>
      </c>
      <c r="K44" s="69">
        <f t="shared" si="24"/>
        <v>19578</v>
      </c>
      <c r="L44" s="70">
        <f t="shared" si="25"/>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24</v>
      </c>
      <c r="B45" s="226" t="s">
        <v>66</v>
      </c>
      <c r="C45" s="49" t="str">
        <f t="shared" si="17"/>
        <v xml:space="preserve">England – CCGs - Blackpool </v>
      </c>
      <c r="D45" s="70">
        <f t="shared" si="18"/>
        <v>53827</v>
      </c>
      <c r="E45" s="70">
        <f t="shared" si="18"/>
        <v>55444</v>
      </c>
      <c r="F45" s="71">
        <f t="shared" si="19"/>
        <v>138381</v>
      </c>
      <c r="G45" s="71">
        <f t="shared" si="20"/>
        <v>68740</v>
      </c>
      <c r="H45" s="72">
        <f t="shared" si="21"/>
        <v>69641</v>
      </c>
      <c r="I45" s="72">
        <f t="shared" si="22"/>
        <v>53827</v>
      </c>
      <c r="J45" s="72">
        <f t="shared" si="23"/>
        <v>55444</v>
      </c>
      <c r="K45" s="69">
        <f t="shared" si="24"/>
        <v>14913</v>
      </c>
      <c r="L45" s="70">
        <f t="shared" si="25"/>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24</v>
      </c>
      <c r="B46" s="226" t="s">
        <v>67</v>
      </c>
      <c r="C46" s="49" t="str">
        <f t="shared" si="17"/>
        <v xml:space="preserve">England – CCGs - Bolton </v>
      </c>
      <c r="D46" s="70">
        <f t="shared" si="18"/>
        <v>107973</v>
      </c>
      <c r="E46" s="70">
        <f t="shared" si="18"/>
        <v>111344</v>
      </c>
      <c r="F46" s="71">
        <f t="shared" si="19"/>
        <v>288248</v>
      </c>
      <c r="G46" s="71">
        <f t="shared" si="20"/>
        <v>143343</v>
      </c>
      <c r="H46" s="72">
        <f t="shared" si="21"/>
        <v>144905</v>
      </c>
      <c r="I46" s="72">
        <f t="shared" si="22"/>
        <v>107973</v>
      </c>
      <c r="J46" s="72">
        <f t="shared" si="23"/>
        <v>111344</v>
      </c>
      <c r="K46" s="69">
        <f t="shared" si="24"/>
        <v>35370</v>
      </c>
      <c r="L46" s="70">
        <f t="shared" si="25"/>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24</v>
      </c>
      <c r="B47" s="226" t="s">
        <v>68</v>
      </c>
      <c r="C47" s="49" t="str">
        <f t="shared" si="17"/>
        <v xml:space="preserve">England – CCGs - Bradford District and Craven </v>
      </c>
      <c r="D47" s="70">
        <f t="shared" si="18"/>
        <v>215380</v>
      </c>
      <c r="E47" s="70">
        <f t="shared" si="18"/>
        <v>226272</v>
      </c>
      <c r="F47" s="71">
        <f t="shared" si="19"/>
        <v>593410</v>
      </c>
      <c r="G47" s="71">
        <f t="shared" si="20"/>
        <v>292280</v>
      </c>
      <c r="H47" s="72">
        <f t="shared" si="21"/>
        <v>301130</v>
      </c>
      <c r="I47" s="72">
        <f t="shared" si="22"/>
        <v>215380</v>
      </c>
      <c r="J47" s="72">
        <f t="shared" si="23"/>
        <v>226272</v>
      </c>
      <c r="K47" s="69">
        <f t="shared" si="24"/>
        <v>76900</v>
      </c>
      <c r="L47" s="70">
        <f t="shared" si="25"/>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24</v>
      </c>
      <c r="B48" s="226" t="s">
        <v>69</v>
      </c>
      <c r="C48" s="49" t="str">
        <f t="shared" si="17"/>
        <v xml:space="preserve">England – CCGs - Brighton and Hove </v>
      </c>
      <c r="D48" s="70">
        <f t="shared" si="18"/>
        <v>121290</v>
      </c>
      <c r="E48" s="70">
        <f t="shared" si="18"/>
        <v>120116</v>
      </c>
      <c r="F48" s="71">
        <f t="shared" si="19"/>
        <v>291738</v>
      </c>
      <c r="G48" s="71">
        <f t="shared" si="20"/>
        <v>147146</v>
      </c>
      <c r="H48" s="72">
        <f t="shared" si="21"/>
        <v>144592</v>
      </c>
      <c r="I48" s="72">
        <f t="shared" si="22"/>
        <v>121290</v>
      </c>
      <c r="J48" s="72">
        <f t="shared" si="23"/>
        <v>120116</v>
      </c>
      <c r="K48" s="69">
        <f t="shared" si="24"/>
        <v>25856</v>
      </c>
      <c r="L48" s="70">
        <f t="shared" si="25"/>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24</v>
      </c>
      <c r="B49" s="226" t="s">
        <v>70</v>
      </c>
      <c r="C49" s="49" t="str">
        <f t="shared" si="17"/>
        <v xml:space="preserve">England – CCGs - Bristol, North Somerset and South Gloucestershire </v>
      </c>
      <c r="D49" s="70">
        <f t="shared" si="18"/>
        <v>379832</v>
      </c>
      <c r="E49" s="70">
        <f t="shared" si="18"/>
        <v>391270</v>
      </c>
      <c r="F49" s="71">
        <f t="shared" si="19"/>
        <v>969256</v>
      </c>
      <c r="G49" s="71">
        <f t="shared" si="20"/>
        <v>481679</v>
      </c>
      <c r="H49" s="72">
        <f t="shared" si="21"/>
        <v>487577</v>
      </c>
      <c r="I49" s="72">
        <f t="shared" si="22"/>
        <v>379832</v>
      </c>
      <c r="J49" s="72">
        <f t="shared" si="23"/>
        <v>391270</v>
      </c>
      <c r="K49" s="69">
        <f t="shared" si="24"/>
        <v>101847</v>
      </c>
      <c r="L49" s="70">
        <f t="shared" si="25"/>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24</v>
      </c>
      <c r="B50" s="226" t="s">
        <v>71</v>
      </c>
      <c r="C50" s="49" t="str">
        <f t="shared" si="17"/>
        <v xml:space="preserve">England – CCGs - Buckinghamshire </v>
      </c>
      <c r="D50" s="70">
        <f t="shared" si="18"/>
        <v>204763</v>
      </c>
      <c r="E50" s="70">
        <f t="shared" si="18"/>
        <v>217652</v>
      </c>
      <c r="F50" s="71">
        <f t="shared" si="19"/>
        <v>549826</v>
      </c>
      <c r="G50" s="71">
        <f t="shared" si="20"/>
        <v>269665</v>
      </c>
      <c r="H50" s="72">
        <f t="shared" si="21"/>
        <v>280161</v>
      </c>
      <c r="I50" s="72">
        <f t="shared" si="22"/>
        <v>204763</v>
      </c>
      <c r="J50" s="72">
        <f t="shared" si="23"/>
        <v>217652</v>
      </c>
      <c r="K50" s="69">
        <f t="shared" si="24"/>
        <v>64902</v>
      </c>
      <c r="L50" s="70">
        <f t="shared" si="25"/>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24</v>
      </c>
      <c r="B51" s="226" t="s">
        <v>72</v>
      </c>
      <c r="C51" s="49" t="str">
        <f t="shared" si="17"/>
        <v xml:space="preserve">England – CCGs - Bury </v>
      </c>
      <c r="D51" s="70">
        <f t="shared" si="18"/>
        <v>71367</v>
      </c>
      <c r="E51" s="70">
        <f t="shared" si="18"/>
        <v>76161</v>
      </c>
      <c r="F51" s="71">
        <f t="shared" si="19"/>
        <v>190708</v>
      </c>
      <c r="G51" s="71">
        <f t="shared" si="20"/>
        <v>93700</v>
      </c>
      <c r="H51" s="72">
        <f t="shared" si="21"/>
        <v>97008</v>
      </c>
      <c r="I51" s="72">
        <f t="shared" si="22"/>
        <v>71367</v>
      </c>
      <c r="J51" s="72">
        <f t="shared" si="23"/>
        <v>76161</v>
      </c>
      <c r="K51" s="69">
        <f t="shared" si="24"/>
        <v>22333</v>
      </c>
      <c r="L51" s="70">
        <f t="shared" si="25"/>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24</v>
      </c>
      <c r="B52" s="226" t="s">
        <v>73</v>
      </c>
      <c r="C52" s="49" t="str">
        <f t="shared" si="17"/>
        <v xml:space="preserve">England – CCGs - Calderdale </v>
      </c>
      <c r="D52" s="70">
        <f t="shared" si="18"/>
        <v>80539</v>
      </c>
      <c r="E52" s="70">
        <f t="shared" si="18"/>
        <v>84949</v>
      </c>
      <c r="F52" s="71">
        <f t="shared" si="19"/>
        <v>211439</v>
      </c>
      <c r="G52" s="71">
        <f t="shared" si="20"/>
        <v>103866</v>
      </c>
      <c r="H52" s="72">
        <f t="shared" si="21"/>
        <v>107573</v>
      </c>
      <c r="I52" s="72">
        <f t="shared" si="22"/>
        <v>80539</v>
      </c>
      <c r="J52" s="72">
        <f t="shared" si="23"/>
        <v>84949</v>
      </c>
      <c r="K52" s="69">
        <f t="shared" si="24"/>
        <v>23327</v>
      </c>
      <c r="L52" s="70">
        <f t="shared" si="25"/>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24</v>
      </c>
      <c r="B53" s="226" t="s">
        <v>74</v>
      </c>
      <c r="C53" s="49" t="str">
        <f t="shared" si="17"/>
        <v xml:space="preserve">England – CCGs - Cambridgeshire and Peterborough </v>
      </c>
      <c r="D53" s="70">
        <f t="shared" si="18"/>
        <v>346936</v>
      </c>
      <c r="E53" s="70">
        <f t="shared" si="18"/>
        <v>351669</v>
      </c>
      <c r="F53" s="71">
        <f t="shared" si="19"/>
        <v>896725</v>
      </c>
      <c r="G53" s="71">
        <f t="shared" si="20"/>
        <v>449188</v>
      </c>
      <c r="H53" s="72">
        <f t="shared" si="21"/>
        <v>447537</v>
      </c>
      <c r="I53" s="72">
        <f t="shared" si="22"/>
        <v>346936</v>
      </c>
      <c r="J53" s="72">
        <f t="shared" si="23"/>
        <v>351669</v>
      </c>
      <c r="K53" s="69">
        <f t="shared" si="24"/>
        <v>102252</v>
      </c>
      <c r="L53" s="70">
        <f t="shared" si="25"/>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24</v>
      </c>
      <c r="B54" s="226" t="s">
        <v>75</v>
      </c>
      <c r="C54" s="49" t="str">
        <f t="shared" si="17"/>
        <v xml:space="preserve">England – CCGs - Cannock Chase </v>
      </c>
      <c r="D54" s="70">
        <f t="shared" si="18"/>
        <v>54230</v>
      </c>
      <c r="E54" s="70">
        <f t="shared" si="18"/>
        <v>56572</v>
      </c>
      <c r="F54" s="71">
        <f t="shared" si="19"/>
        <v>138310</v>
      </c>
      <c r="G54" s="71">
        <f t="shared" si="20"/>
        <v>68353</v>
      </c>
      <c r="H54" s="72">
        <f t="shared" si="21"/>
        <v>69957</v>
      </c>
      <c r="I54" s="72">
        <f t="shared" si="22"/>
        <v>54230</v>
      </c>
      <c r="J54" s="72">
        <f t="shared" si="23"/>
        <v>56572</v>
      </c>
      <c r="K54" s="69">
        <f t="shared" si="24"/>
        <v>14123</v>
      </c>
      <c r="L54" s="70">
        <f t="shared" si="25"/>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24</v>
      </c>
      <c r="B55" s="226" t="s">
        <v>76</v>
      </c>
      <c r="C55" s="49" t="str">
        <f t="shared" si="17"/>
        <v xml:space="preserve">England – CCGs - Castle Point and Rochford </v>
      </c>
      <c r="D55" s="70">
        <f t="shared" si="18"/>
        <v>69105</v>
      </c>
      <c r="E55" s="70">
        <f t="shared" si="18"/>
        <v>74458</v>
      </c>
      <c r="F55" s="71">
        <f t="shared" si="19"/>
        <v>178151</v>
      </c>
      <c r="G55" s="71">
        <f t="shared" si="20"/>
        <v>86847</v>
      </c>
      <c r="H55" s="72">
        <f t="shared" si="21"/>
        <v>91304</v>
      </c>
      <c r="I55" s="72">
        <f t="shared" si="22"/>
        <v>69105</v>
      </c>
      <c r="J55" s="72">
        <f t="shared" si="23"/>
        <v>74458</v>
      </c>
      <c r="K55" s="69">
        <f t="shared" si="24"/>
        <v>17742</v>
      </c>
      <c r="L55" s="70">
        <f t="shared" si="25"/>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24</v>
      </c>
      <c r="B56" s="226" t="s">
        <v>77</v>
      </c>
      <c r="C56" s="49" t="str">
        <f t="shared" si="17"/>
        <v xml:space="preserve">England – CCGs - Cheshire </v>
      </c>
      <c r="D56" s="70">
        <f t="shared" si="18"/>
        <v>281208</v>
      </c>
      <c r="E56" s="70">
        <f t="shared" si="18"/>
        <v>302036</v>
      </c>
      <c r="F56" s="71">
        <f t="shared" si="19"/>
        <v>730490</v>
      </c>
      <c r="G56" s="71">
        <f t="shared" si="20"/>
        <v>356930</v>
      </c>
      <c r="H56" s="72">
        <f t="shared" si="21"/>
        <v>373560</v>
      </c>
      <c r="I56" s="72">
        <f t="shared" si="22"/>
        <v>281208</v>
      </c>
      <c r="J56" s="72">
        <f t="shared" si="23"/>
        <v>302036</v>
      </c>
      <c r="K56" s="69">
        <f t="shared" si="24"/>
        <v>75722</v>
      </c>
      <c r="L56" s="70">
        <f t="shared" si="25"/>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24</v>
      </c>
      <c r="B57" s="226" t="s">
        <v>78</v>
      </c>
      <c r="C57" s="49" t="str">
        <f t="shared" si="17"/>
        <v xml:space="preserve">England – CCGs - Chorley and South Ribble </v>
      </c>
      <c r="D57" s="70">
        <f t="shared" si="18"/>
        <v>69825</v>
      </c>
      <c r="E57" s="70">
        <f t="shared" si="18"/>
        <v>72336</v>
      </c>
      <c r="F57" s="71">
        <f t="shared" si="19"/>
        <v>179497</v>
      </c>
      <c r="G57" s="71">
        <f t="shared" si="20"/>
        <v>88931</v>
      </c>
      <c r="H57" s="72">
        <f t="shared" si="21"/>
        <v>90566</v>
      </c>
      <c r="I57" s="72">
        <f t="shared" si="22"/>
        <v>69825</v>
      </c>
      <c r="J57" s="72">
        <f t="shared" si="23"/>
        <v>72336</v>
      </c>
      <c r="K57" s="69">
        <f t="shared" si="24"/>
        <v>19106</v>
      </c>
      <c r="L57" s="70">
        <f t="shared" si="25"/>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24</v>
      </c>
      <c r="B58" s="226" t="s">
        <v>79</v>
      </c>
      <c r="C58" s="49" t="str">
        <f t="shared" si="17"/>
        <v xml:space="preserve">England – CCGs - County Durham </v>
      </c>
      <c r="D58" s="70">
        <f t="shared" si="18"/>
        <v>209907</v>
      </c>
      <c r="E58" s="70">
        <f t="shared" si="18"/>
        <v>221263</v>
      </c>
      <c r="F58" s="71">
        <f t="shared" si="19"/>
        <v>533149</v>
      </c>
      <c r="G58" s="71">
        <f t="shared" si="20"/>
        <v>262253</v>
      </c>
      <c r="H58" s="72">
        <f t="shared" si="21"/>
        <v>270896</v>
      </c>
      <c r="I58" s="72">
        <f t="shared" si="22"/>
        <v>209907</v>
      </c>
      <c r="J58" s="72">
        <f t="shared" si="23"/>
        <v>221263</v>
      </c>
      <c r="K58" s="69">
        <f t="shared" si="24"/>
        <v>52346</v>
      </c>
      <c r="L58" s="70">
        <f t="shared" si="25"/>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24</v>
      </c>
      <c r="B59" s="226" t="s">
        <v>80</v>
      </c>
      <c r="C59" s="49" t="str">
        <f t="shared" si="17"/>
        <v xml:space="preserve">England – CCGs - Coventry and Warwickshire </v>
      </c>
      <c r="D59" s="70">
        <f t="shared" si="18"/>
        <v>379115</v>
      </c>
      <c r="E59" s="70">
        <f t="shared" si="18"/>
        <v>384098</v>
      </c>
      <c r="F59" s="71">
        <f t="shared" si="19"/>
        <v>963173</v>
      </c>
      <c r="G59" s="71">
        <f t="shared" si="20"/>
        <v>481624</v>
      </c>
      <c r="H59" s="72">
        <f t="shared" si="21"/>
        <v>481549</v>
      </c>
      <c r="I59" s="72">
        <f t="shared" si="22"/>
        <v>379115</v>
      </c>
      <c r="J59" s="72">
        <f t="shared" si="23"/>
        <v>384098</v>
      </c>
      <c r="K59" s="69">
        <f t="shared" si="24"/>
        <v>102509</v>
      </c>
      <c r="L59" s="70">
        <f t="shared" si="25"/>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24</v>
      </c>
      <c r="B60" s="226" t="s">
        <v>81</v>
      </c>
      <c r="C60" s="49" t="str">
        <f t="shared" si="17"/>
        <v xml:space="preserve">England – CCGs - Derby and Derbyshire </v>
      </c>
      <c r="D60" s="70">
        <f t="shared" si="18"/>
        <v>401434</v>
      </c>
      <c r="E60" s="70">
        <f t="shared" si="18"/>
        <v>421207</v>
      </c>
      <c r="F60" s="71">
        <f t="shared" si="19"/>
        <v>1030393</v>
      </c>
      <c r="G60" s="71">
        <f t="shared" si="20"/>
        <v>507654</v>
      </c>
      <c r="H60" s="72">
        <f t="shared" si="21"/>
        <v>522739</v>
      </c>
      <c r="I60" s="72">
        <f t="shared" si="22"/>
        <v>401434</v>
      </c>
      <c r="J60" s="72">
        <f t="shared" si="23"/>
        <v>421207</v>
      </c>
      <c r="K60" s="69">
        <f t="shared" si="24"/>
        <v>106220</v>
      </c>
      <c r="L60" s="70">
        <f t="shared" si="25"/>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24</v>
      </c>
      <c r="B61" s="226" t="s">
        <v>82</v>
      </c>
      <c r="C61" s="49" t="str">
        <f t="shared" si="17"/>
        <v xml:space="preserve">England – CCGs - Devon </v>
      </c>
      <c r="D61" s="70">
        <f t="shared" si="18"/>
        <v>476232</v>
      </c>
      <c r="E61" s="70">
        <f t="shared" si="18"/>
        <v>506690</v>
      </c>
      <c r="F61" s="71">
        <f t="shared" si="19"/>
        <v>1209773</v>
      </c>
      <c r="G61" s="71">
        <f t="shared" si="20"/>
        <v>592841</v>
      </c>
      <c r="H61" s="72">
        <f t="shared" si="21"/>
        <v>616932</v>
      </c>
      <c r="I61" s="72">
        <f t="shared" si="22"/>
        <v>476232</v>
      </c>
      <c r="J61" s="72">
        <f t="shared" si="23"/>
        <v>506690</v>
      </c>
      <c r="K61" s="69">
        <f t="shared" si="24"/>
        <v>116609</v>
      </c>
      <c r="L61" s="70">
        <f t="shared" si="25"/>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24</v>
      </c>
      <c r="B62" s="226" t="s">
        <v>83</v>
      </c>
      <c r="C62" s="49" t="str">
        <f t="shared" si="17"/>
        <v xml:space="preserve">England – CCGs - Doncaster </v>
      </c>
      <c r="D62" s="70">
        <f t="shared" si="18"/>
        <v>121030</v>
      </c>
      <c r="E62" s="70">
        <f t="shared" si="18"/>
        <v>124393</v>
      </c>
      <c r="F62" s="71">
        <f t="shared" si="19"/>
        <v>312785</v>
      </c>
      <c r="G62" s="71">
        <f t="shared" si="20"/>
        <v>155520</v>
      </c>
      <c r="H62" s="72">
        <f t="shared" si="21"/>
        <v>157265</v>
      </c>
      <c r="I62" s="72">
        <f t="shared" si="22"/>
        <v>121030</v>
      </c>
      <c r="J62" s="72">
        <f t="shared" si="23"/>
        <v>124393</v>
      </c>
      <c r="K62" s="69">
        <f t="shared" si="24"/>
        <v>34490</v>
      </c>
      <c r="L62" s="70">
        <f t="shared" si="25"/>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24</v>
      </c>
      <c r="B63" s="226" t="s">
        <v>84</v>
      </c>
      <c r="C63" s="49" t="str">
        <f t="shared" si="17"/>
        <v xml:space="preserve">England – CCGs - Dorset </v>
      </c>
      <c r="D63" s="70">
        <f t="shared" si="18"/>
        <v>309517</v>
      </c>
      <c r="E63" s="70">
        <f t="shared" si="18"/>
        <v>323213</v>
      </c>
      <c r="F63" s="71">
        <f t="shared" si="19"/>
        <v>776780</v>
      </c>
      <c r="G63" s="71">
        <f t="shared" si="20"/>
        <v>383364</v>
      </c>
      <c r="H63" s="72">
        <f t="shared" si="21"/>
        <v>393416</v>
      </c>
      <c r="I63" s="72">
        <f t="shared" si="22"/>
        <v>309517</v>
      </c>
      <c r="J63" s="72">
        <f t="shared" si="23"/>
        <v>323213</v>
      </c>
      <c r="K63" s="69">
        <f t="shared" si="24"/>
        <v>73847</v>
      </c>
      <c r="L63" s="70">
        <f t="shared" si="25"/>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24</v>
      </c>
      <c r="B64" s="226" t="s">
        <v>85</v>
      </c>
      <c r="C64" s="49" t="str">
        <f t="shared" si="17"/>
        <v xml:space="preserve">England – CCGs - East and North Hertfordshire </v>
      </c>
      <c r="D64" s="70">
        <f t="shared" si="18"/>
        <v>216741</v>
      </c>
      <c r="E64" s="70">
        <f t="shared" si="18"/>
        <v>231156</v>
      </c>
      <c r="F64" s="71">
        <f t="shared" si="19"/>
        <v>575013</v>
      </c>
      <c r="G64" s="71">
        <f t="shared" si="20"/>
        <v>281967</v>
      </c>
      <c r="H64" s="72">
        <f t="shared" si="21"/>
        <v>293046</v>
      </c>
      <c r="I64" s="72">
        <f t="shared" si="22"/>
        <v>216741</v>
      </c>
      <c r="J64" s="72">
        <f t="shared" si="23"/>
        <v>231156</v>
      </c>
      <c r="K64" s="69">
        <f t="shared" si="24"/>
        <v>65226</v>
      </c>
      <c r="L64" s="70">
        <f t="shared" si="25"/>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24</v>
      </c>
      <c r="B65" s="226" t="s">
        <v>86</v>
      </c>
      <c r="C65" s="49" t="str">
        <f t="shared" si="17"/>
        <v xml:space="preserve">England – CCGs - East Lancashire </v>
      </c>
      <c r="D65" s="70">
        <f t="shared" si="18"/>
        <v>145344</v>
      </c>
      <c r="E65" s="70">
        <f t="shared" si="18"/>
        <v>152373</v>
      </c>
      <c r="F65" s="71">
        <f t="shared" si="19"/>
        <v>384162</v>
      </c>
      <c r="G65" s="71">
        <f t="shared" si="20"/>
        <v>189840</v>
      </c>
      <c r="H65" s="72">
        <f t="shared" si="21"/>
        <v>194322</v>
      </c>
      <c r="I65" s="72">
        <f t="shared" si="22"/>
        <v>145344</v>
      </c>
      <c r="J65" s="72">
        <f t="shared" si="23"/>
        <v>152373</v>
      </c>
      <c r="K65" s="69">
        <f t="shared" si="24"/>
        <v>44496</v>
      </c>
      <c r="L65" s="70">
        <f t="shared" si="25"/>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24</v>
      </c>
      <c r="B66" s="226" t="s">
        <v>87</v>
      </c>
      <c r="C66" s="49" t="str">
        <f t="shared" si="17"/>
        <v xml:space="preserve">England – CCGs - East Leicestershire and Rutland </v>
      </c>
      <c r="D66" s="70">
        <f t="shared" si="18"/>
        <v>132226</v>
      </c>
      <c r="E66" s="70">
        <f t="shared" si="18"/>
        <v>139894</v>
      </c>
      <c r="F66" s="71">
        <f t="shared" si="19"/>
        <v>341856</v>
      </c>
      <c r="G66" s="71">
        <f t="shared" si="20"/>
        <v>168188</v>
      </c>
      <c r="H66" s="72">
        <f t="shared" si="21"/>
        <v>173668</v>
      </c>
      <c r="I66" s="72">
        <f t="shared" si="22"/>
        <v>132226</v>
      </c>
      <c r="J66" s="72">
        <f t="shared" si="23"/>
        <v>139894</v>
      </c>
      <c r="K66" s="69">
        <f t="shared" si="24"/>
        <v>35962</v>
      </c>
      <c r="L66" s="70">
        <f t="shared" si="25"/>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24</v>
      </c>
      <c r="B67" s="226" t="s">
        <v>88</v>
      </c>
      <c r="C67" s="49" t="str">
        <f t="shared" si="17"/>
        <v xml:space="preserve">England – CCGs - East Riding of Yorkshire </v>
      </c>
      <c r="D67" s="70">
        <f t="shared" si="18"/>
        <v>126218</v>
      </c>
      <c r="E67" s="70">
        <f t="shared" si="18"/>
        <v>134512</v>
      </c>
      <c r="F67" s="71">
        <f t="shared" si="19"/>
        <v>319753</v>
      </c>
      <c r="G67" s="71">
        <f t="shared" si="20"/>
        <v>156737</v>
      </c>
      <c r="H67" s="72">
        <f t="shared" si="21"/>
        <v>163016</v>
      </c>
      <c r="I67" s="72">
        <f t="shared" si="22"/>
        <v>126218</v>
      </c>
      <c r="J67" s="72">
        <f t="shared" si="23"/>
        <v>134512</v>
      </c>
      <c r="K67" s="69">
        <f t="shared" si="24"/>
        <v>30519</v>
      </c>
      <c r="L67" s="70">
        <f t="shared" si="25"/>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24</v>
      </c>
      <c r="B68" s="226" t="s">
        <v>89</v>
      </c>
      <c r="C68" s="49" t="str">
        <f t="shared" si="17"/>
        <v xml:space="preserve">England – CCGs - East Staffordshire </v>
      </c>
      <c r="D68" s="70">
        <f t="shared" si="18"/>
        <v>51267</v>
      </c>
      <c r="E68" s="70">
        <f t="shared" si="18"/>
        <v>51571</v>
      </c>
      <c r="F68" s="71">
        <f t="shared" si="19"/>
        <v>131224</v>
      </c>
      <c r="G68" s="71">
        <f t="shared" si="20"/>
        <v>65906</v>
      </c>
      <c r="H68" s="72">
        <f t="shared" si="21"/>
        <v>65318</v>
      </c>
      <c r="I68" s="72">
        <f t="shared" si="22"/>
        <v>51267</v>
      </c>
      <c r="J68" s="72">
        <f t="shared" si="23"/>
        <v>51571</v>
      </c>
      <c r="K68" s="69">
        <f t="shared" si="24"/>
        <v>14639</v>
      </c>
      <c r="L68" s="70">
        <f t="shared" si="25"/>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24</v>
      </c>
      <c r="B69" s="226" t="s">
        <v>90</v>
      </c>
      <c r="C69" s="49" t="str">
        <f t="shared" si="17"/>
        <v xml:space="preserve">England – CCGs - East Sussex </v>
      </c>
      <c r="D69" s="70">
        <f t="shared" si="18"/>
        <v>215745</v>
      </c>
      <c r="E69" s="70">
        <f t="shared" si="18"/>
        <v>236532</v>
      </c>
      <c r="F69" s="71">
        <f t="shared" si="19"/>
        <v>558852</v>
      </c>
      <c r="G69" s="71">
        <f t="shared" si="20"/>
        <v>270788</v>
      </c>
      <c r="H69" s="72">
        <f t="shared" si="21"/>
        <v>288064</v>
      </c>
      <c r="I69" s="72">
        <f t="shared" si="22"/>
        <v>215745</v>
      </c>
      <c r="J69" s="72">
        <f t="shared" si="23"/>
        <v>236532</v>
      </c>
      <c r="K69" s="69">
        <f t="shared" si="24"/>
        <v>55043</v>
      </c>
      <c r="L69" s="70">
        <f t="shared" si="25"/>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24</v>
      </c>
      <c r="B70" s="226" t="s">
        <v>91</v>
      </c>
      <c r="C70" s="49" t="str">
        <f t="shared" si="17"/>
        <v xml:space="preserve">England – CCGs - Frimley </v>
      </c>
      <c r="D70" s="70">
        <f t="shared" si="18"/>
        <v>280610</v>
      </c>
      <c r="E70" s="70">
        <f t="shared" si="18"/>
        <v>289515</v>
      </c>
      <c r="F70" s="71">
        <f t="shared" si="19"/>
        <v>746739</v>
      </c>
      <c r="G70" s="71">
        <f t="shared" si="20"/>
        <v>371630</v>
      </c>
      <c r="H70" s="72">
        <f t="shared" si="21"/>
        <v>375109</v>
      </c>
      <c r="I70" s="72">
        <f t="shared" si="22"/>
        <v>280610</v>
      </c>
      <c r="J70" s="72">
        <f t="shared" si="23"/>
        <v>289515</v>
      </c>
      <c r="K70" s="69">
        <f t="shared" si="24"/>
        <v>91020</v>
      </c>
      <c r="L70" s="70">
        <f t="shared" si="25"/>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24</v>
      </c>
      <c r="B71" s="226" t="s">
        <v>92</v>
      </c>
      <c r="C71" s="49" t="str">
        <f t="shared" si="17"/>
        <v xml:space="preserve">England – CCGs - Fylde and Wyre </v>
      </c>
      <c r="D71" s="70">
        <f t="shared" si="18"/>
        <v>77642</v>
      </c>
      <c r="E71" s="70">
        <f t="shared" si="18"/>
        <v>83457</v>
      </c>
      <c r="F71" s="71">
        <f t="shared" si="19"/>
        <v>195906</v>
      </c>
      <c r="G71" s="71">
        <f t="shared" si="20"/>
        <v>95429</v>
      </c>
      <c r="H71" s="72">
        <f t="shared" si="21"/>
        <v>100477</v>
      </c>
      <c r="I71" s="72">
        <f t="shared" si="22"/>
        <v>77642</v>
      </c>
      <c r="J71" s="72">
        <f t="shared" si="23"/>
        <v>83457</v>
      </c>
      <c r="K71" s="69">
        <f t="shared" si="24"/>
        <v>17787</v>
      </c>
      <c r="L71" s="70">
        <f t="shared" si="25"/>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24</v>
      </c>
      <c r="B72" s="226" t="s">
        <v>93</v>
      </c>
      <c r="C72" s="49" t="str">
        <f t="shared" si="17"/>
        <v xml:space="preserve">England – CCGs - Gloucestershire </v>
      </c>
      <c r="D72" s="70">
        <f t="shared" si="18"/>
        <v>248138</v>
      </c>
      <c r="E72" s="70">
        <f t="shared" si="18"/>
        <v>262950</v>
      </c>
      <c r="F72" s="71">
        <f t="shared" si="19"/>
        <v>640650</v>
      </c>
      <c r="G72" s="71">
        <f t="shared" si="20"/>
        <v>314175</v>
      </c>
      <c r="H72" s="72">
        <f t="shared" si="21"/>
        <v>326475</v>
      </c>
      <c r="I72" s="72">
        <f t="shared" si="22"/>
        <v>248138</v>
      </c>
      <c r="J72" s="72">
        <f t="shared" si="23"/>
        <v>262950</v>
      </c>
      <c r="K72" s="69">
        <f t="shared" si="24"/>
        <v>66037</v>
      </c>
      <c r="L72" s="70">
        <f t="shared" si="25"/>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24</v>
      </c>
      <c r="B73" s="226" t="s">
        <v>94</v>
      </c>
      <c r="C73" s="49" t="str">
        <f t="shared" si="17"/>
        <v xml:space="preserve">England – CCGs - Greater Preston </v>
      </c>
      <c r="D73" s="70">
        <f t="shared" si="18"/>
        <v>79853</v>
      </c>
      <c r="E73" s="70">
        <f t="shared" si="18"/>
        <v>80699</v>
      </c>
      <c r="F73" s="71">
        <f t="shared" si="19"/>
        <v>204896</v>
      </c>
      <c r="G73" s="71">
        <f t="shared" si="20"/>
        <v>102558</v>
      </c>
      <c r="H73" s="72">
        <f t="shared" si="21"/>
        <v>102338</v>
      </c>
      <c r="I73" s="72">
        <f t="shared" si="22"/>
        <v>79853</v>
      </c>
      <c r="J73" s="72">
        <f t="shared" si="23"/>
        <v>80699</v>
      </c>
      <c r="K73" s="69">
        <f t="shared" si="24"/>
        <v>22705</v>
      </c>
      <c r="L73" s="70">
        <f t="shared" si="25"/>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24</v>
      </c>
      <c r="B74" s="226" t="s">
        <v>95</v>
      </c>
      <c r="C74" s="49" t="str">
        <f t="shared" si="17"/>
        <v xml:space="preserve">England – CCGs - Halton </v>
      </c>
      <c r="D74" s="70">
        <f t="shared" si="18"/>
        <v>48515</v>
      </c>
      <c r="E74" s="70">
        <f t="shared" si="18"/>
        <v>52399</v>
      </c>
      <c r="F74" s="71">
        <f t="shared" si="19"/>
        <v>129759</v>
      </c>
      <c r="G74" s="71">
        <f t="shared" si="20"/>
        <v>63295</v>
      </c>
      <c r="H74" s="72">
        <f t="shared" si="21"/>
        <v>66464</v>
      </c>
      <c r="I74" s="72">
        <f t="shared" si="22"/>
        <v>48515</v>
      </c>
      <c r="J74" s="72">
        <f t="shared" si="23"/>
        <v>52399</v>
      </c>
      <c r="K74" s="69">
        <f t="shared" si="24"/>
        <v>14780</v>
      </c>
      <c r="L74" s="70">
        <f t="shared" si="25"/>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24</v>
      </c>
      <c r="B75" s="226" t="s">
        <v>96</v>
      </c>
      <c r="C75" s="49" t="str">
        <f t="shared" si="17"/>
        <v xml:space="preserve">England – CCGs - Hampshire, Southampton and Isle of Wight </v>
      </c>
      <c r="D75" s="70">
        <f t="shared" si="18"/>
        <v>627993</v>
      </c>
      <c r="E75" s="70">
        <f t="shared" si="18"/>
        <v>664085</v>
      </c>
      <c r="F75" s="71">
        <f t="shared" si="19"/>
        <v>1616781</v>
      </c>
      <c r="G75" s="71">
        <f t="shared" si="20"/>
        <v>794983</v>
      </c>
      <c r="H75" s="72">
        <f t="shared" si="21"/>
        <v>821798</v>
      </c>
      <c r="I75" s="72">
        <f t="shared" si="22"/>
        <v>627993</v>
      </c>
      <c r="J75" s="72">
        <f t="shared" si="23"/>
        <v>664085</v>
      </c>
      <c r="K75" s="69">
        <f t="shared" si="24"/>
        <v>166990</v>
      </c>
      <c r="L75" s="70">
        <f t="shared" si="25"/>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24</v>
      </c>
      <c r="B76" s="226" t="s">
        <v>97</v>
      </c>
      <c r="C76" s="49" t="str">
        <f t="shared" si="17"/>
        <v xml:space="preserve">England – CCGs - Herefordshire and Worcestershire </v>
      </c>
      <c r="D76" s="70">
        <f t="shared" si="18"/>
        <v>309932</v>
      </c>
      <c r="E76" s="70">
        <f t="shared" si="18"/>
        <v>326371</v>
      </c>
      <c r="F76" s="71">
        <f t="shared" si="19"/>
        <v>791685</v>
      </c>
      <c r="G76" s="71">
        <f t="shared" si="20"/>
        <v>389585</v>
      </c>
      <c r="H76" s="72">
        <f t="shared" si="21"/>
        <v>402100</v>
      </c>
      <c r="I76" s="72">
        <f t="shared" si="22"/>
        <v>309932</v>
      </c>
      <c r="J76" s="72">
        <f t="shared" si="23"/>
        <v>326371</v>
      </c>
      <c r="K76" s="69">
        <f t="shared" si="24"/>
        <v>79653</v>
      </c>
      <c r="L76" s="70">
        <f t="shared" si="25"/>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24</v>
      </c>
      <c r="B77" s="226" t="s">
        <v>98</v>
      </c>
      <c r="C77" s="49" t="str">
        <f t="shared" si="17"/>
        <v xml:space="preserve">England – CCGs - Herts Valleys </v>
      </c>
      <c r="D77" s="70">
        <f t="shared" si="18"/>
        <v>220222</v>
      </c>
      <c r="E77" s="70">
        <f t="shared" si="18"/>
        <v>237325</v>
      </c>
      <c r="F77" s="71">
        <f t="shared" si="19"/>
        <v>600834</v>
      </c>
      <c r="G77" s="71">
        <f t="shared" si="20"/>
        <v>293665</v>
      </c>
      <c r="H77" s="72">
        <f t="shared" si="21"/>
        <v>307169</v>
      </c>
      <c r="I77" s="72">
        <f t="shared" si="22"/>
        <v>220222</v>
      </c>
      <c r="J77" s="72">
        <f t="shared" si="23"/>
        <v>237325</v>
      </c>
      <c r="K77" s="69">
        <f t="shared" si="24"/>
        <v>73443</v>
      </c>
      <c r="L77" s="70">
        <f t="shared" si="25"/>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24</v>
      </c>
      <c r="B78" s="226" t="s">
        <v>99</v>
      </c>
      <c r="C78" s="49" t="str">
        <f t="shared" si="17"/>
        <v xml:space="preserve">England – CCGs - Heywood, Middleton and Rochdale </v>
      </c>
      <c r="D78" s="70">
        <f t="shared" si="18"/>
        <v>83041</v>
      </c>
      <c r="E78" s="70">
        <f t="shared" si="18"/>
        <v>86772</v>
      </c>
      <c r="F78" s="71">
        <f t="shared" si="19"/>
        <v>223659</v>
      </c>
      <c r="G78" s="71">
        <f t="shared" si="20"/>
        <v>110691</v>
      </c>
      <c r="H78" s="72">
        <f t="shared" si="21"/>
        <v>112968</v>
      </c>
      <c r="I78" s="72">
        <f t="shared" si="22"/>
        <v>83041</v>
      </c>
      <c r="J78" s="72">
        <f t="shared" si="23"/>
        <v>86772</v>
      </c>
      <c r="K78" s="69">
        <f t="shared" si="24"/>
        <v>27650</v>
      </c>
      <c r="L78" s="70">
        <f t="shared" si="25"/>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24</v>
      </c>
      <c r="B79" s="226" t="s">
        <v>100</v>
      </c>
      <c r="C79" s="49" t="str">
        <f t="shared" si="17"/>
        <v xml:space="preserve">England – CCGs - Hull </v>
      </c>
      <c r="D79" s="70">
        <f t="shared" si="18"/>
        <v>100817</v>
      </c>
      <c r="E79" s="70">
        <f t="shared" si="18"/>
        <v>100724</v>
      </c>
      <c r="F79" s="71">
        <f t="shared" si="19"/>
        <v>259126</v>
      </c>
      <c r="G79" s="71">
        <f t="shared" si="20"/>
        <v>130491</v>
      </c>
      <c r="H79" s="72">
        <f t="shared" si="21"/>
        <v>128635</v>
      </c>
      <c r="I79" s="72">
        <f t="shared" si="22"/>
        <v>100817</v>
      </c>
      <c r="J79" s="72">
        <f t="shared" si="23"/>
        <v>100724</v>
      </c>
      <c r="K79" s="69">
        <f t="shared" si="24"/>
        <v>29674</v>
      </c>
      <c r="L79" s="70">
        <f t="shared" si="25"/>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24</v>
      </c>
      <c r="B80" s="226" t="s">
        <v>101</v>
      </c>
      <c r="C80" s="49" t="str">
        <f t="shared" si="17"/>
        <v xml:space="preserve">England – CCGs - Ipswich and East Suffolk </v>
      </c>
      <c r="D80" s="70">
        <f t="shared" si="18"/>
        <v>160980</v>
      </c>
      <c r="E80" s="70">
        <f t="shared" si="18"/>
        <v>168016</v>
      </c>
      <c r="F80" s="71">
        <f t="shared" si="19"/>
        <v>412068</v>
      </c>
      <c r="G80" s="71">
        <f t="shared" si="20"/>
        <v>203496</v>
      </c>
      <c r="H80" s="72">
        <f t="shared" si="21"/>
        <v>208572</v>
      </c>
      <c r="I80" s="72">
        <f t="shared" si="22"/>
        <v>160980</v>
      </c>
      <c r="J80" s="72">
        <f t="shared" si="23"/>
        <v>168016</v>
      </c>
      <c r="K80" s="69">
        <f t="shared" si="24"/>
        <v>42516</v>
      </c>
      <c r="L80" s="70">
        <f t="shared" si="25"/>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24</v>
      </c>
      <c r="B81" s="226" t="s">
        <v>102</v>
      </c>
      <c r="C81" s="49" t="str">
        <f t="shared" si="17"/>
        <v xml:space="preserve">England – CCGs - Kent and Medway </v>
      </c>
      <c r="D81" s="70">
        <f t="shared" si="18"/>
        <v>706308</v>
      </c>
      <c r="E81" s="70">
        <f t="shared" si="18"/>
        <v>749879</v>
      </c>
      <c r="F81" s="71">
        <f t="shared" si="19"/>
        <v>1868199</v>
      </c>
      <c r="G81" s="71">
        <f t="shared" si="20"/>
        <v>918033</v>
      </c>
      <c r="H81" s="72">
        <f t="shared" si="21"/>
        <v>950166</v>
      </c>
      <c r="I81" s="72">
        <f t="shared" si="22"/>
        <v>706308</v>
      </c>
      <c r="J81" s="72">
        <f t="shared" si="23"/>
        <v>749879</v>
      </c>
      <c r="K81" s="69">
        <f t="shared" si="24"/>
        <v>211725</v>
      </c>
      <c r="L81" s="70">
        <f t="shared" si="25"/>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24</v>
      </c>
      <c r="B82" s="226" t="s">
        <v>103</v>
      </c>
      <c r="C82" s="49" t="str">
        <f t="shared" si="17"/>
        <v xml:space="preserve">England – CCGs - Kernow </v>
      </c>
      <c r="D82" s="70">
        <f t="shared" si="18"/>
        <v>223269</v>
      </c>
      <c r="E82" s="70">
        <f t="shared" si="18"/>
        <v>242963</v>
      </c>
      <c r="F82" s="71">
        <f t="shared" si="19"/>
        <v>575525</v>
      </c>
      <c r="G82" s="71">
        <f t="shared" si="20"/>
        <v>279480</v>
      </c>
      <c r="H82" s="72">
        <f t="shared" si="21"/>
        <v>296045</v>
      </c>
      <c r="I82" s="72">
        <f t="shared" si="22"/>
        <v>223269</v>
      </c>
      <c r="J82" s="72">
        <f t="shared" si="23"/>
        <v>242963</v>
      </c>
      <c r="K82" s="69">
        <f t="shared" si="24"/>
        <v>56211</v>
      </c>
      <c r="L82" s="70">
        <f t="shared" si="25"/>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24</v>
      </c>
      <c r="B83" s="226" t="s">
        <v>104</v>
      </c>
      <c r="C83" s="49" t="str">
        <f t="shared" si="17"/>
        <v xml:space="preserve">England – CCGs - Kirklees </v>
      </c>
      <c r="D83" s="70">
        <f t="shared" si="18"/>
        <v>168057</v>
      </c>
      <c r="E83" s="70">
        <f t="shared" si="18"/>
        <v>173213</v>
      </c>
      <c r="F83" s="71">
        <f t="shared" si="19"/>
        <v>441290</v>
      </c>
      <c r="G83" s="71">
        <f t="shared" si="20"/>
        <v>219158</v>
      </c>
      <c r="H83" s="72">
        <f t="shared" si="21"/>
        <v>222132</v>
      </c>
      <c r="I83" s="72">
        <f t="shared" si="22"/>
        <v>168057</v>
      </c>
      <c r="J83" s="72">
        <f t="shared" si="23"/>
        <v>173213</v>
      </c>
      <c r="K83" s="69">
        <f t="shared" si="24"/>
        <v>51101</v>
      </c>
      <c r="L83" s="70">
        <f t="shared" si="25"/>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24</v>
      </c>
      <c r="B84" s="226" t="s">
        <v>105</v>
      </c>
      <c r="C84" s="49" t="str">
        <f t="shared" si="17"/>
        <v xml:space="preserve">England – CCGs - Knowsley </v>
      </c>
      <c r="D84" s="70">
        <f t="shared" si="18"/>
        <v>54795</v>
      </c>
      <c r="E84" s="70">
        <f t="shared" si="18"/>
        <v>63220</v>
      </c>
      <c r="F84" s="71">
        <f t="shared" si="19"/>
        <v>152452</v>
      </c>
      <c r="G84" s="71">
        <f t="shared" si="20"/>
        <v>72488</v>
      </c>
      <c r="H84" s="72">
        <f t="shared" si="21"/>
        <v>79964</v>
      </c>
      <c r="I84" s="72">
        <f t="shared" si="22"/>
        <v>54795</v>
      </c>
      <c r="J84" s="72">
        <f t="shared" si="23"/>
        <v>63220</v>
      </c>
      <c r="K84" s="69">
        <f t="shared" si="24"/>
        <v>17693</v>
      </c>
      <c r="L84" s="70">
        <f t="shared" si="25"/>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24</v>
      </c>
      <c r="B85" s="226" t="s">
        <v>106</v>
      </c>
      <c r="C85" s="49" t="str">
        <f t="shared" si="17"/>
        <v xml:space="preserve">England – CCGs - Leeds </v>
      </c>
      <c r="D85" s="70">
        <f t="shared" si="18"/>
        <v>304065</v>
      </c>
      <c r="E85" s="70">
        <f t="shared" si="18"/>
        <v>324140</v>
      </c>
      <c r="F85" s="71">
        <f t="shared" si="19"/>
        <v>798786</v>
      </c>
      <c r="G85" s="71">
        <f t="shared" si="20"/>
        <v>391667</v>
      </c>
      <c r="H85" s="72">
        <f t="shared" si="21"/>
        <v>407119</v>
      </c>
      <c r="I85" s="72">
        <f t="shared" si="22"/>
        <v>304065</v>
      </c>
      <c r="J85" s="72">
        <f t="shared" si="23"/>
        <v>324140</v>
      </c>
      <c r="K85" s="69">
        <f t="shared" si="24"/>
        <v>87602</v>
      </c>
      <c r="L85" s="70">
        <f t="shared" si="25"/>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24</v>
      </c>
      <c r="B86" s="226" t="s">
        <v>107</v>
      </c>
      <c r="C86" s="49" t="str">
        <f t="shared" si="17"/>
        <v xml:space="preserve">England – CCGs - Leicester City </v>
      </c>
      <c r="D86" s="70">
        <f t="shared" si="18"/>
        <v>135163</v>
      </c>
      <c r="E86" s="70">
        <f t="shared" si="18"/>
        <v>134804</v>
      </c>
      <c r="F86" s="71">
        <f t="shared" si="19"/>
        <v>354036</v>
      </c>
      <c r="G86" s="71">
        <f t="shared" si="20"/>
        <v>178126</v>
      </c>
      <c r="H86" s="72">
        <f t="shared" si="21"/>
        <v>175910</v>
      </c>
      <c r="I86" s="72">
        <f t="shared" si="22"/>
        <v>135163</v>
      </c>
      <c r="J86" s="72">
        <f t="shared" si="23"/>
        <v>134804</v>
      </c>
      <c r="K86" s="69">
        <f t="shared" si="24"/>
        <v>42963</v>
      </c>
      <c r="L86" s="70">
        <f t="shared" si="25"/>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24</v>
      </c>
      <c r="B87" s="226" t="s">
        <v>108</v>
      </c>
      <c r="C87" s="49" t="str">
        <f t="shared" si="17"/>
        <v xml:space="preserve">England – CCGs - Lincolnshire </v>
      </c>
      <c r="D87" s="70">
        <f t="shared" si="18"/>
        <v>300527</v>
      </c>
      <c r="E87" s="70">
        <f t="shared" si="18"/>
        <v>318474</v>
      </c>
      <c r="F87" s="71">
        <f t="shared" si="19"/>
        <v>766333</v>
      </c>
      <c r="G87" s="71">
        <f t="shared" si="20"/>
        <v>375699</v>
      </c>
      <c r="H87" s="72">
        <f t="shared" si="21"/>
        <v>390634</v>
      </c>
      <c r="I87" s="72">
        <f t="shared" si="22"/>
        <v>300527</v>
      </c>
      <c r="J87" s="72">
        <f t="shared" si="23"/>
        <v>318474</v>
      </c>
      <c r="K87" s="69">
        <f t="shared" si="24"/>
        <v>75172</v>
      </c>
      <c r="L87" s="70">
        <f t="shared" si="25"/>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24</v>
      </c>
      <c r="B88" s="226" t="s">
        <v>109</v>
      </c>
      <c r="C88" s="49" t="str">
        <f t="shared" si="17"/>
        <v xml:space="preserve">England – CCGs - Liverpool </v>
      </c>
      <c r="D88" s="70">
        <f t="shared" si="18"/>
        <v>200678</v>
      </c>
      <c r="E88" s="70">
        <f t="shared" si="18"/>
        <v>203052</v>
      </c>
      <c r="F88" s="71">
        <f t="shared" si="19"/>
        <v>500474</v>
      </c>
      <c r="G88" s="71">
        <f t="shared" si="20"/>
        <v>250396</v>
      </c>
      <c r="H88" s="72">
        <f t="shared" si="21"/>
        <v>250078</v>
      </c>
      <c r="I88" s="72">
        <f t="shared" si="22"/>
        <v>200678</v>
      </c>
      <c r="J88" s="72">
        <f t="shared" si="23"/>
        <v>203052</v>
      </c>
      <c r="K88" s="69">
        <f t="shared" si="24"/>
        <v>49718</v>
      </c>
      <c r="L88" s="70">
        <f t="shared" si="25"/>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24</v>
      </c>
      <c r="B89" s="226" t="s">
        <v>110</v>
      </c>
      <c r="C89" s="49" t="str">
        <f t="shared" si="17"/>
        <v xml:space="preserve">England – CCGs - Manchester </v>
      </c>
      <c r="D89" s="70">
        <f t="shared" si="18"/>
        <v>219579</v>
      </c>
      <c r="E89" s="70">
        <f t="shared" si="18"/>
        <v>212290</v>
      </c>
      <c r="F89" s="71">
        <f t="shared" si="19"/>
        <v>555741</v>
      </c>
      <c r="G89" s="71">
        <f t="shared" si="20"/>
        <v>282806</v>
      </c>
      <c r="H89" s="72">
        <f t="shared" si="21"/>
        <v>272935</v>
      </c>
      <c r="I89" s="72">
        <f t="shared" si="22"/>
        <v>219579</v>
      </c>
      <c r="J89" s="72">
        <f t="shared" si="23"/>
        <v>212290</v>
      </c>
      <c r="K89" s="69">
        <f t="shared" si="24"/>
        <v>63227</v>
      </c>
      <c r="L89" s="70">
        <f t="shared" si="25"/>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24</v>
      </c>
      <c r="B90" s="226" t="s">
        <v>111</v>
      </c>
      <c r="C90" s="49" t="str">
        <f t="shared" si="17"/>
        <v xml:space="preserve">England – CCGs - Mid Essex </v>
      </c>
      <c r="D90" s="70">
        <f t="shared" si="18"/>
        <v>152962</v>
      </c>
      <c r="E90" s="70">
        <f t="shared" si="18"/>
        <v>161882</v>
      </c>
      <c r="F90" s="71">
        <f t="shared" si="19"/>
        <v>398041</v>
      </c>
      <c r="G90" s="71">
        <f t="shared" si="20"/>
        <v>195852</v>
      </c>
      <c r="H90" s="72">
        <f t="shared" si="21"/>
        <v>202189</v>
      </c>
      <c r="I90" s="72">
        <f t="shared" si="22"/>
        <v>152962</v>
      </c>
      <c r="J90" s="72">
        <f t="shared" si="23"/>
        <v>161882</v>
      </c>
      <c r="K90" s="69">
        <f t="shared" si="24"/>
        <v>42890</v>
      </c>
      <c r="L90" s="70">
        <f t="shared" si="25"/>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24</v>
      </c>
      <c r="B91" s="226" t="s">
        <v>112</v>
      </c>
      <c r="C91" s="49" t="str">
        <f t="shared" si="17"/>
        <v xml:space="preserve">England – CCGs - Morecambe Bay </v>
      </c>
      <c r="D91" s="70">
        <f t="shared" si="18"/>
        <v>133687</v>
      </c>
      <c r="E91" s="70">
        <f t="shared" si="18"/>
        <v>139496</v>
      </c>
      <c r="F91" s="71">
        <f t="shared" si="19"/>
        <v>334287</v>
      </c>
      <c r="G91" s="71">
        <f t="shared" si="20"/>
        <v>165161</v>
      </c>
      <c r="H91" s="72">
        <f t="shared" si="21"/>
        <v>169126</v>
      </c>
      <c r="I91" s="72">
        <f t="shared" si="22"/>
        <v>133687</v>
      </c>
      <c r="J91" s="72">
        <f t="shared" si="23"/>
        <v>139496</v>
      </c>
      <c r="K91" s="69">
        <f t="shared" si="24"/>
        <v>31474</v>
      </c>
      <c r="L91" s="70">
        <f t="shared" si="25"/>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24</v>
      </c>
      <c r="B92" s="226" t="s">
        <v>113</v>
      </c>
      <c r="C92" s="49" t="str">
        <f t="shared" si="17"/>
        <v xml:space="preserve">England – CCGs - Newcastle Gateshead </v>
      </c>
      <c r="D92" s="70">
        <f t="shared" si="18"/>
        <v>204789</v>
      </c>
      <c r="E92" s="70">
        <f t="shared" si="18"/>
        <v>205862</v>
      </c>
      <c r="F92" s="71">
        <f t="shared" si="19"/>
        <v>508774</v>
      </c>
      <c r="G92" s="71">
        <f t="shared" si="20"/>
        <v>255015</v>
      </c>
      <c r="H92" s="72">
        <f t="shared" si="21"/>
        <v>253759</v>
      </c>
      <c r="I92" s="72">
        <f t="shared" si="22"/>
        <v>204789</v>
      </c>
      <c r="J92" s="72">
        <f t="shared" si="23"/>
        <v>205862</v>
      </c>
      <c r="K92" s="69">
        <f t="shared" si="24"/>
        <v>50226</v>
      </c>
      <c r="L92" s="70">
        <f t="shared" si="25"/>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24</v>
      </c>
      <c r="B93" s="226" t="s">
        <v>114</v>
      </c>
      <c r="C93" s="49" t="str">
        <f t="shared" si="17"/>
        <v xml:space="preserve">England – CCGs - Norfolk and Waveney </v>
      </c>
      <c r="D93" s="70">
        <f t="shared" si="18"/>
        <v>406639</v>
      </c>
      <c r="E93" s="70">
        <f t="shared" si="18"/>
        <v>431328</v>
      </c>
      <c r="F93" s="71">
        <f t="shared" si="19"/>
        <v>1032661</v>
      </c>
      <c r="G93" s="71">
        <f t="shared" si="20"/>
        <v>506595</v>
      </c>
      <c r="H93" s="72">
        <f t="shared" si="21"/>
        <v>526066</v>
      </c>
      <c r="I93" s="72">
        <f t="shared" si="22"/>
        <v>406639</v>
      </c>
      <c r="J93" s="72">
        <f t="shared" si="23"/>
        <v>431328</v>
      </c>
      <c r="K93" s="69">
        <f t="shared" si="24"/>
        <v>99956</v>
      </c>
      <c r="L93" s="70">
        <f t="shared" si="25"/>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24</v>
      </c>
      <c r="B94" s="226" t="s">
        <v>115</v>
      </c>
      <c r="C94" s="49" t="str">
        <f t="shared" si="17"/>
        <v xml:space="preserve">England – CCGs - North Central London </v>
      </c>
      <c r="D94" s="70">
        <f t="shared" si="18"/>
        <v>593891</v>
      </c>
      <c r="E94" s="70">
        <f t="shared" si="18"/>
        <v>596826</v>
      </c>
      <c r="F94" s="71">
        <f t="shared" si="19"/>
        <v>1526582</v>
      </c>
      <c r="G94" s="71">
        <f t="shared" si="20"/>
        <v>766256</v>
      </c>
      <c r="H94" s="72">
        <f t="shared" si="21"/>
        <v>760326</v>
      </c>
      <c r="I94" s="72">
        <f t="shared" si="22"/>
        <v>593891</v>
      </c>
      <c r="J94" s="72">
        <f t="shared" si="23"/>
        <v>596826</v>
      </c>
      <c r="K94" s="69">
        <f t="shared" si="24"/>
        <v>172365</v>
      </c>
      <c r="L94" s="70">
        <f t="shared" si="25"/>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24</v>
      </c>
      <c r="B95" s="226" t="s">
        <v>116</v>
      </c>
      <c r="C95" s="49" t="str">
        <f t="shared" si="17"/>
        <v xml:space="preserve">England – CCGs - North Cumbria </v>
      </c>
      <c r="D95" s="70">
        <f t="shared" si="18"/>
        <v>126576</v>
      </c>
      <c r="E95" s="70">
        <f t="shared" si="18"/>
        <v>133052</v>
      </c>
      <c r="F95" s="71">
        <f t="shared" si="19"/>
        <v>319669</v>
      </c>
      <c r="G95" s="71">
        <f t="shared" si="20"/>
        <v>157561</v>
      </c>
      <c r="H95" s="72">
        <f t="shared" si="21"/>
        <v>162108</v>
      </c>
      <c r="I95" s="72">
        <f t="shared" si="22"/>
        <v>126576</v>
      </c>
      <c r="J95" s="72">
        <f t="shared" si="23"/>
        <v>133052</v>
      </c>
      <c r="K95" s="69">
        <f t="shared" si="24"/>
        <v>30985</v>
      </c>
      <c r="L95" s="70">
        <f t="shared" si="25"/>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24</v>
      </c>
      <c r="B96" s="226" t="s">
        <v>117</v>
      </c>
      <c r="C96" s="49" t="str">
        <f t="shared" si="17"/>
        <v xml:space="preserve">England – CCGs - North East Essex </v>
      </c>
      <c r="D96" s="70">
        <f t="shared" si="18"/>
        <v>134387</v>
      </c>
      <c r="E96" s="70">
        <f t="shared" si="18"/>
        <v>142156</v>
      </c>
      <c r="F96" s="71">
        <f t="shared" si="19"/>
        <v>344553</v>
      </c>
      <c r="G96" s="71">
        <f t="shared" si="20"/>
        <v>169275</v>
      </c>
      <c r="H96" s="72">
        <f t="shared" si="21"/>
        <v>175278</v>
      </c>
      <c r="I96" s="72">
        <f t="shared" si="22"/>
        <v>134387</v>
      </c>
      <c r="J96" s="72">
        <f t="shared" si="23"/>
        <v>142156</v>
      </c>
      <c r="K96" s="69">
        <f t="shared" si="24"/>
        <v>34888</v>
      </c>
      <c r="L96" s="70">
        <f t="shared" si="25"/>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24</v>
      </c>
      <c r="B97" s="226" t="s">
        <v>118</v>
      </c>
      <c r="C97" s="49" t="str">
        <f t="shared" si="17"/>
        <v xml:space="preserve">England – CCGs - North East Lincolnshire </v>
      </c>
      <c r="D97" s="70">
        <f t="shared" si="18"/>
        <v>60580</v>
      </c>
      <c r="E97" s="70">
        <f t="shared" si="18"/>
        <v>64324</v>
      </c>
      <c r="F97" s="71">
        <f t="shared" si="19"/>
        <v>159364</v>
      </c>
      <c r="G97" s="71">
        <f t="shared" si="20"/>
        <v>78063</v>
      </c>
      <c r="H97" s="72">
        <f t="shared" si="21"/>
        <v>81301</v>
      </c>
      <c r="I97" s="72">
        <f t="shared" si="22"/>
        <v>60580</v>
      </c>
      <c r="J97" s="72">
        <f t="shared" si="23"/>
        <v>64324</v>
      </c>
      <c r="K97" s="69">
        <f t="shared" si="24"/>
        <v>17483</v>
      </c>
      <c r="L97" s="70">
        <f t="shared" si="25"/>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24</v>
      </c>
      <c r="B98" s="226" t="s">
        <v>119</v>
      </c>
      <c r="C98" s="49" t="str">
        <f t="shared" si="17"/>
        <v xml:space="preserve">England – CCGs - North East London </v>
      </c>
      <c r="D98" s="70">
        <f t="shared" ref="D98:E141" si="26">I98</f>
        <v>784566</v>
      </c>
      <c r="E98" s="70">
        <f t="shared" si="26"/>
        <v>758991</v>
      </c>
      <c r="F98" s="71">
        <f t="shared" si="19"/>
        <v>2036470</v>
      </c>
      <c r="G98" s="71">
        <f t="shared" si="20"/>
        <v>1037604</v>
      </c>
      <c r="H98" s="72">
        <f t="shared" si="21"/>
        <v>998866</v>
      </c>
      <c r="I98" s="72">
        <f t="shared" si="22"/>
        <v>784566</v>
      </c>
      <c r="J98" s="72">
        <f t="shared" si="23"/>
        <v>758991</v>
      </c>
      <c r="K98" s="69">
        <f t="shared" si="24"/>
        <v>253038</v>
      </c>
      <c r="L98" s="70">
        <f t="shared" si="25"/>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24</v>
      </c>
      <c r="B99" s="226" t="s">
        <v>120</v>
      </c>
      <c r="C99" s="49" t="str">
        <f t="shared" si="17"/>
        <v xml:space="preserve">England – CCGs - North Lincolnshire </v>
      </c>
      <c r="D99" s="70">
        <f t="shared" si="26"/>
        <v>67256</v>
      </c>
      <c r="E99" s="70">
        <f t="shared" si="26"/>
        <v>69815</v>
      </c>
      <c r="F99" s="71">
        <f t="shared" si="19"/>
        <v>172748</v>
      </c>
      <c r="G99" s="71">
        <f t="shared" si="20"/>
        <v>85356</v>
      </c>
      <c r="H99" s="72">
        <f t="shared" si="21"/>
        <v>87392</v>
      </c>
      <c r="I99" s="72">
        <f t="shared" si="22"/>
        <v>67256</v>
      </c>
      <c r="J99" s="72">
        <f t="shared" si="23"/>
        <v>69815</v>
      </c>
      <c r="K99" s="69">
        <f t="shared" si="24"/>
        <v>18100</v>
      </c>
      <c r="L99" s="70">
        <f t="shared" si="25"/>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24</v>
      </c>
      <c r="B100" s="226" t="s">
        <v>121</v>
      </c>
      <c r="C100" s="49" t="str">
        <f t="shared" ref="C100:C141" si="27">CONCATENATE(A100," - ",B100)</f>
        <v xml:space="preserve">England – CCGs - North Staffordshire </v>
      </c>
      <c r="D100" s="70">
        <f t="shared" si="26"/>
        <v>88333</v>
      </c>
      <c r="E100" s="70">
        <f t="shared" si="26"/>
        <v>91482</v>
      </c>
      <c r="F100" s="71">
        <f t="shared" si="19"/>
        <v>219786</v>
      </c>
      <c r="G100" s="71">
        <f t="shared" si="20"/>
        <v>108945</v>
      </c>
      <c r="H100" s="72">
        <f t="shared" si="21"/>
        <v>110841</v>
      </c>
      <c r="I100" s="72">
        <f t="shared" si="22"/>
        <v>88333</v>
      </c>
      <c r="J100" s="72">
        <f t="shared" si="23"/>
        <v>91482</v>
      </c>
      <c r="K100" s="69">
        <f t="shared" si="24"/>
        <v>20612</v>
      </c>
      <c r="L100" s="70">
        <f t="shared" si="25"/>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24</v>
      </c>
      <c r="B101" s="226" t="s">
        <v>122</v>
      </c>
      <c r="C101" s="49" t="str">
        <f t="shared" si="27"/>
        <v xml:space="preserve">England – CCGs - North Tyneside </v>
      </c>
      <c r="D101" s="70">
        <f t="shared" si="26"/>
        <v>79343</v>
      </c>
      <c r="E101" s="70">
        <f t="shared" si="26"/>
        <v>87511</v>
      </c>
      <c r="F101" s="71">
        <f t="shared" si="19"/>
        <v>208871</v>
      </c>
      <c r="G101" s="71">
        <f t="shared" si="20"/>
        <v>101089</v>
      </c>
      <c r="H101" s="72">
        <f t="shared" si="21"/>
        <v>107782</v>
      </c>
      <c r="I101" s="72">
        <f t="shared" si="22"/>
        <v>79343</v>
      </c>
      <c r="J101" s="72">
        <f t="shared" si="23"/>
        <v>87511</v>
      </c>
      <c r="K101" s="69">
        <f t="shared" si="24"/>
        <v>21746</v>
      </c>
      <c r="L101" s="70">
        <f t="shared" si="25"/>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24</v>
      </c>
      <c r="B102" s="226" t="s">
        <v>123</v>
      </c>
      <c r="C102" s="49" t="str">
        <f t="shared" si="27"/>
        <v xml:space="preserve">England – CCGs - North West London </v>
      </c>
      <c r="D102" s="70">
        <f t="shared" si="26"/>
        <v>828249</v>
      </c>
      <c r="E102" s="70">
        <f t="shared" si="26"/>
        <v>805826</v>
      </c>
      <c r="F102" s="71">
        <f t="shared" ref="F102:F141" si="28">G102+H102</f>
        <v>2111469</v>
      </c>
      <c r="G102" s="71">
        <f t="shared" ref="G102:G141" si="29">SUM(M102:CY102)</f>
        <v>1073359</v>
      </c>
      <c r="H102" s="72">
        <f t="shared" ref="H102:H141" si="30">SUM(CZ102:GL102)</f>
        <v>1038110</v>
      </c>
      <c r="I102" s="72">
        <f t="shared" ref="I102:I141" si="31">SUM(AE102:CY102)</f>
        <v>828249</v>
      </c>
      <c r="J102" s="72">
        <f t="shared" ref="J102:J141" si="32">SUM(DR102:GL102)</f>
        <v>805826</v>
      </c>
      <c r="K102" s="69">
        <f t="shared" ref="K102:K141" si="33">SUM(M102:AD102)</f>
        <v>245110</v>
      </c>
      <c r="L102" s="70">
        <f t="shared" ref="L102:L141" si="34">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24</v>
      </c>
      <c r="B103" s="226" t="s">
        <v>124</v>
      </c>
      <c r="C103" s="49" t="str">
        <f t="shared" si="27"/>
        <v xml:space="preserve">England – CCGs - North Yorkshire </v>
      </c>
      <c r="D103" s="70">
        <f t="shared" si="26"/>
        <v>170418</v>
      </c>
      <c r="E103" s="70">
        <f t="shared" si="26"/>
        <v>177419</v>
      </c>
      <c r="F103" s="71">
        <f t="shared" si="28"/>
        <v>429207</v>
      </c>
      <c r="G103" s="71">
        <f t="shared" si="29"/>
        <v>212423</v>
      </c>
      <c r="H103" s="72">
        <f t="shared" si="30"/>
        <v>216784</v>
      </c>
      <c r="I103" s="72">
        <f t="shared" si="31"/>
        <v>170418</v>
      </c>
      <c r="J103" s="72">
        <f t="shared" si="32"/>
        <v>177419</v>
      </c>
      <c r="K103" s="69">
        <f t="shared" si="33"/>
        <v>42005</v>
      </c>
      <c r="L103" s="70">
        <f t="shared" si="34"/>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24</v>
      </c>
      <c r="B104" s="226" t="s">
        <v>125</v>
      </c>
      <c r="C104" s="49" t="str">
        <f t="shared" si="27"/>
        <v xml:space="preserve">England – CCGs - Northamptonshire </v>
      </c>
      <c r="D104" s="70">
        <f t="shared" si="26"/>
        <v>280031</v>
      </c>
      <c r="E104" s="70">
        <f t="shared" si="26"/>
        <v>290793</v>
      </c>
      <c r="F104" s="71">
        <f t="shared" si="28"/>
        <v>740111</v>
      </c>
      <c r="G104" s="71">
        <f t="shared" si="29"/>
        <v>366197</v>
      </c>
      <c r="H104" s="72">
        <f t="shared" si="30"/>
        <v>373914</v>
      </c>
      <c r="I104" s="72">
        <f t="shared" si="31"/>
        <v>280031</v>
      </c>
      <c r="J104" s="72">
        <f t="shared" si="32"/>
        <v>290793</v>
      </c>
      <c r="K104" s="69">
        <f t="shared" si="33"/>
        <v>86166</v>
      </c>
      <c r="L104" s="70">
        <f t="shared" si="34"/>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24</v>
      </c>
      <c r="B105" s="226" t="s">
        <v>126</v>
      </c>
      <c r="C105" s="49" t="str">
        <f t="shared" si="27"/>
        <v xml:space="preserve">England – CCGs - Northumberland </v>
      </c>
      <c r="D105" s="70">
        <f t="shared" si="26"/>
        <v>127613</v>
      </c>
      <c r="E105" s="70">
        <f t="shared" si="26"/>
        <v>137406</v>
      </c>
      <c r="F105" s="71">
        <f t="shared" si="28"/>
        <v>323820</v>
      </c>
      <c r="G105" s="71">
        <f t="shared" si="29"/>
        <v>158024</v>
      </c>
      <c r="H105" s="72">
        <f t="shared" si="30"/>
        <v>165796</v>
      </c>
      <c r="I105" s="72">
        <f t="shared" si="31"/>
        <v>127613</v>
      </c>
      <c r="J105" s="72">
        <f t="shared" si="32"/>
        <v>137406</v>
      </c>
      <c r="K105" s="69">
        <f t="shared" si="33"/>
        <v>30411</v>
      </c>
      <c r="L105" s="70">
        <f t="shared" si="34"/>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24</v>
      </c>
      <c r="B106" s="226" t="s">
        <v>127</v>
      </c>
      <c r="C106" s="49" t="str">
        <f t="shared" si="27"/>
        <v xml:space="preserve">England – CCGs - Nottingham and Nottinghamshire </v>
      </c>
      <c r="D106" s="70">
        <f t="shared" si="26"/>
        <v>413641</v>
      </c>
      <c r="E106" s="70">
        <f t="shared" si="26"/>
        <v>424616</v>
      </c>
      <c r="F106" s="71">
        <f t="shared" si="28"/>
        <v>1052195</v>
      </c>
      <c r="G106" s="71">
        <f t="shared" si="29"/>
        <v>523505</v>
      </c>
      <c r="H106" s="72">
        <f t="shared" si="30"/>
        <v>528690</v>
      </c>
      <c r="I106" s="72">
        <f t="shared" si="31"/>
        <v>413641</v>
      </c>
      <c r="J106" s="72">
        <f t="shared" si="32"/>
        <v>424616</v>
      </c>
      <c r="K106" s="69">
        <f t="shared" si="33"/>
        <v>109864</v>
      </c>
      <c r="L106" s="70">
        <f t="shared" si="34"/>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24</v>
      </c>
      <c r="B107" s="226" t="s">
        <v>128</v>
      </c>
      <c r="C107" s="49" t="str">
        <f t="shared" si="27"/>
        <v xml:space="preserve">England – CCGs - Oldham </v>
      </c>
      <c r="D107" s="70">
        <f t="shared" si="26"/>
        <v>87171</v>
      </c>
      <c r="E107" s="70">
        <f t="shared" si="26"/>
        <v>91007</v>
      </c>
      <c r="F107" s="71">
        <f t="shared" si="28"/>
        <v>237628</v>
      </c>
      <c r="G107" s="71">
        <f t="shared" si="29"/>
        <v>117387</v>
      </c>
      <c r="H107" s="72">
        <f t="shared" si="30"/>
        <v>120241</v>
      </c>
      <c r="I107" s="72">
        <f t="shared" si="31"/>
        <v>87171</v>
      </c>
      <c r="J107" s="72">
        <f t="shared" si="32"/>
        <v>91007</v>
      </c>
      <c r="K107" s="69">
        <f t="shared" si="33"/>
        <v>30216</v>
      </c>
      <c r="L107" s="70">
        <f t="shared" si="34"/>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24</v>
      </c>
      <c r="B108" s="226" t="s">
        <v>129</v>
      </c>
      <c r="C108" s="49" t="str">
        <f t="shared" si="27"/>
        <v xml:space="preserve">England – CCGs - Oxfordshire </v>
      </c>
      <c r="D108" s="70">
        <f t="shared" si="26"/>
        <v>265165</v>
      </c>
      <c r="E108" s="70">
        <f t="shared" si="26"/>
        <v>271274</v>
      </c>
      <c r="F108" s="71">
        <f t="shared" si="28"/>
        <v>680874</v>
      </c>
      <c r="G108" s="71">
        <f t="shared" si="29"/>
        <v>339566</v>
      </c>
      <c r="H108" s="72">
        <f t="shared" si="30"/>
        <v>341308</v>
      </c>
      <c r="I108" s="72">
        <f t="shared" si="31"/>
        <v>265165</v>
      </c>
      <c r="J108" s="72">
        <f t="shared" si="32"/>
        <v>271274</v>
      </c>
      <c r="K108" s="69">
        <f t="shared" si="33"/>
        <v>74401</v>
      </c>
      <c r="L108" s="70">
        <f t="shared" si="34"/>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24</v>
      </c>
      <c r="B109" s="226" t="s">
        <v>130</v>
      </c>
      <c r="C109" s="49" t="str">
        <f t="shared" si="27"/>
        <v xml:space="preserve">England – CCGs - Portsmouth </v>
      </c>
      <c r="D109" s="70">
        <f t="shared" si="26"/>
        <v>87433</v>
      </c>
      <c r="E109" s="70">
        <f t="shared" si="26"/>
        <v>83503</v>
      </c>
      <c r="F109" s="71">
        <f t="shared" si="28"/>
        <v>214692</v>
      </c>
      <c r="G109" s="71">
        <f t="shared" si="29"/>
        <v>109781</v>
      </c>
      <c r="H109" s="72">
        <f t="shared" si="30"/>
        <v>104911</v>
      </c>
      <c r="I109" s="72">
        <f t="shared" si="31"/>
        <v>87433</v>
      </c>
      <c r="J109" s="72">
        <f t="shared" si="32"/>
        <v>83503</v>
      </c>
      <c r="K109" s="69">
        <f t="shared" si="33"/>
        <v>22348</v>
      </c>
      <c r="L109" s="70">
        <f t="shared" si="34"/>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24</v>
      </c>
      <c r="B110" s="226" t="s">
        <v>131</v>
      </c>
      <c r="C110" s="49" t="str">
        <f t="shared" si="27"/>
        <v xml:space="preserve">England – CCGs - Rotherham </v>
      </c>
      <c r="D110" s="70">
        <f t="shared" si="26"/>
        <v>101149</v>
      </c>
      <c r="E110" s="70">
        <f t="shared" si="26"/>
        <v>106382</v>
      </c>
      <c r="F110" s="71">
        <f t="shared" si="28"/>
        <v>264984</v>
      </c>
      <c r="G110" s="71">
        <f t="shared" si="29"/>
        <v>130367</v>
      </c>
      <c r="H110" s="72">
        <f t="shared" si="30"/>
        <v>134617</v>
      </c>
      <c r="I110" s="72">
        <f t="shared" si="31"/>
        <v>101149</v>
      </c>
      <c r="J110" s="72">
        <f t="shared" si="32"/>
        <v>106382</v>
      </c>
      <c r="K110" s="69">
        <f t="shared" si="33"/>
        <v>29218</v>
      </c>
      <c r="L110" s="70">
        <f t="shared" si="34"/>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24</v>
      </c>
      <c r="B111" s="226" t="s">
        <v>132</v>
      </c>
      <c r="C111" s="49" t="str">
        <f t="shared" si="27"/>
        <v xml:space="preserve">England – CCGs - Salford </v>
      </c>
      <c r="D111" s="70">
        <f t="shared" si="26"/>
        <v>102903</v>
      </c>
      <c r="E111" s="70">
        <f t="shared" si="26"/>
        <v>101352</v>
      </c>
      <c r="F111" s="71">
        <f t="shared" si="28"/>
        <v>262697</v>
      </c>
      <c r="G111" s="71">
        <f t="shared" si="29"/>
        <v>132945</v>
      </c>
      <c r="H111" s="72">
        <f t="shared" si="30"/>
        <v>129752</v>
      </c>
      <c r="I111" s="72">
        <f t="shared" si="31"/>
        <v>102903</v>
      </c>
      <c r="J111" s="72">
        <f t="shared" si="32"/>
        <v>101352</v>
      </c>
      <c r="K111" s="69">
        <f t="shared" si="33"/>
        <v>30042</v>
      </c>
      <c r="L111" s="70">
        <f t="shared" si="34"/>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24</v>
      </c>
      <c r="B112" s="226" t="s">
        <v>133</v>
      </c>
      <c r="C112" s="49" t="str">
        <f t="shared" si="27"/>
        <v xml:space="preserve">England – CCGs - Sheffield </v>
      </c>
      <c r="D112" s="70">
        <f t="shared" si="26"/>
        <v>232842</v>
      </c>
      <c r="E112" s="70">
        <f t="shared" si="26"/>
        <v>237974</v>
      </c>
      <c r="F112" s="71">
        <f t="shared" si="28"/>
        <v>589214</v>
      </c>
      <c r="G112" s="71">
        <f t="shared" si="29"/>
        <v>293715</v>
      </c>
      <c r="H112" s="72">
        <f t="shared" si="30"/>
        <v>295499</v>
      </c>
      <c r="I112" s="72">
        <f t="shared" si="31"/>
        <v>232842</v>
      </c>
      <c r="J112" s="72">
        <f t="shared" si="32"/>
        <v>237974</v>
      </c>
      <c r="K112" s="69">
        <f t="shared" si="33"/>
        <v>60873</v>
      </c>
      <c r="L112" s="70">
        <f t="shared" si="34"/>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24</v>
      </c>
      <c r="B113" s="226" t="s">
        <v>134</v>
      </c>
      <c r="C113" s="49" t="str">
        <f t="shared" si="27"/>
        <v xml:space="preserve">England – CCGs - Shropshire, Telford and Wrekin </v>
      </c>
      <c r="D113" s="70">
        <f t="shared" si="26"/>
        <v>199279</v>
      </c>
      <c r="E113" s="70">
        <f t="shared" si="26"/>
        <v>205519</v>
      </c>
      <c r="F113" s="71">
        <f t="shared" si="28"/>
        <v>506737</v>
      </c>
      <c r="G113" s="71">
        <f t="shared" si="29"/>
        <v>251214</v>
      </c>
      <c r="H113" s="72">
        <f t="shared" si="30"/>
        <v>255523</v>
      </c>
      <c r="I113" s="72">
        <f t="shared" si="31"/>
        <v>199279</v>
      </c>
      <c r="J113" s="72">
        <f t="shared" si="32"/>
        <v>205519</v>
      </c>
      <c r="K113" s="69">
        <f t="shared" si="33"/>
        <v>51935</v>
      </c>
      <c r="L113" s="70">
        <f t="shared" si="34"/>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24</v>
      </c>
      <c r="B114" s="226" t="s">
        <v>135</v>
      </c>
      <c r="C114" s="49" t="str">
        <f t="shared" si="27"/>
        <v xml:space="preserve">England – CCGs - Somerset </v>
      </c>
      <c r="D114" s="70">
        <f t="shared" si="26"/>
        <v>218431</v>
      </c>
      <c r="E114" s="70">
        <f t="shared" si="26"/>
        <v>234127</v>
      </c>
      <c r="F114" s="71">
        <f t="shared" si="28"/>
        <v>563851</v>
      </c>
      <c r="G114" s="71">
        <f t="shared" si="29"/>
        <v>275288</v>
      </c>
      <c r="H114" s="72">
        <f t="shared" si="30"/>
        <v>288563</v>
      </c>
      <c r="I114" s="72">
        <f t="shared" si="31"/>
        <v>218431</v>
      </c>
      <c r="J114" s="72">
        <f t="shared" si="32"/>
        <v>234127</v>
      </c>
      <c r="K114" s="69">
        <f t="shared" si="33"/>
        <v>56857</v>
      </c>
      <c r="L114" s="70">
        <f t="shared" si="34"/>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24</v>
      </c>
      <c r="B115" s="226" t="s">
        <v>136</v>
      </c>
      <c r="C115" s="49" t="str">
        <f t="shared" si="27"/>
        <v xml:space="preserve">England – CCGs - South East London </v>
      </c>
      <c r="D115" s="70">
        <f t="shared" si="26"/>
        <v>697479</v>
      </c>
      <c r="E115" s="70">
        <f t="shared" si="26"/>
        <v>722545</v>
      </c>
      <c r="F115" s="71">
        <f t="shared" si="28"/>
        <v>1818226</v>
      </c>
      <c r="G115" s="71">
        <f t="shared" si="29"/>
        <v>901719</v>
      </c>
      <c r="H115" s="72">
        <f t="shared" si="30"/>
        <v>916507</v>
      </c>
      <c r="I115" s="72">
        <f t="shared" si="31"/>
        <v>697479</v>
      </c>
      <c r="J115" s="72">
        <f t="shared" si="32"/>
        <v>722545</v>
      </c>
      <c r="K115" s="69">
        <f t="shared" si="33"/>
        <v>204240</v>
      </c>
      <c r="L115" s="70">
        <f t="shared" si="34"/>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24</v>
      </c>
      <c r="B116" s="226" t="s">
        <v>137</v>
      </c>
      <c r="C116" s="49" t="str">
        <f t="shared" si="27"/>
        <v xml:space="preserve">England – CCGs - South East Staffordshire and Seisdon Peninsula </v>
      </c>
      <c r="D116" s="70">
        <f t="shared" si="26"/>
        <v>90257</v>
      </c>
      <c r="E116" s="70">
        <f t="shared" si="26"/>
        <v>93228</v>
      </c>
      <c r="F116" s="71">
        <f t="shared" si="28"/>
        <v>227695</v>
      </c>
      <c r="G116" s="71">
        <f t="shared" si="29"/>
        <v>113031</v>
      </c>
      <c r="H116" s="72">
        <f t="shared" si="30"/>
        <v>114664</v>
      </c>
      <c r="I116" s="72">
        <f t="shared" si="31"/>
        <v>90257</v>
      </c>
      <c r="J116" s="72">
        <f t="shared" si="32"/>
        <v>93228</v>
      </c>
      <c r="K116" s="69">
        <f t="shared" si="33"/>
        <v>22774</v>
      </c>
      <c r="L116" s="70">
        <f t="shared" si="34"/>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24</v>
      </c>
      <c r="B117" s="226" t="s">
        <v>138</v>
      </c>
      <c r="C117" s="49" t="str">
        <f t="shared" si="27"/>
        <v xml:space="preserve">England – CCGs - South Sefton </v>
      </c>
      <c r="D117" s="70">
        <f t="shared" si="26"/>
        <v>60427</v>
      </c>
      <c r="E117" s="70">
        <f t="shared" si="26"/>
        <v>66609</v>
      </c>
      <c r="F117" s="71">
        <f t="shared" si="28"/>
        <v>159713</v>
      </c>
      <c r="G117" s="71">
        <f t="shared" si="29"/>
        <v>77155</v>
      </c>
      <c r="H117" s="72">
        <f t="shared" si="30"/>
        <v>82558</v>
      </c>
      <c r="I117" s="72">
        <f t="shared" si="31"/>
        <v>60427</v>
      </c>
      <c r="J117" s="72">
        <f t="shared" si="32"/>
        <v>66609</v>
      </c>
      <c r="K117" s="69">
        <f t="shared" si="33"/>
        <v>16728</v>
      </c>
      <c r="L117" s="70">
        <f t="shared" si="34"/>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24</v>
      </c>
      <c r="B118" s="226" t="s">
        <v>139</v>
      </c>
      <c r="C118" s="49" t="str">
        <f t="shared" si="27"/>
        <v xml:space="preserve">England – CCGs - South Tyneside </v>
      </c>
      <c r="D118" s="70">
        <f t="shared" si="26"/>
        <v>57876</v>
      </c>
      <c r="E118" s="70">
        <f t="shared" si="26"/>
        <v>63002</v>
      </c>
      <c r="F118" s="71">
        <f t="shared" si="28"/>
        <v>151133</v>
      </c>
      <c r="G118" s="71">
        <f t="shared" si="29"/>
        <v>73400</v>
      </c>
      <c r="H118" s="72">
        <f t="shared" si="30"/>
        <v>77733</v>
      </c>
      <c r="I118" s="72">
        <f t="shared" si="31"/>
        <v>57876</v>
      </c>
      <c r="J118" s="72">
        <f t="shared" si="32"/>
        <v>63002</v>
      </c>
      <c r="K118" s="69">
        <f t="shared" si="33"/>
        <v>15524</v>
      </c>
      <c r="L118" s="70">
        <f t="shared" si="34"/>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24</v>
      </c>
      <c r="B119" s="226" t="s">
        <v>140</v>
      </c>
      <c r="C119" s="49" t="str">
        <f t="shared" si="27"/>
        <v xml:space="preserve">England – CCGs - South West London </v>
      </c>
      <c r="D119" s="70">
        <f t="shared" si="26"/>
        <v>560076</v>
      </c>
      <c r="E119" s="70">
        <f t="shared" si="26"/>
        <v>606444</v>
      </c>
      <c r="F119" s="71">
        <f t="shared" si="28"/>
        <v>1509741</v>
      </c>
      <c r="G119" s="71">
        <f t="shared" si="29"/>
        <v>735440</v>
      </c>
      <c r="H119" s="72">
        <f t="shared" si="30"/>
        <v>774301</v>
      </c>
      <c r="I119" s="72">
        <f t="shared" si="31"/>
        <v>560076</v>
      </c>
      <c r="J119" s="72">
        <f t="shared" si="32"/>
        <v>606444</v>
      </c>
      <c r="K119" s="69">
        <f t="shared" si="33"/>
        <v>175364</v>
      </c>
      <c r="L119" s="70">
        <f t="shared" si="34"/>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24</v>
      </c>
      <c r="B120" s="226" t="s">
        <v>141</v>
      </c>
      <c r="C120" s="49" t="str">
        <f t="shared" si="27"/>
        <v xml:space="preserve">England – CCGs - Southend </v>
      </c>
      <c r="D120" s="70">
        <f t="shared" si="26"/>
        <v>69358</v>
      </c>
      <c r="E120" s="70">
        <f t="shared" si="26"/>
        <v>73679</v>
      </c>
      <c r="F120" s="71">
        <f t="shared" si="28"/>
        <v>182773</v>
      </c>
      <c r="G120" s="71">
        <f t="shared" si="29"/>
        <v>89594</v>
      </c>
      <c r="H120" s="72">
        <f t="shared" si="30"/>
        <v>93179</v>
      </c>
      <c r="I120" s="72">
        <f t="shared" si="31"/>
        <v>69358</v>
      </c>
      <c r="J120" s="72">
        <f t="shared" si="32"/>
        <v>73679</v>
      </c>
      <c r="K120" s="69">
        <f t="shared" si="33"/>
        <v>20236</v>
      </c>
      <c r="L120" s="70">
        <f t="shared" si="34"/>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24</v>
      </c>
      <c r="B121" s="226" t="s">
        <v>142</v>
      </c>
      <c r="C121" s="49" t="str">
        <f t="shared" si="27"/>
        <v xml:space="preserve">England – CCGs - Southport and Formby </v>
      </c>
      <c r="D121" s="70">
        <f t="shared" si="26"/>
        <v>44714</v>
      </c>
      <c r="E121" s="70">
        <f t="shared" si="26"/>
        <v>50051</v>
      </c>
      <c r="F121" s="71">
        <f t="shared" si="28"/>
        <v>116186</v>
      </c>
      <c r="G121" s="71">
        <f t="shared" si="29"/>
        <v>55713</v>
      </c>
      <c r="H121" s="72">
        <f t="shared" si="30"/>
        <v>60473</v>
      </c>
      <c r="I121" s="72">
        <f t="shared" si="31"/>
        <v>44714</v>
      </c>
      <c r="J121" s="72">
        <f t="shared" si="32"/>
        <v>50051</v>
      </c>
      <c r="K121" s="69">
        <f t="shared" si="33"/>
        <v>10999</v>
      </c>
      <c r="L121" s="70">
        <f t="shared" si="34"/>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24</v>
      </c>
      <c r="B122" s="226" t="s">
        <v>143</v>
      </c>
      <c r="C122" s="49" t="str">
        <f t="shared" si="27"/>
        <v xml:space="preserve">England – CCGs - St Helens </v>
      </c>
      <c r="D122" s="70">
        <f t="shared" si="26"/>
        <v>70210</v>
      </c>
      <c r="E122" s="70">
        <f t="shared" si="26"/>
        <v>73992</v>
      </c>
      <c r="F122" s="71">
        <f t="shared" si="28"/>
        <v>181095</v>
      </c>
      <c r="G122" s="71">
        <f t="shared" si="29"/>
        <v>89111</v>
      </c>
      <c r="H122" s="72">
        <f t="shared" si="30"/>
        <v>91984</v>
      </c>
      <c r="I122" s="72">
        <f t="shared" si="31"/>
        <v>70210</v>
      </c>
      <c r="J122" s="72">
        <f t="shared" si="32"/>
        <v>73992</v>
      </c>
      <c r="K122" s="69">
        <f t="shared" si="33"/>
        <v>18901</v>
      </c>
      <c r="L122" s="70">
        <f t="shared" si="34"/>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24</v>
      </c>
      <c r="B123" s="226" t="s">
        <v>144</v>
      </c>
      <c r="C123" s="49" t="str">
        <f t="shared" si="27"/>
        <v xml:space="preserve">England – CCGs - Stafford and Surrounds </v>
      </c>
      <c r="D123" s="70">
        <f t="shared" si="26"/>
        <v>63189</v>
      </c>
      <c r="E123" s="70">
        <f t="shared" si="26"/>
        <v>64865</v>
      </c>
      <c r="F123" s="71">
        <f t="shared" si="28"/>
        <v>157906</v>
      </c>
      <c r="G123" s="71">
        <f t="shared" si="29"/>
        <v>78481</v>
      </c>
      <c r="H123" s="72">
        <f t="shared" si="30"/>
        <v>79425</v>
      </c>
      <c r="I123" s="72">
        <f t="shared" si="31"/>
        <v>63189</v>
      </c>
      <c r="J123" s="72">
        <f t="shared" si="32"/>
        <v>64865</v>
      </c>
      <c r="K123" s="69">
        <f t="shared" si="33"/>
        <v>15292</v>
      </c>
      <c r="L123" s="70">
        <f t="shared" si="34"/>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24</v>
      </c>
      <c r="B124" s="226" t="s">
        <v>145</v>
      </c>
      <c r="C124" s="49" t="str">
        <f t="shared" si="27"/>
        <v xml:space="preserve">England – CCGs - Stockport </v>
      </c>
      <c r="D124" s="70">
        <f t="shared" si="26"/>
        <v>111346</v>
      </c>
      <c r="E124" s="70">
        <f t="shared" si="26"/>
        <v>118948</v>
      </c>
      <c r="F124" s="71">
        <f t="shared" si="28"/>
        <v>294197</v>
      </c>
      <c r="G124" s="71">
        <f t="shared" si="29"/>
        <v>144354</v>
      </c>
      <c r="H124" s="72">
        <f t="shared" si="30"/>
        <v>149843</v>
      </c>
      <c r="I124" s="72">
        <f t="shared" si="31"/>
        <v>111346</v>
      </c>
      <c r="J124" s="72">
        <f t="shared" si="32"/>
        <v>118948</v>
      </c>
      <c r="K124" s="69">
        <f t="shared" si="33"/>
        <v>33008</v>
      </c>
      <c r="L124" s="70">
        <f t="shared" si="34"/>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24</v>
      </c>
      <c r="B125" s="226" t="s">
        <v>146</v>
      </c>
      <c r="C125" s="49" t="str">
        <f t="shared" si="27"/>
        <v xml:space="preserve">England – CCGs - Stoke on Trent </v>
      </c>
      <c r="D125" s="70">
        <f t="shared" si="26"/>
        <v>102874</v>
      </c>
      <c r="E125" s="70">
        <f t="shared" si="26"/>
        <v>102346</v>
      </c>
      <c r="F125" s="71">
        <f t="shared" si="28"/>
        <v>264873</v>
      </c>
      <c r="G125" s="71">
        <f t="shared" si="29"/>
        <v>133290</v>
      </c>
      <c r="H125" s="72">
        <f t="shared" si="30"/>
        <v>131583</v>
      </c>
      <c r="I125" s="72">
        <f t="shared" si="31"/>
        <v>102874</v>
      </c>
      <c r="J125" s="72">
        <f t="shared" si="32"/>
        <v>102346</v>
      </c>
      <c r="K125" s="69">
        <f t="shared" si="33"/>
        <v>30416</v>
      </c>
      <c r="L125" s="70">
        <f t="shared" si="34"/>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24</v>
      </c>
      <c r="B126" s="226" t="s">
        <v>147</v>
      </c>
      <c r="C126" s="49" t="str">
        <f t="shared" si="27"/>
        <v xml:space="preserve">England – CCGs - Sunderland </v>
      </c>
      <c r="D126" s="70">
        <f t="shared" si="26"/>
        <v>107086</v>
      </c>
      <c r="E126" s="70">
        <f t="shared" si="26"/>
        <v>115795</v>
      </c>
      <c r="F126" s="71">
        <f t="shared" si="28"/>
        <v>277846</v>
      </c>
      <c r="G126" s="71">
        <f t="shared" si="29"/>
        <v>135461</v>
      </c>
      <c r="H126" s="72">
        <f t="shared" si="30"/>
        <v>142385</v>
      </c>
      <c r="I126" s="72">
        <f t="shared" si="31"/>
        <v>107086</v>
      </c>
      <c r="J126" s="72">
        <f t="shared" si="32"/>
        <v>115795</v>
      </c>
      <c r="K126" s="69">
        <f t="shared" si="33"/>
        <v>28375</v>
      </c>
      <c r="L126" s="70">
        <f t="shared" si="34"/>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24</v>
      </c>
      <c r="B127" s="226" t="s">
        <v>148</v>
      </c>
      <c r="C127" s="49" t="str">
        <f t="shared" si="27"/>
        <v xml:space="preserve">England – CCGs - Surrey Heartlands </v>
      </c>
      <c r="D127" s="70">
        <f t="shared" si="26"/>
        <v>396737</v>
      </c>
      <c r="E127" s="70">
        <f t="shared" si="26"/>
        <v>421113</v>
      </c>
      <c r="F127" s="71">
        <f t="shared" si="28"/>
        <v>1052425</v>
      </c>
      <c r="G127" s="71">
        <f t="shared" si="29"/>
        <v>516937</v>
      </c>
      <c r="H127" s="72">
        <f t="shared" si="30"/>
        <v>535488</v>
      </c>
      <c r="I127" s="72">
        <f t="shared" si="31"/>
        <v>396737</v>
      </c>
      <c r="J127" s="72">
        <f t="shared" si="32"/>
        <v>421113</v>
      </c>
      <c r="K127" s="69">
        <f t="shared" si="33"/>
        <v>120200</v>
      </c>
      <c r="L127" s="70">
        <f t="shared" si="34"/>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24</v>
      </c>
      <c r="B128" s="226" t="s">
        <v>149</v>
      </c>
      <c r="C128" s="49" t="str">
        <f t="shared" si="27"/>
        <v xml:space="preserve">England – CCGs - Tameside and Glossop </v>
      </c>
      <c r="D128" s="70">
        <f t="shared" si="26"/>
        <v>98898</v>
      </c>
      <c r="E128" s="70">
        <f t="shared" si="26"/>
        <v>104171</v>
      </c>
      <c r="F128" s="71">
        <f t="shared" si="28"/>
        <v>260721</v>
      </c>
      <c r="G128" s="71">
        <f t="shared" si="29"/>
        <v>128389</v>
      </c>
      <c r="H128" s="72">
        <f t="shared" si="30"/>
        <v>132332</v>
      </c>
      <c r="I128" s="72">
        <f t="shared" si="31"/>
        <v>98898</v>
      </c>
      <c r="J128" s="72">
        <f t="shared" si="32"/>
        <v>104171</v>
      </c>
      <c r="K128" s="69">
        <f t="shared" si="33"/>
        <v>29491</v>
      </c>
      <c r="L128" s="70">
        <f t="shared" si="34"/>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24</v>
      </c>
      <c r="B129" s="226" t="s">
        <v>150</v>
      </c>
      <c r="C129" s="49" t="str">
        <f t="shared" si="27"/>
        <v xml:space="preserve">England – CCGs - Tees Valley </v>
      </c>
      <c r="D129" s="70">
        <f t="shared" si="26"/>
        <v>256901</v>
      </c>
      <c r="E129" s="70">
        <f t="shared" si="26"/>
        <v>272771</v>
      </c>
      <c r="F129" s="71">
        <f t="shared" si="28"/>
        <v>677170</v>
      </c>
      <c r="G129" s="71">
        <f t="shared" si="29"/>
        <v>332507</v>
      </c>
      <c r="H129" s="72">
        <f t="shared" si="30"/>
        <v>344663</v>
      </c>
      <c r="I129" s="72">
        <f t="shared" si="31"/>
        <v>256901</v>
      </c>
      <c r="J129" s="72">
        <f t="shared" si="32"/>
        <v>272771</v>
      </c>
      <c r="K129" s="69">
        <f t="shared" si="33"/>
        <v>75606</v>
      </c>
      <c r="L129" s="70">
        <f t="shared" si="34"/>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24</v>
      </c>
      <c r="B130" s="226" t="s">
        <v>151</v>
      </c>
      <c r="C130" s="49" t="str">
        <f t="shared" si="27"/>
        <v xml:space="preserve">England – CCGs - Thurrock </v>
      </c>
      <c r="D130" s="70">
        <f t="shared" si="26"/>
        <v>63352</v>
      </c>
      <c r="E130" s="70">
        <f t="shared" si="26"/>
        <v>66798</v>
      </c>
      <c r="F130" s="71">
        <f t="shared" si="28"/>
        <v>175531</v>
      </c>
      <c r="G130" s="71">
        <f t="shared" si="29"/>
        <v>86554</v>
      </c>
      <c r="H130" s="72">
        <f t="shared" si="30"/>
        <v>88977</v>
      </c>
      <c r="I130" s="72">
        <f t="shared" si="31"/>
        <v>63352</v>
      </c>
      <c r="J130" s="72">
        <f t="shared" si="32"/>
        <v>66798</v>
      </c>
      <c r="K130" s="69">
        <f t="shared" si="33"/>
        <v>23202</v>
      </c>
      <c r="L130" s="70">
        <f t="shared" si="34"/>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24</v>
      </c>
      <c r="B131" s="226" t="s">
        <v>152</v>
      </c>
      <c r="C131" s="49" t="str">
        <f t="shared" si="27"/>
        <v xml:space="preserve">England – CCGs - Trafford </v>
      </c>
      <c r="D131" s="70">
        <f t="shared" si="26"/>
        <v>87288</v>
      </c>
      <c r="E131" s="70">
        <f t="shared" si="26"/>
        <v>93665</v>
      </c>
      <c r="F131" s="71">
        <f t="shared" si="28"/>
        <v>237579</v>
      </c>
      <c r="G131" s="71">
        <f t="shared" si="29"/>
        <v>116212</v>
      </c>
      <c r="H131" s="72">
        <f t="shared" si="30"/>
        <v>121367</v>
      </c>
      <c r="I131" s="72">
        <f t="shared" si="31"/>
        <v>87288</v>
      </c>
      <c r="J131" s="72">
        <f t="shared" si="32"/>
        <v>93665</v>
      </c>
      <c r="K131" s="69">
        <f t="shared" si="33"/>
        <v>28924</v>
      </c>
      <c r="L131" s="70">
        <f t="shared" si="34"/>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24</v>
      </c>
      <c r="B132" s="226" t="s">
        <v>153</v>
      </c>
      <c r="C132" s="49" t="str">
        <f t="shared" si="27"/>
        <v xml:space="preserve">England – CCGs - Vale of York </v>
      </c>
      <c r="D132" s="70">
        <f t="shared" si="26"/>
        <v>146468</v>
      </c>
      <c r="E132" s="70">
        <f t="shared" si="26"/>
        <v>154913</v>
      </c>
      <c r="F132" s="71">
        <f t="shared" si="28"/>
        <v>368525</v>
      </c>
      <c r="G132" s="71">
        <f t="shared" si="29"/>
        <v>180821</v>
      </c>
      <c r="H132" s="72">
        <f t="shared" si="30"/>
        <v>187704</v>
      </c>
      <c r="I132" s="72">
        <f t="shared" si="31"/>
        <v>146468</v>
      </c>
      <c r="J132" s="72">
        <f t="shared" si="32"/>
        <v>154913</v>
      </c>
      <c r="K132" s="69">
        <f t="shared" si="33"/>
        <v>34353</v>
      </c>
      <c r="L132" s="70">
        <f t="shared" si="34"/>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24</v>
      </c>
      <c r="B133" s="226" t="s">
        <v>154</v>
      </c>
      <c r="C133" s="49" t="str">
        <f t="shared" si="27"/>
        <v xml:space="preserve">England – CCGs - Wakefield </v>
      </c>
      <c r="D133" s="70">
        <f t="shared" si="26"/>
        <v>134520</v>
      </c>
      <c r="E133" s="70">
        <f t="shared" si="26"/>
        <v>142086</v>
      </c>
      <c r="F133" s="71">
        <f t="shared" si="28"/>
        <v>351592</v>
      </c>
      <c r="G133" s="71">
        <f t="shared" si="29"/>
        <v>172868</v>
      </c>
      <c r="H133" s="72">
        <f t="shared" si="30"/>
        <v>178724</v>
      </c>
      <c r="I133" s="72">
        <f t="shared" si="31"/>
        <v>134520</v>
      </c>
      <c r="J133" s="72">
        <f t="shared" si="32"/>
        <v>142086</v>
      </c>
      <c r="K133" s="69">
        <f t="shared" si="33"/>
        <v>38348</v>
      </c>
      <c r="L133" s="70">
        <f t="shared" si="34"/>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24</v>
      </c>
      <c r="B134" s="226" t="s">
        <v>155</v>
      </c>
      <c r="C134" s="49" t="str">
        <f t="shared" si="27"/>
        <v xml:space="preserve">England – CCGs - Warrington </v>
      </c>
      <c r="D134" s="70">
        <f t="shared" si="26"/>
        <v>81158</v>
      </c>
      <c r="E134" s="70">
        <f t="shared" si="26"/>
        <v>84062</v>
      </c>
      <c r="F134" s="71">
        <f t="shared" si="28"/>
        <v>209397</v>
      </c>
      <c r="G134" s="71">
        <f t="shared" si="29"/>
        <v>103843</v>
      </c>
      <c r="H134" s="72">
        <f t="shared" si="30"/>
        <v>105554</v>
      </c>
      <c r="I134" s="72">
        <f t="shared" si="31"/>
        <v>81158</v>
      </c>
      <c r="J134" s="72">
        <f t="shared" si="32"/>
        <v>84062</v>
      </c>
      <c r="K134" s="69">
        <f t="shared" si="33"/>
        <v>22685</v>
      </c>
      <c r="L134" s="70">
        <f t="shared" si="34"/>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24</v>
      </c>
      <c r="B135" s="226" t="s">
        <v>156</v>
      </c>
      <c r="C135" s="49" t="str">
        <f t="shared" si="27"/>
        <v xml:space="preserve">England – CCGs - West Essex </v>
      </c>
      <c r="D135" s="70">
        <f t="shared" si="26"/>
        <v>115635</v>
      </c>
      <c r="E135" s="70">
        <f t="shared" si="26"/>
        <v>125876</v>
      </c>
      <c r="F135" s="71">
        <f t="shared" si="28"/>
        <v>312214</v>
      </c>
      <c r="G135" s="71">
        <f t="shared" si="29"/>
        <v>151819</v>
      </c>
      <c r="H135" s="72">
        <f t="shared" si="30"/>
        <v>160395</v>
      </c>
      <c r="I135" s="72">
        <f t="shared" si="31"/>
        <v>115635</v>
      </c>
      <c r="J135" s="72">
        <f t="shared" si="32"/>
        <v>125876</v>
      </c>
      <c r="K135" s="69">
        <f t="shared" si="33"/>
        <v>36184</v>
      </c>
      <c r="L135" s="70">
        <f t="shared" si="34"/>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24</v>
      </c>
      <c r="B136" s="226" t="s">
        <v>157</v>
      </c>
      <c r="C136" s="49" t="str">
        <f t="shared" si="27"/>
        <v xml:space="preserve">England – CCGs - West Lancashire </v>
      </c>
      <c r="D136" s="70">
        <f t="shared" si="26"/>
        <v>43994</v>
      </c>
      <c r="E136" s="70">
        <f t="shared" si="26"/>
        <v>48248</v>
      </c>
      <c r="F136" s="71">
        <f t="shared" si="28"/>
        <v>114496</v>
      </c>
      <c r="G136" s="71">
        <f t="shared" si="29"/>
        <v>55455</v>
      </c>
      <c r="H136" s="72">
        <f t="shared" si="30"/>
        <v>59041</v>
      </c>
      <c r="I136" s="72">
        <f t="shared" si="31"/>
        <v>43994</v>
      </c>
      <c r="J136" s="72">
        <f t="shared" si="32"/>
        <v>48248</v>
      </c>
      <c r="K136" s="69">
        <f t="shared" si="33"/>
        <v>11461</v>
      </c>
      <c r="L136" s="70">
        <f t="shared" si="34"/>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24</v>
      </c>
      <c r="B137" s="226" t="s">
        <v>158</v>
      </c>
      <c r="C137" s="49" t="str">
        <f t="shared" si="27"/>
        <v xml:space="preserve">England – CCGs - West Leicestershire </v>
      </c>
      <c r="D137" s="70">
        <f t="shared" si="26"/>
        <v>162877</v>
      </c>
      <c r="E137" s="70">
        <f t="shared" si="26"/>
        <v>167371</v>
      </c>
      <c r="F137" s="71">
        <f t="shared" si="28"/>
        <v>411705</v>
      </c>
      <c r="G137" s="71">
        <f t="shared" si="29"/>
        <v>204835</v>
      </c>
      <c r="H137" s="72">
        <f t="shared" si="30"/>
        <v>206870</v>
      </c>
      <c r="I137" s="72">
        <f t="shared" si="31"/>
        <v>162877</v>
      </c>
      <c r="J137" s="72">
        <f t="shared" si="32"/>
        <v>167371</v>
      </c>
      <c r="K137" s="69">
        <f t="shared" si="33"/>
        <v>41958</v>
      </c>
      <c r="L137" s="70">
        <f t="shared" si="34"/>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24</v>
      </c>
      <c r="B138" s="226" t="s">
        <v>159</v>
      </c>
      <c r="C138" s="49" t="str">
        <f t="shared" si="27"/>
        <v xml:space="preserve">England – CCGs - West Suffolk </v>
      </c>
      <c r="D138" s="70">
        <f t="shared" si="26"/>
        <v>90596</v>
      </c>
      <c r="E138" s="70">
        <f t="shared" si="26"/>
        <v>92681</v>
      </c>
      <c r="F138" s="71">
        <f t="shared" si="28"/>
        <v>230556</v>
      </c>
      <c r="G138" s="71">
        <f t="shared" si="29"/>
        <v>114860</v>
      </c>
      <c r="H138" s="72">
        <f t="shared" si="30"/>
        <v>115696</v>
      </c>
      <c r="I138" s="72">
        <f t="shared" si="31"/>
        <v>90596</v>
      </c>
      <c r="J138" s="72">
        <f t="shared" si="32"/>
        <v>92681</v>
      </c>
      <c r="K138" s="69">
        <f t="shared" si="33"/>
        <v>24264</v>
      </c>
      <c r="L138" s="70">
        <f t="shared" si="34"/>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24</v>
      </c>
      <c r="B139" s="226" t="s">
        <v>160</v>
      </c>
      <c r="C139" s="49" t="str">
        <f t="shared" si="27"/>
        <v xml:space="preserve">England – CCGs - West Sussex </v>
      </c>
      <c r="D139" s="70">
        <f t="shared" si="26"/>
        <v>327773</v>
      </c>
      <c r="E139" s="70">
        <f t="shared" si="26"/>
        <v>357417</v>
      </c>
      <c r="F139" s="71">
        <f t="shared" si="28"/>
        <v>860949</v>
      </c>
      <c r="G139" s="71">
        <f t="shared" si="29"/>
        <v>418387</v>
      </c>
      <c r="H139" s="72">
        <f t="shared" si="30"/>
        <v>442562</v>
      </c>
      <c r="I139" s="72">
        <f t="shared" si="31"/>
        <v>327773</v>
      </c>
      <c r="J139" s="72">
        <f t="shared" si="32"/>
        <v>357417</v>
      </c>
      <c r="K139" s="69">
        <f t="shared" si="33"/>
        <v>90614</v>
      </c>
      <c r="L139" s="70">
        <f t="shared" si="34"/>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24</v>
      </c>
      <c r="B140" s="226" t="s">
        <v>161</v>
      </c>
      <c r="C140" s="49" t="str">
        <f t="shared" si="27"/>
        <v xml:space="preserve">England – CCGs - Wigan Borough </v>
      </c>
      <c r="D140" s="70">
        <f t="shared" si="26"/>
        <v>129027</v>
      </c>
      <c r="E140" s="70">
        <f t="shared" si="26"/>
        <v>132301</v>
      </c>
      <c r="F140" s="71">
        <f t="shared" si="28"/>
        <v>330712</v>
      </c>
      <c r="G140" s="71">
        <f t="shared" si="29"/>
        <v>164901</v>
      </c>
      <c r="H140" s="72">
        <f t="shared" si="30"/>
        <v>165811</v>
      </c>
      <c r="I140" s="72">
        <f t="shared" si="31"/>
        <v>129027</v>
      </c>
      <c r="J140" s="72">
        <f t="shared" si="32"/>
        <v>132301</v>
      </c>
      <c r="K140" s="69">
        <f t="shared" si="33"/>
        <v>35874</v>
      </c>
      <c r="L140" s="70">
        <f t="shared" si="34"/>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24</v>
      </c>
      <c r="B141" s="226" t="s">
        <v>162</v>
      </c>
      <c r="C141" s="49" t="str">
        <f t="shared" si="27"/>
        <v xml:space="preserve">England – CCGs - Wirral </v>
      </c>
      <c r="D141" s="70">
        <f t="shared" si="26"/>
        <v>122430</v>
      </c>
      <c r="E141" s="70">
        <f t="shared" si="26"/>
        <v>134475</v>
      </c>
      <c r="F141" s="71">
        <f t="shared" si="28"/>
        <v>324336</v>
      </c>
      <c r="G141" s="71">
        <f t="shared" si="29"/>
        <v>157115</v>
      </c>
      <c r="H141" s="72">
        <f t="shared" si="30"/>
        <v>167221</v>
      </c>
      <c r="I141" s="72">
        <f t="shared" si="31"/>
        <v>122430</v>
      </c>
      <c r="J141" s="72">
        <f t="shared" si="32"/>
        <v>134475</v>
      </c>
      <c r="K141" s="69">
        <f t="shared" si="33"/>
        <v>34685</v>
      </c>
      <c r="L141" s="70">
        <f t="shared" si="34"/>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63" customFormat="1" x14ac:dyDescent="0.3">
      <c r="A142" s="159"/>
      <c r="B142" s="160"/>
      <c r="C142" s="159"/>
      <c r="D142" s="162">
        <f t="shared" ref="D142:L142" si="35">SUM(D36:D141)</f>
        <v>21779298</v>
      </c>
      <c r="E142" s="162">
        <f t="shared" si="35"/>
        <v>22677552</v>
      </c>
      <c r="F142" s="162">
        <f t="shared" si="35"/>
        <v>56550138</v>
      </c>
      <c r="G142" s="162">
        <f t="shared" si="35"/>
        <v>27982818</v>
      </c>
      <c r="H142" s="162">
        <f t="shared" si="35"/>
        <v>28567320</v>
      </c>
      <c r="I142" s="162">
        <f t="shared" si="35"/>
        <v>21779298</v>
      </c>
      <c r="J142" s="162">
        <f t="shared" si="35"/>
        <v>22677552</v>
      </c>
      <c r="K142" s="162">
        <f t="shared" si="35"/>
        <v>6203520</v>
      </c>
      <c r="L142" s="162">
        <f t="shared" si="35"/>
        <v>5889768</v>
      </c>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1"/>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1"/>
    </row>
    <row r="143" spans="1:194" s="2" customFormat="1" x14ac:dyDescent="0.3">
      <c r="A143" s="73" t="s">
        <v>26</v>
      </c>
      <c r="B143" s="139" t="s">
        <v>163</v>
      </c>
      <c r="C143" s="49" t="str">
        <f t="shared" ref="C143:C149" si="36">CONCATENATE(A143," - ",B143)</f>
        <v xml:space="preserve">Wales – Health Boards - Aneurin Bevan University Health Board </v>
      </c>
      <c r="D143" s="70">
        <f t="shared" ref="D143:E149" si="37">I143</f>
        <v>230384</v>
      </c>
      <c r="E143" s="70">
        <f t="shared" si="37"/>
        <v>244141</v>
      </c>
      <c r="F143" s="71">
        <f t="shared" ref="F143:F149" si="38">G143+H143</f>
        <v>598194</v>
      </c>
      <c r="G143" s="71">
        <f t="shared" ref="G143:G149" si="39">SUM(M143:CY143)</f>
        <v>293960</v>
      </c>
      <c r="H143" s="72">
        <f t="shared" ref="H143:H149" si="40">SUM(CZ143:GL143)</f>
        <v>304234</v>
      </c>
      <c r="I143" s="72">
        <f t="shared" ref="I143:I149" si="41">SUM(AE143:CY143)</f>
        <v>230384</v>
      </c>
      <c r="J143" s="72">
        <f t="shared" ref="J143:J149" si="42">SUM(DR143:GL143)</f>
        <v>244141</v>
      </c>
      <c r="K143" s="69">
        <f t="shared" ref="K143:K149" si="43">SUM(M143:AD143)</f>
        <v>63576</v>
      </c>
      <c r="L143" s="70">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26</v>
      </c>
      <c r="B144" s="140" t="s">
        <v>164</v>
      </c>
      <c r="C144" s="49" t="str">
        <f t="shared" si="36"/>
        <v xml:space="preserve">Wales – Health Boards - Betsi Cadwaladr University Health Board </v>
      </c>
      <c r="D144" s="70">
        <f t="shared" si="37"/>
        <v>276941</v>
      </c>
      <c r="E144" s="70">
        <f t="shared" si="37"/>
        <v>288072</v>
      </c>
      <c r="F144" s="71">
        <f t="shared" si="38"/>
        <v>703361</v>
      </c>
      <c r="G144" s="71">
        <f t="shared" si="39"/>
        <v>347846</v>
      </c>
      <c r="H144" s="72">
        <f t="shared" si="40"/>
        <v>355515</v>
      </c>
      <c r="I144" s="72">
        <f t="shared" si="41"/>
        <v>276941</v>
      </c>
      <c r="J144" s="72">
        <f t="shared" si="42"/>
        <v>288072</v>
      </c>
      <c r="K144" s="69">
        <f t="shared" si="43"/>
        <v>70905</v>
      </c>
      <c r="L144" s="70">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26</v>
      </c>
      <c r="B145" s="140" t="s">
        <v>165</v>
      </c>
      <c r="C145" s="49" t="str">
        <f t="shared" si="36"/>
        <v xml:space="preserve">Wales – Health Boards - Cardiff and Vale University Health Board </v>
      </c>
      <c r="D145" s="70">
        <f t="shared" si="37"/>
        <v>196766</v>
      </c>
      <c r="E145" s="70">
        <f t="shared" si="37"/>
        <v>204467</v>
      </c>
      <c r="F145" s="71">
        <f t="shared" si="38"/>
        <v>504497</v>
      </c>
      <c r="G145" s="71">
        <f t="shared" si="39"/>
        <v>249404</v>
      </c>
      <c r="H145" s="72">
        <f t="shared" si="40"/>
        <v>255093</v>
      </c>
      <c r="I145" s="72">
        <f t="shared" si="41"/>
        <v>196766</v>
      </c>
      <c r="J145" s="72">
        <f t="shared" si="42"/>
        <v>204467</v>
      </c>
      <c r="K145" s="69">
        <f t="shared" si="43"/>
        <v>52638</v>
      </c>
      <c r="L145" s="70">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26</v>
      </c>
      <c r="B146" s="140" t="s">
        <v>166</v>
      </c>
      <c r="C146" s="49" t="str">
        <f t="shared" si="36"/>
        <v xml:space="preserve">Wales – Health Boards - Cwm Taf Morgannwg University Health Board </v>
      </c>
      <c r="D146" s="70">
        <f t="shared" si="37"/>
        <v>173886</v>
      </c>
      <c r="E146" s="70">
        <f t="shared" si="37"/>
        <v>183637</v>
      </c>
      <c r="F146" s="71">
        <f t="shared" si="38"/>
        <v>449836</v>
      </c>
      <c r="G146" s="71">
        <f t="shared" si="39"/>
        <v>221209</v>
      </c>
      <c r="H146" s="72">
        <f t="shared" si="40"/>
        <v>228627</v>
      </c>
      <c r="I146" s="72">
        <f t="shared" si="41"/>
        <v>173886</v>
      </c>
      <c r="J146" s="72">
        <f t="shared" si="42"/>
        <v>183637</v>
      </c>
      <c r="K146" s="69">
        <f t="shared" si="43"/>
        <v>47323</v>
      </c>
      <c r="L146" s="70">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26</v>
      </c>
      <c r="B147" s="140" t="s">
        <v>167</v>
      </c>
      <c r="C147" s="49" t="str">
        <f t="shared" si="36"/>
        <v xml:space="preserve">Wales – Health Boards - Hywel Dda University Health Board </v>
      </c>
      <c r="D147" s="70">
        <f t="shared" si="37"/>
        <v>153791</v>
      </c>
      <c r="E147" s="70">
        <f t="shared" si="37"/>
        <v>162424</v>
      </c>
      <c r="F147" s="71">
        <f t="shared" si="38"/>
        <v>389719</v>
      </c>
      <c r="G147" s="71">
        <f t="shared" si="39"/>
        <v>191368</v>
      </c>
      <c r="H147" s="72">
        <f t="shared" si="40"/>
        <v>198351</v>
      </c>
      <c r="I147" s="72">
        <f t="shared" si="41"/>
        <v>153791</v>
      </c>
      <c r="J147" s="72">
        <f t="shared" si="42"/>
        <v>162424</v>
      </c>
      <c r="K147" s="69">
        <f t="shared" si="43"/>
        <v>37577</v>
      </c>
      <c r="L147" s="70">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26</v>
      </c>
      <c r="B148" s="140" t="s">
        <v>168</v>
      </c>
      <c r="C148" s="49" t="str">
        <f t="shared" si="36"/>
        <v xml:space="preserve">Wales – Health Boards - Powys Teaching Health Board </v>
      </c>
      <c r="D148" s="70">
        <f t="shared" si="37"/>
        <v>53621</v>
      </c>
      <c r="E148" s="70">
        <f t="shared" si="37"/>
        <v>55565</v>
      </c>
      <c r="F148" s="71">
        <f t="shared" si="38"/>
        <v>133030</v>
      </c>
      <c r="G148" s="71">
        <f t="shared" si="39"/>
        <v>65849</v>
      </c>
      <c r="H148" s="72">
        <f t="shared" si="40"/>
        <v>67181</v>
      </c>
      <c r="I148" s="72">
        <f t="shared" si="41"/>
        <v>53621</v>
      </c>
      <c r="J148" s="72">
        <f t="shared" si="42"/>
        <v>55565</v>
      </c>
      <c r="K148" s="69">
        <f t="shared" si="43"/>
        <v>12228</v>
      </c>
      <c r="L148" s="70">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26</v>
      </c>
      <c r="B149" s="138" t="s">
        <v>169</v>
      </c>
      <c r="C149" s="63" t="str">
        <f t="shared" si="36"/>
        <v xml:space="preserve">Wales – Health Boards - Swansea Bay University Health Board </v>
      </c>
      <c r="D149" s="76">
        <f t="shared" si="37"/>
        <v>155314</v>
      </c>
      <c r="E149" s="76">
        <f t="shared" si="37"/>
        <v>160705</v>
      </c>
      <c r="F149" s="67">
        <f t="shared" si="38"/>
        <v>390949</v>
      </c>
      <c r="G149" s="67">
        <f t="shared" si="39"/>
        <v>193888</v>
      </c>
      <c r="H149" s="68">
        <f t="shared" si="40"/>
        <v>197061</v>
      </c>
      <c r="I149" s="68">
        <f t="shared" si="41"/>
        <v>155314</v>
      </c>
      <c r="J149" s="68">
        <f t="shared" si="42"/>
        <v>160705</v>
      </c>
      <c r="K149" s="75">
        <f t="shared" si="43"/>
        <v>38574</v>
      </c>
      <c r="L149" s="76">
        <f t="shared" si="44"/>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63" customFormat="1" x14ac:dyDescent="0.3">
      <c r="A150" s="164"/>
      <c r="B150" s="165"/>
      <c r="C150" s="164"/>
      <c r="D150" s="60">
        <f>SUM(D143:D149)</f>
        <v>1240703</v>
      </c>
      <c r="E150" s="60">
        <f t="shared" ref="E150:L150" si="45">SUM(E143:E149)</f>
        <v>1299011</v>
      </c>
      <c r="F150" s="60">
        <f t="shared" si="45"/>
        <v>3169586</v>
      </c>
      <c r="G150" s="60">
        <f t="shared" si="45"/>
        <v>1563524</v>
      </c>
      <c r="H150" s="60">
        <f t="shared" si="45"/>
        <v>1606062</v>
      </c>
      <c r="I150" s="60">
        <f t="shared" si="45"/>
        <v>1240703</v>
      </c>
      <c r="J150" s="60">
        <f t="shared" si="45"/>
        <v>1299011</v>
      </c>
      <c r="K150" s="60">
        <f t="shared" si="45"/>
        <v>322821</v>
      </c>
      <c r="L150" s="60">
        <f t="shared" si="45"/>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28</v>
      </c>
      <c r="B151" s="139" t="s">
        <v>170</v>
      </c>
      <c r="C151" s="93" t="str">
        <f>CONCATENATE(A151," - ",B151)</f>
        <v>NI – Health and Social Care Trusts - Belfast Health and Social Care Trust</v>
      </c>
      <c r="D151" s="81">
        <f t="shared" ref="D151:E155" si="46">I151</f>
        <v>135219</v>
      </c>
      <c r="E151" s="81">
        <f t="shared" si="46"/>
        <v>146505</v>
      </c>
      <c r="F151" s="82">
        <f>G151+H151</f>
        <v>359230</v>
      </c>
      <c r="G151" s="82">
        <f>SUM(M151:CY151)</f>
        <v>175027</v>
      </c>
      <c r="H151" s="83">
        <f>SUM(CZ151:GL151)</f>
        <v>184203</v>
      </c>
      <c r="I151" s="83">
        <f>SUM(AE151:CY151)</f>
        <v>135219</v>
      </c>
      <c r="J151" s="83">
        <f>SUM(DR151:GL151)</f>
        <v>146505</v>
      </c>
      <c r="K151" s="80">
        <f>SUM(M151:AD151)</f>
        <v>39808</v>
      </c>
      <c r="L151" s="81">
        <f>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28</v>
      </c>
      <c r="B152" s="140" t="s">
        <v>171</v>
      </c>
      <c r="C152" s="49" t="str">
        <f>CONCATENATE(A152," - ",B152)</f>
        <v>NI – Health and Social Care Trusts - Northern Health and Social Care Trust</v>
      </c>
      <c r="D152" s="70">
        <f t="shared" si="46"/>
        <v>180390</v>
      </c>
      <c r="E152" s="70">
        <f t="shared" si="46"/>
        <v>190522</v>
      </c>
      <c r="F152" s="71">
        <f>G152+H152</f>
        <v>480194</v>
      </c>
      <c r="G152" s="71">
        <f>SUM(M152:CY152)</f>
        <v>236392</v>
      </c>
      <c r="H152" s="72">
        <f>SUM(CZ152:GL152)</f>
        <v>243802</v>
      </c>
      <c r="I152" s="72">
        <f>SUM(AE152:CY152)</f>
        <v>180390</v>
      </c>
      <c r="J152" s="72">
        <f>SUM(DR152:GL152)</f>
        <v>190522</v>
      </c>
      <c r="K152" s="69">
        <f>SUM(M152:AD152)</f>
        <v>56002</v>
      </c>
      <c r="L152" s="70">
        <f>SUM(CZ152:DQ152)</f>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28</v>
      </c>
      <c r="B153" s="140" t="s">
        <v>172</v>
      </c>
      <c r="C153" s="49" t="str">
        <f>CONCATENATE(A153," - ",B153)</f>
        <v>NI – Health and Social Care Trusts - South Eastern Health and Social Care Trust</v>
      </c>
      <c r="D153" s="70">
        <f t="shared" si="46"/>
        <v>135718</v>
      </c>
      <c r="E153" s="70">
        <f t="shared" si="46"/>
        <v>146761</v>
      </c>
      <c r="F153" s="71">
        <f>G153+H153</f>
        <v>364191</v>
      </c>
      <c r="G153" s="71">
        <f>SUM(M153:CY153)</f>
        <v>177795</v>
      </c>
      <c r="H153" s="72">
        <f>SUM(CZ153:GL153)</f>
        <v>186396</v>
      </c>
      <c r="I153" s="72">
        <f>SUM(AE153:CY153)</f>
        <v>135718</v>
      </c>
      <c r="J153" s="72">
        <f>SUM(DR153:GL153)</f>
        <v>146761</v>
      </c>
      <c r="K153" s="69">
        <f>SUM(M153:AD153)</f>
        <v>42077</v>
      </c>
      <c r="L153" s="70">
        <f>SUM(CZ153:DQ153)</f>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28</v>
      </c>
      <c r="B154" s="140" t="s">
        <v>173</v>
      </c>
      <c r="C154" s="49" t="str">
        <f>CONCATENATE(A154," - ",B154)</f>
        <v>NI – Health and Social Care Trusts - Southern Health and Social Care Trust</v>
      </c>
      <c r="D154" s="70">
        <f t="shared" si="46"/>
        <v>143165</v>
      </c>
      <c r="E154" s="70">
        <f t="shared" si="46"/>
        <v>146057</v>
      </c>
      <c r="F154" s="71">
        <f>G154+H154</f>
        <v>388688</v>
      </c>
      <c r="G154" s="71">
        <f>SUM(M154:CY154)</f>
        <v>194148</v>
      </c>
      <c r="H154" s="72">
        <f>SUM(CZ154:GL154)</f>
        <v>194540</v>
      </c>
      <c r="I154" s="72">
        <f>SUM(AE154:CY154)</f>
        <v>143165</v>
      </c>
      <c r="J154" s="72">
        <f>SUM(DR154:GL154)</f>
        <v>146057</v>
      </c>
      <c r="K154" s="69">
        <f>SUM(M154:AD154)</f>
        <v>50983</v>
      </c>
      <c r="L154" s="70">
        <f>SUM(CZ154:DQ154)</f>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28</v>
      </c>
      <c r="B155" s="138" t="s">
        <v>174</v>
      </c>
      <c r="C155" s="63" t="str">
        <f>CONCATENATE(A155," - ",B155)</f>
        <v>NI – Health and Social Care Trusts - Western Health and Social Care Trust</v>
      </c>
      <c r="D155" s="76">
        <f t="shared" si="46"/>
        <v>113341</v>
      </c>
      <c r="E155" s="76">
        <f t="shared" si="46"/>
        <v>116724</v>
      </c>
      <c r="F155" s="67">
        <f>G155+H155</f>
        <v>303207</v>
      </c>
      <c r="G155" s="67">
        <f>SUM(M155:CY155)</f>
        <v>150793</v>
      </c>
      <c r="H155" s="68">
        <f>SUM(CZ155:GL155)</f>
        <v>152414</v>
      </c>
      <c r="I155" s="68">
        <f>SUM(AE155:CY155)</f>
        <v>113341</v>
      </c>
      <c r="J155" s="68">
        <f>SUM(DR155:GL155)</f>
        <v>116724</v>
      </c>
      <c r="K155" s="75">
        <f>SUM(M155:AD155)</f>
        <v>37452</v>
      </c>
      <c r="L155" s="76">
        <f>SUM(CZ155:DQ155)</f>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63" customFormat="1" x14ac:dyDescent="0.3">
      <c r="A156" s="164"/>
      <c r="B156" s="165"/>
      <c r="C156" s="164"/>
      <c r="D156" s="60">
        <f>SUM(D151:D155)</f>
        <v>707833</v>
      </c>
      <c r="E156" s="60">
        <f t="shared" ref="E156:L156" si="47">SUM(E151:E155)</f>
        <v>746569</v>
      </c>
      <c r="F156" s="60">
        <f t="shared" si="47"/>
        <v>1895510</v>
      </c>
      <c r="G156" s="60">
        <f t="shared" si="47"/>
        <v>934155</v>
      </c>
      <c r="H156" s="60">
        <f t="shared" si="47"/>
        <v>961355</v>
      </c>
      <c r="I156" s="60">
        <f t="shared" si="47"/>
        <v>707833</v>
      </c>
      <c r="J156" s="60">
        <f t="shared" si="47"/>
        <v>746569</v>
      </c>
      <c r="K156" s="60">
        <f t="shared" si="47"/>
        <v>226322</v>
      </c>
      <c r="L156" s="60">
        <f t="shared" si="47"/>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30</v>
      </c>
      <c r="B157" s="141" t="s">
        <v>175</v>
      </c>
      <c r="C157" s="93" t="str">
        <f>CONCATENATE(A157," - ",B157)</f>
        <v>NHSE regions - East of England</v>
      </c>
      <c r="D157" s="81">
        <f t="shared" ref="D157:E163" si="48">I157</f>
        <v>2500273</v>
      </c>
      <c r="E157" s="81">
        <f t="shared" si="48"/>
        <v>2631851</v>
      </c>
      <c r="F157" s="82">
        <f t="shared" ref="F157:F163" si="49">G157+H157</f>
        <v>6563018</v>
      </c>
      <c r="G157" s="82">
        <f t="shared" ref="G157:G163" si="50">SUM(M157:CY157)</f>
        <v>3234684</v>
      </c>
      <c r="H157" s="83">
        <f t="shared" ref="H157:H163" si="51">SUM(CZ157:GL157)</f>
        <v>3328334</v>
      </c>
      <c r="I157" s="83">
        <f t="shared" ref="I157:I163" si="52">SUM(AE157:CY157)</f>
        <v>2500273</v>
      </c>
      <c r="J157" s="83">
        <f t="shared" ref="J157:J163" si="53">SUM(DR157:GL157)</f>
        <v>2631851</v>
      </c>
      <c r="K157" s="80">
        <f t="shared" ref="K157:K163" si="54">SUM(M157:AD157)</f>
        <v>734411</v>
      </c>
      <c r="L157" s="81">
        <f t="shared" ref="L157:L163" si="55">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30</v>
      </c>
      <c r="B158" s="141" t="s">
        <v>176</v>
      </c>
      <c r="C158" s="49" t="str">
        <f>CONCATENATE(A158," - ",B158)</f>
        <v>NHSE regions - London</v>
      </c>
      <c r="D158" s="70">
        <f t="shared" si="48"/>
        <v>3464261</v>
      </c>
      <c r="E158" s="70">
        <f t="shared" si="48"/>
        <v>3490632</v>
      </c>
      <c r="F158" s="71">
        <f t="shared" si="49"/>
        <v>9002488</v>
      </c>
      <c r="G158" s="71">
        <f t="shared" si="50"/>
        <v>4514378</v>
      </c>
      <c r="H158" s="72">
        <f t="shared" si="51"/>
        <v>4488110</v>
      </c>
      <c r="I158" s="72">
        <f t="shared" si="52"/>
        <v>3464261</v>
      </c>
      <c r="J158" s="72">
        <f t="shared" si="53"/>
        <v>3490632</v>
      </c>
      <c r="K158" s="69">
        <f t="shared" si="54"/>
        <v>1050117</v>
      </c>
      <c r="L158" s="70">
        <f t="shared" si="55"/>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30</v>
      </c>
      <c r="B159" s="141" t="s">
        <v>177</v>
      </c>
      <c r="C159" s="49" t="str">
        <f t="shared" ref="C159:C206" si="56">CONCATENATE(A159," - ",B159)</f>
        <v>NHSE regions - Midlands</v>
      </c>
      <c r="D159" s="70">
        <f t="shared" si="48"/>
        <v>4112569</v>
      </c>
      <c r="E159" s="70">
        <f t="shared" si="48"/>
        <v>4266088</v>
      </c>
      <c r="F159" s="71">
        <f t="shared" si="49"/>
        <v>10658558</v>
      </c>
      <c r="G159" s="71">
        <f t="shared" si="50"/>
        <v>5281149</v>
      </c>
      <c r="H159" s="72">
        <f t="shared" si="51"/>
        <v>5377409</v>
      </c>
      <c r="I159" s="72">
        <f t="shared" si="52"/>
        <v>4112569</v>
      </c>
      <c r="J159" s="72">
        <f t="shared" si="53"/>
        <v>4266088</v>
      </c>
      <c r="K159" s="69">
        <f t="shared" si="54"/>
        <v>1168580</v>
      </c>
      <c r="L159" s="70">
        <f t="shared" si="55"/>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30</v>
      </c>
      <c r="B160" s="141" t="s">
        <v>178</v>
      </c>
      <c r="C160" s="49" t="str">
        <f t="shared" si="56"/>
        <v>NHSE regions - North East and Yorkshire</v>
      </c>
      <c r="D160" s="70">
        <f t="shared" si="48"/>
        <v>3341801</v>
      </c>
      <c r="E160" s="70">
        <f t="shared" si="48"/>
        <v>3506309</v>
      </c>
      <c r="F160" s="71">
        <f t="shared" si="49"/>
        <v>8639006</v>
      </c>
      <c r="G160" s="71">
        <f t="shared" si="50"/>
        <v>4259583</v>
      </c>
      <c r="H160" s="72">
        <f t="shared" si="51"/>
        <v>4379423</v>
      </c>
      <c r="I160" s="72">
        <f t="shared" si="52"/>
        <v>3341801</v>
      </c>
      <c r="J160" s="72">
        <f t="shared" si="53"/>
        <v>3506309</v>
      </c>
      <c r="K160" s="69">
        <f t="shared" si="54"/>
        <v>917782</v>
      </c>
      <c r="L160" s="70">
        <f t="shared" si="55"/>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30</v>
      </c>
      <c r="B161" s="141" t="s">
        <v>179</v>
      </c>
      <c r="C161" s="49" t="str">
        <f t="shared" si="56"/>
        <v>NHSE regions - North West</v>
      </c>
      <c r="D161" s="70">
        <f t="shared" si="48"/>
        <v>2722575</v>
      </c>
      <c r="E161" s="70">
        <f t="shared" si="48"/>
        <v>2845662</v>
      </c>
      <c r="F161" s="71">
        <f t="shared" si="49"/>
        <v>7087447</v>
      </c>
      <c r="G161" s="71">
        <f t="shared" si="50"/>
        <v>3502141</v>
      </c>
      <c r="H161" s="72">
        <f t="shared" si="51"/>
        <v>3585306</v>
      </c>
      <c r="I161" s="72">
        <f t="shared" si="52"/>
        <v>2722575</v>
      </c>
      <c r="J161" s="72">
        <f t="shared" si="53"/>
        <v>2845662</v>
      </c>
      <c r="K161" s="69">
        <f t="shared" si="54"/>
        <v>779566</v>
      </c>
      <c r="L161" s="70">
        <f t="shared" si="55"/>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30</v>
      </c>
      <c r="B162" s="141" t="s">
        <v>180</v>
      </c>
      <c r="C162" s="49" t="str">
        <f t="shared" si="56"/>
        <v>NHSE regions - South East</v>
      </c>
      <c r="D162" s="70">
        <f t="shared" si="48"/>
        <v>3420890</v>
      </c>
      <c r="E162" s="70">
        <f t="shared" si="48"/>
        <v>3602685</v>
      </c>
      <c r="F162" s="71">
        <f t="shared" si="49"/>
        <v>8933822</v>
      </c>
      <c r="G162" s="71">
        <f t="shared" si="50"/>
        <v>4402474</v>
      </c>
      <c r="H162" s="72">
        <f t="shared" si="51"/>
        <v>4531348</v>
      </c>
      <c r="I162" s="72">
        <f t="shared" si="52"/>
        <v>3420890</v>
      </c>
      <c r="J162" s="72">
        <f t="shared" si="53"/>
        <v>3602685</v>
      </c>
      <c r="K162" s="69">
        <f t="shared" si="54"/>
        <v>981584</v>
      </c>
      <c r="L162" s="70">
        <f t="shared" si="55"/>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242" t="s">
        <v>30</v>
      </c>
      <c r="B163" s="141" t="s">
        <v>181</v>
      </c>
      <c r="C163" s="49" t="str">
        <f t="shared" si="56"/>
        <v>NHSE regions - South West</v>
      </c>
      <c r="D163" s="70">
        <f t="shared" si="48"/>
        <v>2216929</v>
      </c>
      <c r="E163" s="70">
        <f t="shared" si="48"/>
        <v>2334325</v>
      </c>
      <c r="F163" s="71">
        <f t="shared" si="49"/>
        <v>5665799</v>
      </c>
      <c r="G163" s="71">
        <f t="shared" si="50"/>
        <v>2788409</v>
      </c>
      <c r="H163" s="72">
        <f t="shared" si="51"/>
        <v>2877390</v>
      </c>
      <c r="I163" s="72">
        <f t="shared" si="52"/>
        <v>2216929</v>
      </c>
      <c r="J163" s="72">
        <f t="shared" si="53"/>
        <v>2334325</v>
      </c>
      <c r="K163" s="69">
        <f t="shared" si="54"/>
        <v>571480</v>
      </c>
      <c r="L163" s="70">
        <f t="shared" si="55"/>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63" customFormat="1" x14ac:dyDescent="0.3">
      <c r="A164" s="166"/>
      <c r="B164" s="167"/>
      <c r="C164" s="159"/>
      <c r="D164" s="168">
        <f>SUM(D157:D163)</f>
        <v>21779298</v>
      </c>
      <c r="E164" s="168">
        <f>SUM(E157:E163)</f>
        <v>22677552</v>
      </c>
      <c r="F164" s="168">
        <f>SUM(F157:F163)</f>
        <v>56550138</v>
      </c>
      <c r="G164" s="168">
        <f t="shared" ref="G164:L164" si="57">SUM(G157:G163)</f>
        <v>27982818</v>
      </c>
      <c r="H164" s="168">
        <f t="shared" si="57"/>
        <v>28567320</v>
      </c>
      <c r="I164" s="168">
        <f t="shared" si="57"/>
        <v>21779298</v>
      </c>
      <c r="J164" s="168">
        <f t="shared" si="57"/>
        <v>22677552</v>
      </c>
      <c r="K164" s="168">
        <f t="shared" si="57"/>
        <v>6203520</v>
      </c>
      <c r="L164" s="168">
        <f t="shared" si="57"/>
        <v>5889768</v>
      </c>
      <c r="M164" s="168"/>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8"/>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32</v>
      </c>
      <c r="B165" s="278" t="s">
        <v>182</v>
      </c>
      <c r="C165" s="229" t="str">
        <f t="shared" si="56"/>
        <v>England ICS - Bath and North East Somerset, Swindon and Wiltshire</v>
      </c>
      <c r="D165" s="108">
        <f t="shared" ref="D165:E170" si="58">I165</f>
        <v>361510</v>
      </c>
      <c r="E165" s="108">
        <f t="shared" si="58"/>
        <v>373112</v>
      </c>
      <c r="F165" s="148">
        <f t="shared" ref="F165:F170" si="59">G165+H165</f>
        <v>929964</v>
      </c>
      <c r="G165" s="82">
        <f t="shared" ref="G165:G170" si="60">SUM(M165:CY165)</f>
        <v>461582</v>
      </c>
      <c r="H165" s="83">
        <f t="shared" ref="H165:H170" si="61">SUM(CZ165:GL165)</f>
        <v>468382</v>
      </c>
      <c r="I165" s="82">
        <f t="shared" ref="I165:I206" si="62">SUM(AE165:CY165)</f>
        <v>361510</v>
      </c>
      <c r="J165" s="143">
        <f t="shared" ref="J165:J206" si="63">SUM(DR165:GL165)</f>
        <v>373112</v>
      </c>
      <c r="K165" s="145">
        <f t="shared" ref="K165:K170" si="64">SUM(M165:AD165)</f>
        <v>100072</v>
      </c>
      <c r="L165" s="81">
        <f t="shared" ref="L165:L170" si="65">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32</v>
      </c>
      <c r="B166" s="279" t="s">
        <v>183</v>
      </c>
      <c r="C166" s="230" t="str">
        <f t="shared" si="56"/>
        <v>England ICS - Bedfordshire, Luton and Milton Keynes</v>
      </c>
      <c r="D166" s="109">
        <f t="shared" si="58"/>
        <v>355949</v>
      </c>
      <c r="E166" s="109">
        <f t="shared" si="58"/>
        <v>367983</v>
      </c>
      <c r="F166" s="142">
        <f t="shared" si="59"/>
        <v>959098</v>
      </c>
      <c r="G166" s="71">
        <f t="shared" si="60"/>
        <v>476424</v>
      </c>
      <c r="H166" s="72">
        <f t="shared" si="61"/>
        <v>482674</v>
      </c>
      <c r="I166" s="71">
        <f t="shared" si="62"/>
        <v>355949</v>
      </c>
      <c r="J166" s="144">
        <f t="shared" si="63"/>
        <v>367983</v>
      </c>
      <c r="K166" s="146">
        <f t="shared" si="64"/>
        <v>120475</v>
      </c>
      <c r="L166" s="70">
        <f t="shared" si="65"/>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32</v>
      </c>
      <c r="B167" s="279" t="s">
        <v>184</v>
      </c>
      <c r="C167" s="230" t="str">
        <f t="shared" si="56"/>
        <v>England ICS - Birmingham and Solihull </v>
      </c>
      <c r="D167" s="109">
        <f t="shared" si="58"/>
        <v>431773</v>
      </c>
      <c r="E167" s="109">
        <f t="shared" si="58"/>
        <v>459616</v>
      </c>
      <c r="F167" s="142">
        <f t="shared" si="59"/>
        <v>1179731</v>
      </c>
      <c r="G167" s="71">
        <f t="shared" si="60"/>
        <v>580301</v>
      </c>
      <c r="H167" s="72">
        <f t="shared" si="61"/>
        <v>599430</v>
      </c>
      <c r="I167" s="71">
        <f t="shared" si="62"/>
        <v>431773</v>
      </c>
      <c r="J167" s="144">
        <f t="shared" si="63"/>
        <v>459616</v>
      </c>
      <c r="K167" s="146">
        <f t="shared" si="64"/>
        <v>148528</v>
      </c>
      <c r="L167" s="70">
        <f t="shared" si="65"/>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32</v>
      </c>
      <c r="B168" s="279" t="s">
        <v>185</v>
      </c>
      <c r="C168" s="230" t="str">
        <f t="shared" si="56"/>
        <v>England ICS - Bristol, North Somerset and South Gloucestershire</v>
      </c>
      <c r="D168" s="109">
        <f t="shared" si="58"/>
        <v>379832</v>
      </c>
      <c r="E168" s="109">
        <f t="shared" si="58"/>
        <v>391270</v>
      </c>
      <c r="F168" s="142">
        <f t="shared" si="59"/>
        <v>969256</v>
      </c>
      <c r="G168" s="71">
        <f t="shared" si="60"/>
        <v>481679</v>
      </c>
      <c r="H168" s="72">
        <f t="shared" si="61"/>
        <v>487577</v>
      </c>
      <c r="I168" s="71">
        <f t="shared" si="62"/>
        <v>379832</v>
      </c>
      <c r="J168" s="144">
        <f t="shared" si="63"/>
        <v>391270</v>
      </c>
      <c r="K168" s="146">
        <f t="shared" si="64"/>
        <v>101847</v>
      </c>
      <c r="L168" s="70">
        <f t="shared" si="65"/>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32</v>
      </c>
      <c r="B169" s="279" t="s">
        <v>186</v>
      </c>
      <c r="C169" s="230" t="str">
        <f t="shared" si="56"/>
        <v>England ICS - Buckinghamshire, Oxfordshire and Berkshire West:</v>
      </c>
      <c r="D169" s="109">
        <f t="shared" si="58"/>
        <v>657001</v>
      </c>
      <c r="E169" s="109">
        <f t="shared" si="58"/>
        <v>680525</v>
      </c>
      <c r="F169" s="142">
        <f t="shared" si="59"/>
        <v>1723447</v>
      </c>
      <c r="G169" s="71">
        <f t="shared" si="60"/>
        <v>854789</v>
      </c>
      <c r="H169" s="72">
        <f t="shared" si="61"/>
        <v>868658</v>
      </c>
      <c r="I169" s="71">
        <f t="shared" si="62"/>
        <v>657001</v>
      </c>
      <c r="J169" s="144">
        <f t="shared" si="63"/>
        <v>680525</v>
      </c>
      <c r="K169" s="146">
        <f t="shared" si="64"/>
        <v>197788</v>
      </c>
      <c r="L169" s="70">
        <f t="shared" si="65"/>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32</v>
      </c>
      <c r="B170" s="279" t="s">
        <v>187</v>
      </c>
      <c r="C170" s="230" t="str">
        <f t="shared" si="56"/>
        <v>England ICS - Cambridgeshire and Peterborough</v>
      </c>
      <c r="D170" s="109">
        <f t="shared" si="58"/>
        <v>346936</v>
      </c>
      <c r="E170" s="109">
        <f t="shared" si="58"/>
        <v>351669</v>
      </c>
      <c r="F170" s="142">
        <f t="shared" si="59"/>
        <v>896725</v>
      </c>
      <c r="G170" s="71">
        <f t="shared" si="60"/>
        <v>449188</v>
      </c>
      <c r="H170" s="72">
        <f t="shared" si="61"/>
        <v>447537</v>
      </c>
      <c r="I170" s="71">
        <f t="shared" si="62"/>
        <v>346936</v>
      </c>
      <c r="J170" s="144">
        <f t="shared" si="63"/>
        <v>351669</v>
      </c>
      <c r="K170" s="146">
        <f t="shared" si="64"/>
        <v>102252</v>
      </c>
      <c r="L170" s="70">
        <f t="shared" si="65"/>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32</v>
      </c>
      <c r="B171" s="279" t="s">
        <v>188</v>
      </c>
      <c r="C171" s="230" t="str">
        <f t="shared" si="56"/>
        <v>England ICS - Cheshire and Merseyside</v>
      </c>
      <c r="D171" s="109">
        <f t="shared" ref="D171:D195" si="66">I171</f>
        <v>964135</v>
      </c>
      <c r="E171" s="109">
        <f t="shared" ref="E171:E195" si="67">J171</f>
        <v>1029896</v>
      </c>
      <c r="F171" s="142">
        <f t="shared" ref="F171:F195" si="68">G171+H171</f>
        <v>2503902</v>
      </c>
      <c r="G171" s="71">
        <f t="shared" ref="G171:G195" si="69">SUM(M171:CY171)</f>
        <v>1226046</v>
      </c>
      <c r="H171" s="72">
        <f t="shared" ref="H171:H195" si="70">SUM(CZ171:GL171)</f>
        <v>1277856</v>
      </c>
      <c r="I171" s="71">
        <f t="shared" si="62"/>
        <v>964135</v>
      </c>
      <c r="J171" s="144">
        <f t="shared" si="63"/>
        <v>1029896</v>
      </c>
      <c r="K171" s="146">
        <f t="shared" ref="K171:K195" si="71">SUM(M171:AD171)</f>
        <v>261911</v>
      </c>
      <c r="L171" s="70">
        <f t="shared" ref="L171:L195" si="72">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32</v>
      </c>
      <c r="B172" s="279" t="s">
        <v>189</v>
      </c>
      <c r="C172" s="230" t="str">
        <f t="shared" si="56"/>
        <v xml:space="preserve">England ICS - Cornwall and the Isles of Scilly </v>
      </c>
      <c r="D172" s="109">
        <f t="shared" si="66"/>
        <v>223269</v>
      </c>
      <c r="E172" s="109">
        <f t="shared" si="67"/>
        <v>242963</v>
      </c>
      <c r="F172" s="142">
        <f t="shared" si="68"/>
        <v>575525</v>
      </c>
      <c r="G172" s="71">
        <f t="shared" si="69"/>
        <v>279480</v>
      </c>
      <c r="H172" s="72">
        <f t="shared" si="70"/>
        <v>296045</v>
      </c>
      <c r="I172" s="71">
        <f t="shared" si="62"/>
        <v>223269</v>
      </c>
      <c r="J172" s="144">
        <f t="shared" si="63"/>
        <v>242963</v>
      </c>
      <c r="K172" s="146">
        <f t="shared" si="71"/>
        <v>56211</v>
      </c>
      <c r="L172" s="70">
        <f t="shared" si="72"/>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32</v>
      </c>
      <c r="B173" s="279" t="s">
        <v>190</v>
      </c>
      <c r="C173" s="230" t="str">
        <f t="shared" si="56"/>
        <v>England ICS - Coventry and Warwickshire</v>
      </c>
      <c r="D173" s="109">
        <f t="shared" si="66"/>
        <v>379115</v>
      </c>
      <c r="E173" s="109">
        <f t="shared" si="67"/>
        <v>384098</v>
      </c>
      <c r="F173" s="142">
        <f t="shared" si="68"/>
        <v>963173</v>
      </c>
      <c r="G173" s="71">
        <f t="shared" si="69"/>
        <v>481624</v>
      </c>
      <c r="H173" s="72">
        <f t="shared" si="70"/>
        <v>481549</v>
      </c>
      <c r="I173" s="71">
        <f t="shared" si="62"/>
        <v>379115</v>
      </c>
      <c r="J173" s="144">
        <f t="shared" si="63"/>
        <v>384098</v>
      </c>
      <c r="K173" s="146">
        <f t="shared" si="71"/>
        <v>102509</v>
      </c>
      <c r="L173" s="70">
        <f t="shared" si="72"/>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32</v>
      </c>
      <c r="B174" s="279" t="s">
        <v>191</v>
      </c>
      <c r="C174" s="230" t="str">
        <f t="shared" si="56"/>
        <v>England ICS - Derbyshire</v>
      </c>
      <c r="D174" s="109">
        <f t="shared" si="66"/>
        <v>401434</v>
      </c>
      <c r="E174" s="109">
        <f t="shared" si="67"/>
        <v>421207</v>
      </c>
      <c r="F174" s="142">
        <f t="shared" si="68"/>
        <v>1030393</v>
      </c>
      <c r="G174" s="71">
        <f t="shared" si="69"/>
        <v>507654</v>
      </c>
      <c r="H174" s="72">
        <f t="shared" si="70"/>
        <v>522739</v>
      </c>
      <c r="I174" s="71">
        <f t="shared" si="62"/>
        <v>401434</v>
      </c>
      <c r="J174" s="144">
        <f t="shared" si="63"/>
        <v>421207</v>
      </c>
      <c r="K174" s="146">
        <f t="shared" si="71"/>
        <v>106220</v>
      </c>
      <c r="L174" s="70">
        <f t="shared" si="72"/>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32</v>
      </c>
      <c r="B175" s="279" t="s">
        <v>192</v>
      </c>
      <c r="C175" s="230" t="str">
        <f t="shared" si="56"/>
        <v>England ICS - Devon</v>
      </c>
      <c r="D175" s="109">
        <f t="shared" si="66"/>
        <v>476232</v>
      </c>
      <c r="E175" s="109">
        <f t="shared" si="67"/>
        <v>506690</v>
      </c>
      <c r="F175" s="142">
        <f t="shared" si="68"/>
        <v>1209773</v>
      </c>
      <c r="G175" s="71">
        <f t="shared" si="69"/>
        <v>592841</v>
      </c>
      <c r="H175" s="72">
        <f t="shared" si="70"/>
        <v>616932</v>
      </c>
      <c r="I175" s="71">
        <f t="shared" si="62"/>
        <v>476232</v>
      </c>
      <c r="J175" s="144">
        <f t="shared" si="63"/>
        <v>506690</v>
      </c>
      <c r="K175" s="146">
        <f t="shared" si="71"/>
        <v>116609</v>
      </c>
      <c r="L175" s="70">
        <f t="shared" si="72"/>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32</v>
      </c>
      <c r="B176" s="279" t="s">
        <v>193</v>
      </c>
      <c r="C176" s="230" t="str">
        <f t="shared" si="56"/>
        <v>England ICS - Dorset</v>
      </c>
      <c r="D176" s="109">
        <f t="shared" si="66"/>
        <v>309517</v>
      </c>
      <c r="E176" s="109">
        <f t="shared" si="67"/>
        <v>323213</v>
      </c>
      <c r="F176" s="142">
        <f t="shared" si="68"/>
        <v>776780</v>
      </c>
      <c r="G176" s="71">
        <f t="shared" si="69"/>
        <v>383364</v>
      </c>
      <c r="H176" s="72">
        <f t="shared" si="70"/>
        <v>393416</v>
      </c>
      <c r="I176" s="71">
        <f t="shared" si="62"/>
        <v>309517</v>
      </c>
      <c r="J176" s="144">
        <f t="shared" si="63"/>
        <v>323213</v>
      </c>
      <c r="K176" s="146">
        <f t="shared" si="71"/>
        <v>73847</v>
      </c>
      <c r="L176" s="70">
        <f t="shared" si="72"/>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32</v>
      </c>
      <c r="B177" s="279" t="s">
        <v>194</v>
      </c>
      <c r="C177" s="230" t="str">
        <f t="shared" si="56"/>
        <v>England ICS - Frimley</v>
      </c>
      <c r="D177" s="109">
        <f t="shared" si="66"/>
        <v>280610</v>
      </c>
      <c r="E177" s="109">
        <f t="shared" si="67"/>
        <v>289515</v>
      </c>
      <c r="F177" s="142">
        <f t="shared" si="68"/>
        <v>746739</v>
      </c>
      <c r="G177" s="71">
        <f t="shared" si="69"/>
        <v>371630</v>
      </c>
      <c r="H177" s="72">
        <f t="shared" si="70"/>
        <v>375109</v>
      </c>
      <c r="I177" s="71">
        <f t="shared" si="62"/>
        <v>280610</v>
      </c>
      <c r="J177" s="144">
        <f t="shared" si="63"/>
        <v>289515</v>
      </c>
      <c r="K177" s="146">
        <f t="shared" si="71"/>
        <v>91020</v>
      </c>
      <c r="L177" s="70">
        <f t="shared" si="72"/>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32</v>
      </c>
      <c r="B178" s="279" t="s">
        <v>195</v>
      </c>
      <c r="C178" s="230" t="str">
        <f t="shared" si="56"/>
        <v>England ICS - Gloucestershire</v>
      </c>
      <c r="D178" s="109">
        <f t="shared" si="66"/>
        <v>248138</v>
      </c>
      <c r="E178" s="109">
        <f t="shared" si="67"/>
        <v>262950</v>
      </c>
      <c r="F178" s="142">
        <f t="shared" si="68"/>
        <v>640650</v>
      </c>
      <c r="G178" s="71">
        <f t="shared" si="69"/>
        <v>314175</v>
      </c>
      <c r="H178" s="72">
        <f t="shared" si="70"/>
        <v>326475</v>
      </c>
      <c r="I178" s="71">
        <f t="shared" si="62"/>
        <v>248138</v>
      </c>
      <c r="J178" s="144">
        <f t="shared" si="63"/>
        <v>262950</v>
      </c>
      <c r="K178" s="146">
        <f t="shared" si="71"/>
        <v>66037</v>
      </c>
      <c r="L178" s="70">
        <f t="shared" si="72"/>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32</v>
      </c>
      <c r="B179" s="279" t="s">
        <v>196</v>
      </c>
      <c r="C179" s="230" t="str">
        <f t="shared" si="56"/>
        <v xml:space="preserve">England ICS - Greater Manchester </v>
      </c>
      <c r="D179" s="109">
        <f t="shared" si="66"/>
        <v>1098593</v>
      </c>
      <c r="E179" s="109">
        <f t="shared" si="67"/>
        <v>1128011</v>
      </c>
      <c r="F179" s="142">
        <f t="shared" si="68"/>
        <v>2881890</v>
      </c>
      <c r="G179" s="71">
        <f t="shared" si="69"/>
        <v>1434728</v>
      </c>
      <c r="H179" s="72">
        <f t="shared" si="70"/>
        <v>1447162</v>
      </c>
      <c r="I179" s="71">
        <f t="shared" si="62"/>
        <v>1098593</v>
      </c>
      <c r="J179" s="144">
        <f t="shared" si="63"/>
        <v>1128011</v>
      </c>
      <c r="K179" s="146">
        <f t="shared" si="71"/>
        <v>336135</v>
      </c>
      <c r="L179" s="70">
        <f t="shared" si="72"/>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32</v>
      </c>
      <c r="B180" s="279" t="s">
        <v>197</v>
      </c>
      <c r="C180" s="230" t="str">
        <f t="shared" si="56"/>
        <v>England ICS - Hampshire and the Isle of Wight</v>
      </c>
      <c r="D180" s="109">
        <f t="shared" si="66"/>
        <v>715426</v>
      </c>
      <c r="E180" s="109">
        <f t="shared" si="67"/>
        <v>747588</v>
      </c>
      <c r="F180" s="142">
        <f t="shared" si="68"/>
        <v>1831473</v>
      </c>
      <c r="G180" s="71">
        <f t="shared" si="69"/>
        <v>904764</v>
      </c>
      <c r="H180" s="72">
        <f t="shared" si="70"/>
        <v>926709</v>
      </c>
      <c r="I180" s="71">
        <f t="shared" si="62"/>
        <v>715426</v>
      </c>
      <c r="J180" s="144">
        <f t="shared" si="63"/>
        <v>747588</v>
      </c>
      <c r="K180" s="146">
        <f t="shared" si="71"/>
        <v>189338</v>
      </c>
      <c r="L180" s="70">
        <f t="shared" si="72"/>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32</v>
      </c>
      <c r="B181" s="279" t="s">
        <v>198</v>
      </c>
      <c r="C181" s="230" t="str">
        <f t="shared" si="56"/>
        <v>England ICS - Hertfordshire and West Essex</v>
      </c>
      <c r="D181" s="109">
        <f t="shared" si="66"/>
        <v>552598</v>
      </c>
      <c r="E181" s="109">
        <f t="shared" si="67"/>
        <v>594357</v>
      </c>
      <c r="F181" s="142">
        <f t="shared" si="68"/>
        <v>1488061</v>
      </c>
      <c r="G181" s="71">
        <f t="shared" si="69"/>
        <v>727451</v>
      </c>
      <c r="H181" s="72">
        <f t="shared" si="70"/>
        <v>760610</v>
      </c>
      <c r="I181" s="71">
        <f t="shared" si="62"/>
        <v>552598</v>
      </c>
      <c r="J181" s="144">
        <f t="shared" si="63"/>
        <v>594357</v>
      </c>
      <c r="K181" s="146">
        <f t="shared" si="71"/>
        <v>174853</v>
      </c>
      <c r="L181" s="70">
        <f t="shared" si="72"/>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32</v>
      </c>
      <c r="B182" s="279" t="s">
        <v>199</v>
      </c>
      <c r="C182" s="230" t="str">
        <f t="shared" si="56"/>
        <v>England ICS - Herefordshire and Worcestershire</v>
      </c>
      <c r="D182" s="109">
        <f t="shared" si="66"/>
        <v>309932</v>
      </c>
      <c r="E182" s="109">
        <f t="shared" si="67"/>
        <v>326371</v>
      </c>
      <c r="F182" s="142">
        <f t="shared" si="68"/>
        <v>791685</v>
      </c>
      <c r="G182" s="71">
        <f t="shared" si="69"/>
        <v>389585</v>
      </c>
      <c r="H182" s="72">
        <f t="shared" si="70"/>
        <v>402100</v>
      </c>
      <c r="I182" s="71">
        <f t="shared" si="62"/>
        <v>309932</v>
      </c>
      <c r="J182" s="144">
        <f t="shared" si="63"/>
        <v>326371</v>
      </c>
      <c r="K182" s="146">
        <f t="shared" si="71"/>
        <v>79653</v>
      </c>
      <c r="L182" s="70">
        <f t="shared" si="72"/>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32</v>
      </c>
      <c r="B183" s="279" t="s">
        <v>200</v>
      </c>
      <c r="C183" s="230" t="str">
        <f t="shared" si="56"/>
        <v>England ICS - Humber and North Yorkshire</v>
      </c>
      <c r="D183" s="109">
        <f t="shared" si="66"/>
        <v>671757</v>
      </c>
      <c r="E183" s="109">
        <f t="shared" si="67"/>
        <v>701707</v>
      </c>
      <c r="F183" s="142">
        <f t="shared" si="68"/>
        <v>1708723</v>
      </c>
      <c r="G183" s="71">
        <f t="shared" si="69"/>
        <v>843891</v>
      </c>
      <c r="H183" s="72">
        <f t="shared" si="70"/>
        <v>864832</v>
      </c>
      <c r="I183" s="71">
        <f t="shared" si="62"/>
        <v>671757</v>
      </c>
      <c r="J183" s="144">
        <f t="shared" si="63"/>
        <v>701707</v>
      </c>
      <c r="K183" s="146">
        <f t="shared" si="71"/>
        <v>172134</v>
      </c>
      <c r="L183" s="70">
        <f t="shared" si="72"/>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32</v>
      </c>
      <c r="B184" s="279" t="s">
        <v>201</v>
      </c>
      <c r="C184" s="230" t="str">
        <f t="shared" si="56"/>
        <v>England ICS - Kent and Medway</v>
      </c>
      <c r="D184" s="109">
        <f t="shared" si="66"/>
        <v>706308</v>
      </c>
      <c r="E184" s="109">
        <f t="shared" si="67"/>
        <v>749879</v>
      </c>
      <c r="F184" s="142">
        <f t="shared" si="68"/>
        <v>1868199</v>
      </c>
      <c r="G184" s="71">
        <f t="shared" si="69"/>
        <v>918033</v>
      </c>
      <c r="H184" s="72">
        <f t="shared" si="70"/>
        <v>950166</v>
      </c>
      <c r="I184" s="71">
        <f t="shared" si="62"/>
        <v>706308</v>
      </c>
      <c r="J184" s="144">
        <f t="shared" si="63"/>
        <v>749879</v>
      </c>
      <c r="K184" s="146">
        <f t="shared" si="71"/>
        <v>211725</v>
      </c>
      <c r="L184" s="70">
        <f t="shared" si="72"/>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32</v>
      </c>
      <c r="B185" s="279" t="s">
        <v>202</v>
      </c>
      <c r="C185" s="230" t="str">
        <f t="shared" si="56"/>
        <v>England ICS - Lancashire and South Cumbria</v>
      </c>
      <c r="D185" s="109">
        <f t="shared" si="66"/>
        <v>659847</v>
      </c>
      <c r="E185" s="109">
        <f t="shared" si="67"/>
        <v>687755</v>
      </c>
      <c r="F185" s="142">
        <f t="shared" si="68"/>
        <v>1701655</v>
      </c>
      <c r="G185" s="71">
        <f t="shared" si="69"/>
        <v>841367</v>
      </c>
      <c r="H185" s="72">
        <f t="shared" si="70"/>
        <v>860288</v>
      </c>
      <c r="I185" s="71">
        <f t="shared" si="62"/>
        <v>659847</v>
      </c>
      <c r="J185" s="144">
        <f t="shared" si="63"/>
        <v>687755</v>
      </c>
      <c r="K185" s="146">
        <f t="shared" si="71"/>
        <v>181520</v>
      </c>
      <c r="L185" s="70">
        <f t="shared" si="72"/>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32</v>
      </c>
      <c r="B186" s="279" t="s">
        <v>203</v>
      </c>
      <c r="C186" s="230" t="str">
        <f t="shared" si="56"/>
        <v>England ICS - Leicester, Leicestershire and Rutland</v>
      </c>
      <c r="D186" s="109">
        <f t="shared" si="66"/>
        <v>430266</v>
      </c>
      <c r="E186" s="109">
        <f t="shared" si="67"/>
        <v>442069</v>
      </c>
      <c r="F186" s="142">
        <f t="shared" si="68"/>
        <v>1107597</v>
      </c>
      <c r="G186" s="71">
        <f t="shared" si="69"/>
        <v>551149</v>
      </c>
      <c r="H186" s="72">
        <f t="shared" si="70"/>
        <v>556448</v>
      </c>
      <c r="I186" s="71">
        <f t="shared" si="62"/>
        <v>430266</v>
      </c>
      <c r="J186" s="144">
        <f t="shared" si="63"/>
        <v>442069</v>
      </c>
      <c r="K186" s="146">
        <f t="shared" si="71"/>
        <v>120883</v>
      </c>
      <c r="L186" s="70">
        <f t="shared" si="72"/>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32</v>
      </c>
      <c r="B187" s="279" t="s">
        <v>204</v>
      </c>
      <c r="C187" s="230" t="str">
        <f t="shared" si="56"/>
        <v>England ICS - Lincolnshire</v>
      </c>
      <c r="D187" s="109">
        <f t="shared" si="66"/>
        <v>300527</v>
      </c>
      <c r="E187" s="109">
        <f t="shared" si="67"/>
        <v>318474</v>
      </c>
      <c r="F187" s="142">
        <f t="shared" si="68"/>
        <v>766333</v>
      </c>
      <c r="G187" s="71">
        <f t="shared" si="69"/>
        <v>375699</v>
      </c>
      <c r="H187" s="72">
        <f t="shared" si="70"/>
        <v>390634</v>
      </c>
      <c r="I187" s="71">
        <f t="shared" si="62"/>
        <v>300527</v>
      </c>
      <c r="J187" s="144">
        <f t="shared" si="63"/>
        <v>318474</v>
      </c>
      <c r="K187" s="146">
        <f t="shared" si="71"/>
        <v>75172</v>
      </c>
      <c r="L187" s="70">
        <f t="shared" si="72"/>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32</v>
      </c>
      <c r="B188" s="279" t="s">
        <v>205</v>
      </c>
      <c r="C188" s="230" t="str">
        <f t="shared" si="56"/>
        <v xml:space="preserve">England ICS - Mid and South Essex </v>
      </c>
      <c r="D188" s="109">
        <f t="shared" si="66"/>
        <v>452188</v>
      </c>
      <c r="E188" s="109">
        <f t="shared" si="67"/>
        <v>483661</v>
      </c>
      <c r="F188" s="142">
        <f t="shared" si="68"/>
        <v>1199296</v>
      </c>
      <c r="G188" s="71">
        <f t="shared" si="69"/>
        <v>587395</v>
      </c>
      <c r="H188" s="72">
        <f t="shared" si="70"/>
        <v>611901</v>
      </c>
      <c r="I188" s="71">
        <f t="shared" si="62"/>
        <v>452188</v>
      </c>
      <c r="J188" s="144">
        <f t="shared" si="63"/>
        <v>483661</v>
      </c>
      <c r="K188" s="146">
        <f t="shared" si="71"/>
        <v>135207</v>
      </c>
      <c r="L188" s="70">
        <f t="shared" si="72"/>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32</v>
      </c>
      <c r="B189" s="279" t="s">
        <v>206</v>
      </c>
      <c r="C189" s="230" t="str">
        <f t="shared" si="56"/>
        <v>England ICS - Norfolk and Waveney</v>
      </c>
      <c r="D189" s="109">
        <f t="shared" si="66"/>
        <v>406639</v>
      </c>
      <c r="E189" s="109">
        <f t="shared" si="67"/>
        <v>431328</v>
      </c>
      <c r="F189" s="142">
        <f t="shared" si="68"/>
        <v>1032661</v>
      </c>
      <c r="G189" s="71">
        <f t="shared" si="69"/>
        <v>506595</v>
      </c>
      <c r="H189" s="72">
        <f t="shared" si="70"/>
        <v>526066</v>
      </c>
      <c r="I189" s="71">
        <f t="shared" si="62"/>
        <v>406639</v>
      </c>
      <c r="J189" s="144">
        <f t="shared" si="63"/>
        <v>431328</v>
      </c>
      <c r="K189" s="146">
        <f t="shared" si="71"/>
        <v>99956</v>
      </c>
      <c r="L189" s="70">
        <f t="shared" si="72"/>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32</v>
      </c>
      <c r="B190" s="279" t="s">
        <v>115</v>
      </c>
      <c r="C190" s="230" t="str">
        <f t="shared" si="56"/>
        <v xml:space="preserve">England ICS - North Central London </v>
      </c>
      <c r="D190" s="109">
        <f t="shared" si="66"/>
        <v>593891</v>
      </c>
      <c r="E190" s="109">
        <f t="shared" si="67"/>
        <v>596826</v>
      </c>
      <c r="F190" s="142">
        <f t="shared" si="68"/>
        <v>1526582</v>
      </c>
      <c r="G190" s="71">
        <f t="shared" si="69"/>
        <v>766256</v>
      </c>
      <c r="H190" s="72">
        <f t="shared" si="70"/>
        <v>760326</v>
      </c>
      <c r="I190" s="71">
        <f t="shared" si="62"/>
        <v>593891</v>
      </c>
      <c r="J190" s="144">
        <f t="shared" si="63"/>
        <v>596826</v>
      </c>
      <c r="K190" s="146">
        <f t="shared" si="71"/>
        <v>172365</v>
      </c>
      <c r="L190" s="70">
        <f t="shared" si="72"/>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32</v>
      </c>
      <c r="B191" s="279" t="s">
        <v>207</v>
      </c>
      <c r="C191" s="230" t="str">
        <f t="shared" si="56"/>
        <v>England ICS - North East and North Cumbria</v>
      </c>
      <c r="D191" s="109">
        <f t="shared" si="66"/>
        <v>1170091</v>
      </c>
      <c r="E191" s="109">
        <f t="shared" si="67"/>
        <v>1236662</v>
      </c>
      <c r="F191" s="142">
        <f t="shared" si="68"/>
        <v>3000432</v>
      </c>
      <c r="G191" s="71">
        <f t="shared" si="69"/>
        <v>1475310</v>
      </c>
      <c r="H191" s="72">
        <f t="shared" si="70"/>
        <v>1525122</v>
      </c>
      <c r="I191" s="71">
        <f t="shared" si="62"/>
        <v>1170091</v>
      </c>
      <c r="J191" s="144">
        <f t="shared" si="63"/>
        <v>1236662</v>
      </c>
      <c r="K191" s="146">
        <f t="shared" si="71"/>
        <v>305219</v>
      </c>
      <c r="L191" s="70">
        <f t="shared" si="72"/>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32</v>
      </c>
      <c r="B192" s="279" t="s">
        <v>119</v>
      </c>
      <c r="C192" s="230" t="str">
        <f t="shared" si="56"/>
        <v xml:space="preserve">England ICS - North East London </v>
      </c>
      <c r="D192" s="109">
        <f t="shared" si="66"/>
        <v>784566</v>
      </c>
      <c r="E192" s="109">
        <f t="shared" si="67"/>
        <v>758991</v>
      </c>
      <c r="F192" s="142">
        <f t="shared" si="68"/>
        <v>2036470</v>
      </c>
      <c r="G192" s="71">
        <f t="shared" si="69"/>
        <v>1037604</v>
      </c>
      <c r="H192" s="72">
        <f t="shared" si="70"/>
        <v>998866</v>
      </c>
      <c r="I192" s="71">
        <f t="shared" si="62"/>
        <v>784566</v>
      </c>
      <c r="J192" s="144">
        <f t="shared" si="63"/>
        <v>758991</v>
      </c>
      <c r="K192" s="146">
        <f t="shared" si="71"/>
        <v>253038</v>
      </c>
      <c r="L192" s="70">
        <f t="shared" si="72"/>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32</v>
      </c>
      <c r="B193" s="279" t="s">
        <v>208</v>
      </c>
      <c r="C193" s="230" t="str">
        <f t="shared" si="56"/>
        <v>England ICS - North West London</v>
      </c>
      <c r="D193" s="109">
        <f t="shared" si="66"/>
        <v>828249</v>
      </c>
      <c r="E193" s="109">
        <f t="shared" si="67"/>
        <v>805826</v>
      </c>
      <c r="F193" s="142">
        <f t="shared" si="68"/>
        <v>2111469</v>
      </c>
      <c r="G193" s="71">
        <f t="shared" si="69"/>
        <v>1073359</v>
      </c>
      <c r="H193" s="72">
        <f t="shared" si="70"/>
        <v>1038110</v>
      </c>
      <c r="I193" s="71">
        <f t="shared" si="62"/>
        <v>828249</v>
      </c>
      <c r="J193" s="144">
        <f t="shared" si="63"/>
        <v>805826</v>
      </c>
      <c r="K193" s="146">
        <f t="shared" si="71"/>
        <v>245110</v>
      </c>
      <c r="L193" s="70">
        <f t="shared" si="72"/>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32</v>
      </c>
      <c r="B194" s="279" t="s">
        <v>209</v>
      </c>
      <c r="C194" s="230" t="str">
        <f t="shared" si="56"/>
        <v>England ICS - Northamptonshire</v>
      </c>
      <c r="D194" s="109">
        <f>I194</f>
        <v>280031</v>
      </c>
      <c r="E194" s="109">
        <f>J194</f>
        <v>290793</v>
      </c>
      <c r="F194" s="142">
        <f>G194+H194</f>
        <v>740111</v>
      </c>
      <c r="G194" s="71">
        <f>SUM(M194:CY194)</f>
        <v>366197</v>
      </c>
      <c r="H194" s="72">
        <f>SUM(CZ194:GL194)</f>
        <v>373914</v>
      </c>
      <c r="I194" s="71">
        <f t="shared" si="62"/>
        <v>280031</v>
      </c>
      <c r="J194" s="144">
        <f t="shared" si="63"/>
        <v>290793</v>
      </c>
      <c r="K194" s="146">
        <f>SUM(M194:AD194)</f>
        <v>86166</v>
      </c>
      <c r="L194" s="70">
        <f>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32</v>
      </c>
      <c r="B195" s="279" t="s">
        <v>210</v>
      </c>
      <c r="C195" s="230" t="str">
        <f t="shared" si="56"/>
        <v>England ICS - Nottingham and Nottinghamshire</v>
      </c>
      <c r="D195" s="109">
        <f t="shared" si="66"/>
        <v>413641</v>
      </c>
      <c r="E195" s="109">
        <f t="shared" si="67"/>
        <v>424616</v>
      </c>
      <c r="F195" s="142">
        <f t="shared" si="68"/>
        <v>1052195</v>
      </c>
      <c r="G195" s="71">
        <f t="shared" si="69"/>
        <v>523505</v>
      </c>
      <c r="H195" s="72">
        <f t="shared" si="70"/>
        <v>528690</v>
      </c>
      <c r="I195" s="71">
        <f t="shared" si="62"/>
        <v>413641</v>
      </c>
      <c r="J195" s="144">
        <f t="shared" si="63"/>
        <v>424616</v>
      </c>
      <c r="K195" s="146">
        <f t="shared" si="71"/>
        <v>109864</v>
      </c>
      <c r="L195" s="70">
        <f t="shared" si="72"/>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32</v>
      </c>
      <c r="B196" s="279" t="s">
        <v>211</v>
      </c>
      <c r="C196" s="230" t="str">
        <f t="shared" si="56"/>
        <v>England ICS - Shropshire, Telford and Wrekin</v>
      </c>
      <c r="D196" s="109">
        <f t="shared" ref="D196:E200" si="73">I196</f>
        <v>199279</v>
      </c>
      <c r="E196" s="109">
        <f t="shared" si="73"/>
        <v>205519</v>
      </c>
      <c r="F196" s="142">
        <f>G196+H196</f>
        <v>506737</v>
      </c>
      <c r="G196" s="71">
        <f>SUM(M196:CY196)</f>
        <v>251214</v>
      </c>
      <c r="H196" s="72">
        <f>SUM(CZ196:GL196)</f>
        <v>255523</v>
      </c>
      <c r="I196" s="71">
        <f t="shared" si="62"/>
        <v>199279</v>
      </c>
      <c r="J196" s="144">
        <f t="shared" si="63"/>
        <v>205519</v>
      </c>
      <c r="K196" s="146">
        <f>SUM(M196:AD196)</f>
        <v>51935</v>
      </c>
      <c r="L196" s="70">
        <f>SUM(CZ196:DQ196)</f>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32</v>
      </c>
      <c r="B197" s="279" t="s">
        <v>212</v>
      </c>
      <c r="C197" s="230" t="str">
        <f t="shared" si="56"/>
        <v>England ICS - Somerset</v>
      </c>
      <c r="D197" s="109">
        <f t="shared" si="73"/>
        <v>218431</v>
      </c>
      <c r="E197" s="109">
        <f t="shared" si="73"/>
        <v>234127</v>
      </c>
      <c r="F197" s="142">
        <f>G197+H197</f>
        <v>563851</v>
      </c>
      <c r="G197" s="71">
        <f>SUM(M197:CY197)</f>
        <v>275288</v>
      </c>
      <c r="H197" s="72">
        <f>SUM(CZ197:GL197)</f>
        <v>288563</v>
      </c>
      <c r="I197" s="71">
        <f t="shared" si="62"/>
        <v>218431</v>
      </c>
      <c r="J197" s="144">
        <f t="shared" si="63"/>
        <v>234127</v>
      </c>
      <c r="K197" s="146">
        <f>SUM(M197:AD197)</f>
        <v>56857</v>
      </c>
      <c r="L197" s="70">
        <f>SUM(CZ197:DQ197)</f>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32</v>
      </c>
      <c r="B198" s="279" t="s">
        <v>213</v>
      </c>
      <c r="C198" s="230" t="str">
        <f t="shared" si="56"/>
        <v>England ICS - South East London</v>
      </c>
      <c r="D198" s="109">
        <f t="shared" si="73"/>
        <v>697479</v>
      </c>
      <c r="E198" s="109">
        <f t="shared" si="73"/>
        <v>722545</v>
      </c>
      <c r="F198" s="142">
        <f>G198+H198</f>
        <v>1818226</v>
      </c>
      <c r="G198" s="71">
        <f>SUM(M198:CY198)</f>
        <v>901719</v>
      </c>
      <c r="H198" s="72">
        <f>SUM(CZ198:GL198)</f>
        <v>916507</v>
      </c>
      <c r="I198" s="71">
        <f t="shared" si="62"/>
        <v>697479</v>
      </c>
      <c r="J198" s="144">
        <f t="shared" si="63"/>
        <v>722545</v>
      </c>
      <c r="K198" s="146">
        <f>SUM(M198:AD198)</f>
        <v>204240</v>
      </c>
      <c r="L198" s="70">
        <f>SUM(CZ198:DQ198)</f>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32</v>
      </c>
      <c r="B199" s="279" t="s">
        <v>214</v>
      </c>
      <c r="C199" s="230" t="str">
        <f t="shared" si="56"/>
        <v>England ICS - South West London</v>
      </c>
      <c r="D199" s="109">
        <f t="shared" si="73"/>
        <v>560076</v>
      </c>
      <c r="E199" s="109">
        <f t="shared" si="73"/>
        <v>606444</v>
      </c>
      <c r="F199" s="142">
        <f>G199+H199</f>
        <v>1509741</v>
      </c>
      <c r="G199" s="71">
        <f>SUM(M199:CY199)</f>
        <v>735440</v>
      </c>
      <c r="H199" s="72">
        <f>SUM(CZ199:GL199)</f>
        <v>774301</v>
      </c>
      <c r="I199" s="71">
        <f t="shared" si="62"/>
        <v>560076</v>
      </c>
      <c r="J199" s="144">
        <f t="shared" si="63"/>
        <v>606444</v>
      </c>
      <c r="K199" s="146">
        <f>SUM(M199:AD199)</f>
        <v>175364</v>
      </c>
      <c r="L199" s="70">
        <f>SUM(CZ199:DQ199)</f>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32</v>
      </c>
      <c r="B200" s="279" t="s">
        <v>215</v>
      </c>
      <c r="C200" s="230" t="str">
        <f t="shared" si="56"/>
        <v>England ICS - South Yorkshire</v>
      </c>
      <c r="D200" s="109">
        <f t="shared" si="73"/>
        <v>597392</v>
      </c>
      <c r="E200" s="109">
        <f t="shared" si="73"/>
        <v>617280</v>
      </c>
      <c r="F200" s="142">
        <f>G200+H200</f>
        <v>1533334</v>
      </c>
      <c r="G200" s="71">
        <f>SUM(M200:CY200)</f>
        <v>760543</v>
      </c>
      <c r="H200" s="72">
        <f>SUM(CZ200:GL200)</f>
        <v>772791</v>
      </c>
      <c r="I200" s="71">
        <f t="shared" si="62"/>
        <v>597392</v>
      </c>
      <c r="J200" s="144">
        <f t="shared" si="63"/>
        <v>617280</v>
      </c>
      <c r="K200" s="146">
        <f>SUM(M200:AD200)</f>
        <v>163151</v>
      </c>
      <c r="L200" s="70">
        <f>SUM(CZ200:DQ200)</f>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32</v>
      </c>
      <c r="B201" s="279" t="s">
        <v>216</v>
      </c>
      <c r="C201" s="230" t="str">
        <f t="shared" si="56"/>
        <v>England ICS - Staffodshire and Stoke on Trent</v>
      </c>
      <c r="D201" s="109">
        <f t="shared" ref="D201:D206" si="74">I201</f>
        <v>450150</v>
      </c>
      <c r="E201" s="109">
        <f t="shared" ref="E201:E206" si="75">J201</f>
        <v>460064</v>
      </c>
      <c r="F201" s="142">
        <f t="shared" ref="F201:F206" si="76">G201+H201</f>
        <v>1139794</v>
      </c>
      <c r="G201" s="71">
        <f t="shared" ref="G201:G206" si="77">SUM(M201:CY201)</f>
        <v>568006</v>
      </c>
      <c r="H201" s="72">
        <f t="shared" ref="H201:H206" si="78">SUM(CZ201:GL201)</f>
        <v>571788</v>
      </c>
      <c r="I201" s="71">
        <f t="shared" si="62"/>
        <v>450150</v>
      </c>
      <c r="J201" s="144">
        <f t="shared" si="63"/>
        <v>460064</v>
      </c>
      <c r="K201" s="146">
        <f t="shared" ref="K201:K206" si="79">SUM(M201:AD201)</f>
        <v>117856</v>
      </c>
      <c r="L201" s="70">
        <f t="shared" ref="L201:L206" si="80">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32</v>
      </c>
      <c r="B202" s="279" t="s">
        <v>217</v>
      </c>
      <c r="C202" s="230" t="str">
        <f t="shared" si="56"/>
        <v>England ICS - Suffolk and North East Essex</v>
      </c>
      <c r="D202" s="109">
        <f t="shared" si="74"/>
        <v>385963</v>
      </c>
      <c r="E202" s="109">
        <f t="shared" si="75"/>
        <v>402853</v>
      </c>
      <c r="F202" s="142">
        <f t="shared" si="76"/>
        <v>987177</v>
      </c>
      <c r="G202" s="71">
        <f t="shared" si="77"/>
        <v>487631</v>
      </c>
      <c r="H202" s="72">
        <f t="shared" si="78"/>
        <v>499546</v>
      </c>
      <c r="I202" s="71">
        <f t="shared" si="62"/>
        <v>385963</v>
      </c>
      <c r="J202" s="144">
        <f t="shared" si="63"/>
        <v>402853</v>
      </c>
      <c r="K202" s="146">
        <f t="shared" si="79"/>
        <v>101668</v>
      </c>
      <c r="L202" s="70">
        <f t="shared" si="80"/>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32</v>
      </c>
      <c r="B203" s="279" t="s">
        <v>218</v>
      </c>
      <c r="C203" s="230" t="str">
        <f t="shared" si="56"/>
        <v>England ICS - Surrey Heartlands</v>
      </c>
      <c r="D203" s="109">
        <f t="shared" si="74"/>
        <v>396737</v>
      </c>
      <c r="E203" s="109">
        <f t="shared" si="75"/>
        <v>421113</v>
      </c>
      <c r="F203" s="142">
        <f t="shared" si="76"/>
        <v>1052425</v>
      </c>
      <c r="G203" s="71">
        <f t="shared" si="77"/>
        <v>516937</v>
      </c>
      <c r="H203" s="72">
        <f t="shared" si="78"/>
        <v>535488</v>
      </c>
      <c r="I203" s="71">
        <f t="shared" si="62"/>
        <v>396737</v>
      </c>
      <c r="J203" s="144">
        <f t="shared" si="63"/>
        <v>421113</v>
      </c>
      <c r="K203" s="146">
        <f t="shared" si="79"/>
        <v>120200</v>
      </c>
      <c r="L203" s="70">
        <f t="shared" si="80"/>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32</v>
      </c>
      <c r="B204" s="279" t="s">
        <v>219</v>
      </c>
      <c r="C204" s="230" t="str">
        <f t="shared" si="56"/>
        <v>England ICS - Sussex</v>
      </c>
      <c r="D204" s="109">
        <f t="shared" si="74"/>
        <v>664808</v>
      </c>
      <c r="E204" s="109">
        <f t="shared" si="75"/>
        <v>714065</v>
      </c>
      <c r="F204" s="142">
        <f t="shared" si="76"/>
        <v>1711539</v>
      </c>
      <c r="G204" s="71">
        <f t="shared" si="77"/>
        <v>836321</v>
      </c>
      <c r="H204" s="72">
        <f t="shared" si="78"/>
        <v>875218</v>
      </c>
      <c r="I204" s="71">
        <f t="shared" si="62"/>
        <v>664808</v>
      </c>
      <c r="J204" s="144">
        <f t="shared" si="63"/>
        <v>714065</v>
      </c>
      <c r="K204" s="146">
        <f t="shared" si="79"/>
        <v>171513</v>
      </c>
      <c r="L204" s="70">
        <f t="shared" si="80"/>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32</v>
      </c>
      <c r="B205" s="279" t="s">
        <v>220</v>
      </c>
      <c r="C205" s="230" t="str">
        <f t="shared" si="56"/>
        <v>England ICS - Black Country</v>
      </c>
      <c r="D205" s="109">
        <f t="shared" si="74"/>
        <v>516421</v>
      </c>
      <c r="E205" s="109">
        <f t="shared" si="75"/>
        <v>533261</v>
      </c>
      <c r="F205" s="142">
        <f t="shared" si="76"/>
        <v>1380809</v>
      </c>
      <c r="G205" s="71">
        <f t="shared" si="77"/>
        <v>686215</v>
      </c>
      <c r="H205" s="72">
        <f t="shared" si="78"/>
        <v>694594</v>
      </c>
      <c r="I205" s="71">
        <f t="shared" si="62"/>
        <v>516421</v>
      </c>
      <c r="J205" s="144">
        <f t="shared" si="63"/>
        <v>533261</v>
      </c>
      <c r="K205" s="146">
        <f t="shared" si="79"/>
        <v>169794</v>
      </c>
      <c r="L205" s="70">
        <f t="shared" si="80"/>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32</v>
      </c>
      <c r="B206" s="279" t="s">
        <v>221</v>
      </c>
      <c r="C206" s="230" t="str">
        <f t="shared" si="56"/>
        <v>England ICS - West Yorkshire</v>
      </c>
      <c r="D206" s="109">
        <f t="shared" si="74"/>
        <v>902561</v>
      </c>
      <c r="E206" s="109">
        <f t="shared" si="75"/>
        <v>950660</v>
      </c>
      <c r="F206" s="142">
        <f t="shared" si="76"/>
        <v>2396517</v>
      </c>
      <c r="G206" s="71">
        <f t="shared" si="77"/>
        <v>1179839</v>
      </c>
      <c r="H206" s="72">
        <f t="shared" si="78"/>
        <v>1216678</v>
      </c>
      <c r="I206" s="71">
        <f t="shared" si="62"/>
        <v>902561</v>
      </c>
      <c r="J206" s="144">
        <f t="shared" si="63"/>
        <v>950660</v>
      </c>
      <c r="K206" s="146">
        <f t="shared" si="79"/>
        <v>277278</v>
      </c>
      <c r="L206" s="70">
        <f t="shared" si="80"/>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63" customFormat="1" x14ac:dyDescent="0.3">
      <c r="A207" s="159"/>
      <c r="B207" s="232"/>
      <c r="C207" s="169"/>
      <c r="D207" s="227">
        <f t="shared" ref="D207:L207" si="81">SUM(D165:D206)</f>
        <v>21779298</v>
      </c>
      <c r="E207" s="227">
        <f t="shared" si="81"/>
        <v>22677552</v>
      </c>
      <c r="F207" s="227">
        <f t="shared" si="81"/>
        <v>56550138</v>
      </c>
      <c r="G207" s="227">
        <f t="shared" si="81"/>
        <v>27982818</v>
      </c>
      <c r="H207" s="227">
        <f t="shared" si="81"/>
        <v>28567320</v>
      </c>
      <c r="I207" s="227">
        <f t="shared" si="81"/>
        <v>21779298</v>
      </c>
      <c r="J207" s="227">
        <f t="shared" si="81"/>
        <v>22677552</v>
      </c>
      <c r="K207" s="227">
        <f t="shared" si="81"/>
        <v>6203520</v>
      </c>
      <c r="L207" s="227">
        <f t="shared" si="81"/>
        <v>5889768</v>
      </c>
      <c r="M207" s="227"/>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1"/>
      <c r="CZ207" s="228"/>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1"/>
    </row>
    <row r="208" spans="1:194" s="2" customFormat="1" x14ac:dyDescent="0.3">
      <c r="A208" s="50" t="s">
        <v>38</v>
      </c>
      <c r="B208" s="2" t="s">
        <v>222</v>
      </c>
      <c r="C208" s="93" t="str">
        <f>CONCATENATE(A208," - ",B208)</f>
        <v>LA England - Adur</v>
      </c>
      <c r="D208" s="81">
        <f t="shared" ref="D208:D272" si="82">I208</f>
        <v>24230</v>
      </c>
      <c r="E208" s="81">
        <f t="shared" ref="E208:E272" si="83">J208</f>
        <v>26766</v>
      </c>
      <c r="F208" s="82">
        <f t="shared" ref="F208:F272" si="84">G208+H208</f>
        <v>64187</v>
      </c>
      <c r="G208" s="82">
        <f t="shared" ref="G208:G272" si="85">SUM(M208:CY208)</f>
        <v>31094</v>
      </c>
      <c r="H208" s="83">
        <f t="shared" ref="H208:H272" si="86">SUM(CZ208:GL208)</f>
        <v>33093</v>
      </c>
      <c r="I208" s="83">
        <f t="shared" ref="I208:I272" si="87">SUM(AE208:CY208)</f>
        <v>24230</v>
      </c>
      <c r="J208" s="83">
        <f t="shared" ref="J208:J272" si="88">SUM(DR208:GL208)</f>
        <v>26766</v>
      </c>
      <c r="K208" s="69">
        <f t="shared" ref="K208:K272" si="89">SUM(M208:AD208)</f>
        <v>6864</v>
      </c>
      <c r="L208" s="81">
        <f t="shared" ref="L208:L272" si="90">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38</v>
      </c>
      <c r="B209" s="2" t="s">
        <v>223</v>
      </c>
      <c r="C209" s="49" t="str">
        <f>CONCATENATE(A209," - ",B209)</f>
        <v>LA England - Allerdale</v>
      </c>
      <c r="D209" s="70">
        <f>I209</f>
        <v>38931</v>
      </c>
      <c r="E209" s="70">
        <f>J209</f>
        <v>40857</v>
      </c>
      <c r="F209" s="71">
        <f>G209+H209</f>
        <v>97831</v>
      </c>
      <c r="G209" s="71">
        <f>SUM(M209:CY209)</f>
        <v>48167</v>
      </c>
      <c r="H209" s="72">
        <f>SUM(CZ209:GL209)</f>
        <v>49664</v>
      </c>
      <c r="I209" s="72">
        <f>SUM(AE209:CY209)</f>
        <v>38931</v>
      </c>
      <c r="J209" s="72">
        <f>SUM(DR209:GL209)</f>
        <v>40857</v>
      </c>
      <c r="K209" s="69">
        <f>SUM(M209:AD209)</f>
        <v>9236</v>
      </c>
      <c r="L209" s="70">
        <f>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38</v>
      </c>
      <c r="B210" s="2" t="s">
        <v>224</v>
      </c>
      <c r="C210" s="49" t="str">
        <f>CONCATENATE(A210," - ",B210)</f>
        <v>LA England - Amber Valley</v>
      </c>
      <c r="D210" s="70">
        <f t="shared" si="82"/>
        <v>50791</v>
      </c>
      <c r="E210" s="70">
        <f t="shared" si="83"/>
        <v>53850</v>
      </c>
      <c r="F210" s="71">
        <f t="shared" si="84"/>
        <v>128829</v>
      </c>
      <c r="G210" s="71">
        <f t="shared" si="85"/>
        <v>63205</v>
      </c>
      <c r="H210" s="72">
        <f t="shared" si="86"/>
        <v>65624</v>
      </c>
      <c r="I210" s="72">
        <f t="shared" si="87"/>
        <v>50791</v>
      </c>
      <c r="J210" s="72">
        <f t="shared" si="88"/>
        <v>53850</v>
      </c>
      <c r="K210" s="69">
        <f t="shared" si="89"/>
        <v>12414</v>
      </c>
      <c r="L210" s="70">
        <f t="shared" si="90"/>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38</v>
      </c>
      <c r="B211" s="2" t="s">
        <v>225</v>
      </c>
      <c r="C211" s="49" t="str">
        <f t="shared" ref="C211:C274" si="91">CONCATENATE(A211," - ",B211)</f>
        <v>LA England - Arun</v>
      </c>
      <c r="D211" s="70">
        <f t="shared" si="82"/>
        <v>62456</v>
      </c>
      <c r="E211" s="70">
        <f t="shared" si="83"/>
        <v>69592</v>
      </c>
      <c r="F211" s="71">
        <f t="shared" si="84"/>
        <v>161123</v>
      </c>
      <c r="G211" s="71">
        <f t="shared" si="85"/>
        <v>77506</v>
      </c>
      <c r="H211" s="72">
        <f t="shared" si="86"/>
        <v>83617</v>
      </c>
      <c r="I211" s="72">
        <f t="shared" si="87"/>
        <v>62456</v>
      </c>
      <c r="J211" s="72">
        <f t="shared" si="88"/>
        <v>69592</v>
      </c>
      <c r="K211" s="69">
        <f t="shared" si="89"/>
        <v>15050</v>
      </c>
      <c r="L211" s="70">
        <f t="shared" si="90"/>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38</v>
      </c>
      <c r="B212" s="2" t="s">
        <v>226</v>
      </c>
      <c r="C212" s="49" t="str">
        <f t="shared" si="91"/>
        <v>LA England - Ashfield</v>
      </c>
      <c r="D212" s="70">
        <f t="shared" si="82"/>
        <v>49048</v>
      </c>
      <c r="E212" s="70">
        <f t="shared" si="83"/>
        <v>52268</v>
      </c>
      <c r="F212" s="71">
        <f t="shared" si="84"/>
        <v>128337</v>
      </c>
      <c r="G212" s="71">
        <f t="shared" si="85"/>
        <v>62869</v>
      </c>
      <c r="H212" s="72">
        <f t="shared" si="86"/>
        <v>65468</v>
      </c>
      <c r="I212" s="72">
        <f t="shared" si="87"/>
        <v>49048</v>
      </c>
      <c r="J212" s="72">
        <f t="shared" si="88"/>
        <v>52268</v>
      </c>
      <c r="K212" s="69">
        <f t="shared" si="89"/>
        <v>13821</v>
      </c>
      <c r="L212" s="70">
        <f t="shared" si="90"/>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38</v>
      </c>
      <c r="B213" s="2" t="s">
        <v>227</v>
      </c>
      <c r="C213" s="49" t="str">
        <f t="shared" si="91"/>
        <v>LA England - Ashford</v>
      </c>
      <c r="D213" s="70">
        <f t="shared" si="82"/>
        <v>48372</v>
      </c>
      <c r="E213" s="70">
        <f t="shared" si="83"/>
        <v>52521</v>
      </c>
      <c r="F213" s="71">
        <f t="shared" si="84"/>
        <v>131018</v>
      </c>
      <c r="G213" s="71">
        <f t="shared" si="85"/>
        <v>63653</v>
      </c>
      <c r="H213" s="72">
        <f t="shared" si="86"/>
        <v>67365</v>
      </c>
      <c r="I213" s="72">
        <f t="shared" si="87"/>
        <v>48372</v>
      </c>
      <c r="J213" s="72">
        <f t="shared" si="88"/>
        <v>52521</v>
      </c>
      <c r="K213" s="69">
        <f t="shared" si="89"/>
        <v>15281</v>
      </c>
      <c r="L213" s="70">
        <f t="shared" si="90"/>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38</v>
      </c>
      <c r="B214" s="2" t="s">
        <v>228</v>
      </c>
      <c r="C214" s="49" t="str">
        <f t="shared" si="91"/>
        <v>LA England - Babergh</v>
      </c>
      <c r="D214" s="70">
        <f t="shared" si="82"/>
        <v>36135</v>
      </c>
      <c r="E214" s="70">
        <f t="shared" si="83"/>
        <v>39002</v>
      </c>
      <c r="F214" s="71">
        <f t="shared" si="84"/>
        <v>92735</v>
      </c>
      <c r="G214" s="71">
        <f t="shared" si="85"/>
        <v>45088</v>
      </c>
      <c r="H214" s="72">
        <f t="shared" si="86"/>
        <v>47647</v>
      </c>
      <c r="I214" s="72">
        <f t="shared" si="87"/>
        <v>36135</v>
      </c>
      <c r="J214" s="72">
        <f t="shared" si="88"/>
        <v>39002</v>
      </c>
      <c r="K214" s="69">
        <f t="shared" si="89"/>
        <v>8953</v>
      </c>
      <c r="L214" s="70">
        <f t="shared" si="90"/>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38</v>
      </c>
      <c r="B215" s="2" t="s">
        <v>229</v>
      </c>
      <c r="C215" s="49" t="str">
        <f t="shared" si="91"/>
        <v>LA England - Barking and Dagenham</v>
      </c>
      <c r="D215" s="70">
        <f t="shared" si="82"/>
        <v>73662</v>
      </c>
      <c r="E215" s="70">
        <f t="shared" si="83"/>
        <v>76353</v>
      </c>
      <c r="F215" s="71">
        <f t="shared" si="84"/>
        <v>214107</v>
      </c>
      <c r="G215" s="71">
        <f t="shared" si="85"/>
        <v>106837</v>
      </c>
      <c r="H215" s="72">
        <f t="shared" si="86"/>
        <v>107270</v>
      </c>
      <c r="I215" s="72">
        <f t="shared" si="87"/>
        <v>73662</v>
      </c>
      <c r="J215" s="72">
        <f t="shared" si="88"/>
        <v>76353</v>
      </c>
      <c r="K215" s="69">
        <f t="shared" si="89"/>
        <v>33175</v>
      </c>
      <c r="L215" s="70">
        <f t="shared" si="90"/>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38</v>
      </c>
      <c r="B216" s="2" t="s">
        <v>230</v>
      </c>
      <c r="C216" s="49" t="str">
        <f t="shared" si="91"/>
        <v>LA England - Barnet</v>
      </c>
      <c r="D216" s="70">
        <f t="shared" si="82"/>
        <v>150276</v>
      </c>
      <c r="E216" s="70">
        <f t="shared" si="83"/>
        <v>154042</v>
      </c>
      <c r="F216" s="71">
        <f t="shared" si="84"/>
        <v>399007</v>
      </c>
      <c r="G216" s="71">
        <f t="shared" si="85"/>
        <v>198961</v>
      </c>
      <c r="H216" s="72">
        <f t="shared" si="86"/>
        <v>200046</v>
      </c>
      <c r="I216" s="72">
        <f t="shared" si="87"/>
        <v>150276</v>
      </c>
      <c r="J216" s="72">
        <f t="shared" si="88"/>
        <v>154042</v>
      </c>
      <c r="K216" s="69">
        <f t="shared" si="89"/>
        <v>48685</v>
      </c>
      <c r="L216" s="70">
        <f t="shared" si="90"/>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38</v>
      </c>
      <c r="B217" s="2" t="s">
        <v>231</v>
      </c>
      <c r="C217" s="49" t="str">
        <f t="shared" si="91"/>
        <v>LA England - Barnsley</v>
      </c>
      <c r="D217" s="70">
        <f t="shared" si="82"/>
        <v>95946</v>
      </c>
      <c r="E217" s="70">
        <f t="shared" si="83"/>
        <v>100504</v>
      </c>
      <c r="F217" s="71">
        <f t="shared" si="84"/>
        <v>248071</v>
      </c>
      <c r="G217" s="71">
        <f t="shared" si="85"/>
        <v>122409</v>
      </c>
      <c r="H217" s="72">
        <f t="shared" si="86"/>
        <v>125662</v>
      </c>
      <c r="I217" s="72">
        <f t="shared" si="87"/>
        <v>95946</v>
      </c>
      <c r="J217" s="72">
        <f t="shared" si="88"/>
        <v>100504</v>
      </c>
      <c r="K217" s="69">
        <f t="shared" si="89"/>
        <v>26463</v>
      </c>
      <c r="L217" s="70">
        <f t="shared" si="90"/>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38</v>
      </c>
      <c r="B218" s="2" t="s">
        <v>232</v>
      </c>
      <c r="C218" s="49" t="str">
        <f t="shared" si="91"/>
        <v>LA England - Barrow-in-Furness</v>
      </c>
      <c r="D218" s="70">
        <f t="shared" si="82"/>
        <v>26329</v>
      </c>
      <c r="E218" s="70">
        <f t="shared" si="83"/>
        <v>27299</v>
      </c>
      <c r="F218" s="71">
        <f t="shared" si="84"/>
        <v>66726</v>
      </c>
      <c r="G218" s="71">
        <f t="shared" si="85"/>
        <v>33028</v>
      </c>
      <c r="H218" s="72">
        <f t="shared" si="86"/>
        <v>33698</v>
      </c>
      <c r="I218" s="72">
        <f t="shared" si="87"/>
        <v>26329</v>
      </c>
      <c r="J218" s="72">
        <f t="shared" si="88"/>
        <v>27299</v>
      </c>
      <c r="K218" s="69">
        <f t="shared" si="89"/>
        <v>6699</v>
      </c>
      <c r="L218" s="70">
        <f t="shared" si="90"/>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38</v>
      </c>
      <c r="B219" s="2" t="s">
        <v>233</v>
      </c>
      <c r="C219" s="49" t="str">
        <f t="shared" si="91"/>
        <v>LA England - Basildon</v>
      </c>
      <c r="D219" s="70">
        <f t="shared" si="82"/>
        <v>68281</v>
      </c>
      <c r="E219" s="70">
        <f t="shared" si="83"/>
        <v>75035</v>
      </c>
      <c r="F219" s="71">
        <f t="shared" si="84"/>
        <v>187558</v>
      </c>
      <c r="G219" s="71">
        <f t="shared" si="85"/>
        <v>91038</v>
      </c>
      <c r="H219" s="72">
        <f t="shared" si="86"/>
        <v>96520</v>
      </c>
      <c r="I219" s="72">
        <f t="shared" si="87"/>
        <v>68281</v>
      </c>
      <c r="J219" s="72">
        <f t="shared" si="88"/>
        <v>75035</v>
      </c>
      <c r="K219" s="69">
        <f t="shared" si="89"/>
        <v>22757</v>
      </c>
      <c r="L219" s="70">
        <f t="shared" si="90"/>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38</v>
      </c>
      <c r="B220" s="2" t="s">
        <v>234</v>
      </c>
      <c r="C220" s="49" t="str">
        <f t="shared" si="91"/>
        <v>LA England - Basingstoke and Deane</v>
      </c>
      <c r="D220" s="70">
        <f t="shared" si="82"/>
        <v>67458</v>
      </c>
      <c r="E220" s="70">
        <f t="shared" si="83"/>
        <v>70875</v>
      </c>
      <c r="F220" s="71">
        <f t="shared" si="84"/>
        <v>177760</v>
      </c>
      <c r="G220" s="71">
        <f t="shared" si="85"/>
        <v>87696</v>
      </c>
      <c r="H220" s="72">
        <f t="shared" si="86"/>
        <v>90064</v>
      </c>
      <c r="I220" s="72">
        <f t="shared" si="87"/>
        <v>67458</v>
      </c>
      <c r="J220" s="72">
        <f t="shared" si="88"/>
        <v>70875</v>
      </c>
      <c r="K220" s="69">
        <f t="shared" si="89"/>
        <v>20238</v>
      </c>
      <c r="L220" s="70">
        <f t="shared" si="90"/>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38</v>
      </c>
      <c r="B221" s="2" t="s">
        <v>235</v>
      </c>
      <c r="C221" s="49" t="str">
        <f t="shared" si="91"/>
        <v>LA England - Bassetlaw</v>
      </c>
      <c r="D221" s="70">
        <f t="shared" si="82"/>
        <v>46425</v>
      </c>
      <c r="E221" s="70">
        <f t="shared" si="83"/>
        <v>48027</v>
      </c>
      <c r="F221" s="71">
        <f t="shared" si="84"/>
        <v>118280</v>
      </c>
      <c r="G221" s="71">
        <f t="shared" si="85"/>
        <v>58532</v>
      </c>
      <c r="H221" s="72">
        <f t="shared" si="86"/>
        <v>59748</v>
      </c>
      <c r="I221" s="72">
        <f t="shared" si="87"/>
        <v>46425</v>
      </c>
      <c r="J221" s="72">
        <f t="shared" si="88"/>
        <v>48027</v>
      </c>
      <c r="K221" s="69">
        <f t="shared" si="89"/>
        <v>12107</v>
      </c>
      <c r="L221" s="70">
        <f t="shared" si="90"/>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38</v>
      </c>
      <c r="B222" s="2" t="s">
        <v>236</v>
      </c>
      <c r="C222" s="49" t="str">
        <f t="shared" si="91"/>
        <v>LA England - Bath and North East Somerset</v>
      </c>
      <c r="D222" s="70">
        <f t="shared" si="82"/>
        <v>78633</v>
      </c>
      <c r="E222" s="70">
        <f t="shared" si="83"/>
        <v>81049</v>
      </c>
      <c r="F222" s="71">
        <f t="shared" si="84"/>
        <v>196357</v>
      </c>
      <c r="G222" s="71">
        <f t="shared" si="85"/>
        <v>97651</v>
      </c>
      <c r="H222" s="72">
        <f t="shared" si="86"/>
        <v>98706</v>
      </c>
      <c r="I222" s="72">
        <f t="shared" si="87"/>
        <v>78633</v>
      </c>
      <c r="J222" s="72">
        <f t="shared" si="88"/>
        <v>81049</v>
      </c>
      <c r="K222" s="69">
        <f t="shared" si="89"/>
        <v>19018</v>
      </c>
      <c r="L222" s="70">
        <f t="shared" si="90"/>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38</v>
      </c>
      <c r="B223" s="2" t="s">
        <v>237</v>
      </c>
      <c r="C223" s="49" t="str">
        <f t="shared" si="91"/>
        <v>LA England - Bedford</v>
      </c>
      <c r="D223" s="70">
        <f t="shared" si="82"/>
        <v>64719</v>
      </c>
      <c r="E223" s="70">
        <f t="shared" si="83"/>
        <v>68795</v>
      </c>
      <c r="F223" s="71">
        <f t="shared" si="84"/>
        <v>174687</v>
      </c>
      <c r="G223" s="71">
        <f t="shared" si="85"/>
        <v>85924</v>
      </c>
      <c r="H223" s="72">
        <f t="shared" si="86"/>
        <v>88763</v>
      </c>
      <c r="I223" s="72">
        <f t="shared" si="87"/>
        <v>64719</v>
      </c>
      <c r="J223" s="72">
        <f t="shared" si="88"/>
        <v>68795</v>
      </c>
      <c r="K223" s="69">
        <f t="shared" si="89"/>
        <v>21205</v>
      </c>
      <c r="L223" s="70">
        <f t="shared" si="90"/>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38</v>
      </c>
      <c r="B224" s="2" t="s">
        <v>238</v>
      </c>
      <c r="C224" s="49" t="str">
        <f t="shared" si="91"/>
        <v>LA England - Bexley</v>
      </c>
      <c r="D224" s="70">
        <f t="shared" si="82"/>
        <v>91027</v>
      </c>
      <c r="E224" s="70">
        <f t="shared" si="83"/>
        <v>100850</v>
      </c>
      <c r="F224" s="71">
        <f t="shared" si="84"/>
        <v>249301</v>
      </c>
      <c r="G224" s="71">
        <f t="shared" si="85"/>
        <v>120541</v>
      </c>
      <c r="H224" s="72">
        <f t="shared" si="86"/>
        <v>128760</v>
      </c>
      <c r="I224" s="72">
        <f t="shared" si="87"/>
        <v>91027</v>
      </c>
      <c r="J224" s="72">
        <f t="shared" si="88"/>
        <v>100850</v>
      </c>
      <c r="K224" s="69">
        <f t="shared" si="89"/>
        <v>29514</v>
      </c>
      <c r="L224" s="70">
        <f t="shared" si="90"/>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38</v>
      </c>
      <c r="B225" s="2" t="s">
        <v>239</v>
      </c>
      <c r="C225" s="49" t="str">
        <f t="shared" si="91"/>
        <v>LA England - Birmingham</v>
      </c>
      <c r="D225" s="70">
        <f t="shared" si="82"/>
        <v>418462</v>
      </c>
      <c r="E225" s="70">
        <f t="shared" si="83"/>
        <v>435554</v>
      </c>
      <c r="F225" s="71">
        <f t="shared" si="84"/>
        <v>1140525</v>
      </c>
      <c r="G225" s="71">
        <f t="shared" si="85"/>
        <v>566258</v>
      </c>
      <c r="H225" s="72">
        <f t="shared" si="86"/>
        <v>574267</v>
      </c>
      <c r="I225" s="72">
        <f t="shared" si="87"/>
        <v>418462</v>
      </c>
      <c r="J225" s="72">
        <f t="shared" si="88"/>
        <v>435554</v>
      </c>
      <c r="K225" s="69">
        <f t="shared" si="89"/>
        <v>147796</v>
      </c>
      <c r="L225" s="70">
        <f t="shared" si="90"/>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38</v>
      </c>
      <c r="B226" s="2" t="s">
        <v>240</v>
      </c>
      <c r="C226" s="49" t="str">
        <f t="shared" si="91"/>
        <v>LA England - Blaby</v>
      </c>
      <c r="D226" s="70">
        <f t="shared" si="82"/>
        <v>38463</v>
      </c>
      <c r="E226" s="70">
        <f t="shared" si="83"/>
        <v>41790</v>
      </c>
      <c r="F226" s="71">
        <f t="shared" si="84"/>
        <v>101950</v>
      </c>
      <c r="G226" s="71">
        <f t="shared" si="85"/>
        <v>49650</v>
      </c>
      <c r="H226" s="72">
        <f t="shared" si="86"/>
        <v>52300</v>
      </c>
      <c r="I226" s="72">
        <f t="shared" si="87"/>
        <v>38463</v>
      </c>
      <c r="J226" s="72">
        <f t="shared" si="88"/>
        <v>41790</v>
      </c>
      <c r="K226" s="69">
        <f t="shared" si="89"/>
        <v>11187</v>
      </c>
      <c r="L226" s="70">
        <f t="shared" si="90"/>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38</v>
      </c>
      <c r="B227" s="2" t="s">
        <v>241</v>
      </c>
      <c r="C227" s="49" t="str">
        <f t="shared" si="91"/>
        <v>LA England - Blackburn with Darwen</v>
      </c>
      <c r="D227" s="70">
        <f t="shared" si="82"/>
        <v>55675</v>
      </c>
      <c r="E227" s="70">
        <f t="shared" si="83"/>
        <v>55702</v>
      </c>
      <c r="F227" s="71">
        <f t="shared" si="84"/>
        <v>150030</v>
      </c>
      <c r="G227" s="71">
        <f t="shared" si="85"/>
        <v>75253</v>
      </c>
      <c r="H227" s="72">
        <f t="shared" si="86"/>
        <v>74777</v>
      </c>
      <c r="I227" s="72">
        <f t="shared" si="87"/>
        <v>55675</v>
      </c>
      <c r="J227" s="72">
        <f t="shared" si="88"/>
        <v>55702</v>
      </c>
      <c r="K227" s="69">
        <f t="shared" si="89"/>
        <v>19578</v>
      </c>
      <c r="L227" s="70">
        <f t="shared" si="90"/>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38</v>
      </c>
      <c r="B228" s="2" t="s">
        <v>242</v>
      </c>
      <c r="C228" s="49" t="str">
        <f t="shared" si="91"/>
        <v>LA England - Blackpool</v>
      </c>
      <c r="D228" s="70">
        <f t="shared" si="82"/>
        <v>53827</v>
      </c>
      <c r="E228" s="70">
        <f t="shared" si="83"/>
        <v>55444</v>
      </c>
      <c r="F228" s="71">
        <f t="shared" si="84"/>
        <v>138381</v>
      </c>
      <c r="G228" s="71">
        <f t="shared" si="85"/>
        <v>68740</v>
      </c>
      <c r="H228" s="72">
        <f t="shared" si="86"/>
        <v>69641</v>
      </c>
      <c r="I228" s="72">
        <f t="shared" si="87"/>
        <v>53827</v>
      </c>
      <c r="J228" s="72">
        <f t="shared" si="88"/>
        <v>55444</v>
      </c>
      <c r="K228" s="69">
        <f t="shared" si="89"/>
        <v>14913</v>
      </c>
      <c r="L228" s="70">
        <f t="shared" si="90"/>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38</v>
      </c>
      <c r="B229" s="2" t="s">
        <v>243</v>
      </c>
      <c r="C229" s="49" t="str">
        <f t="shared" si="91"/>
        <v>LA England - Bolsover</v>
      </c>
      <c r="D229" s="70">
        <f t="shared" si="82"/>
        <v>31973</v>
      </c>
      <c r="E229" s="70">
        <f t="shared" si="83"/>
        <v>33285</v>
      </c>
      <c r="F229" s="71">
        <f t="shared" si="84"/>
        <v>81305</v>
      </c>
      <c r="G229" s="71">
        <f t="shared" si="85"/>
        <v>40175</v>
      </c>
      <c r="H229" s="72">
        <f t="shared" si="86"/>
        <v>41130</v>
      </c>
      <c r="I229" s="72">
        <f t="shared" si="87"/>
        <v>31973</v>
      </c>
      <c r="J229" s="72">
        <f t="shared" si="88"/>
        <v>33285</v>
      </c>
      <c r="K229" s="69">
        <f t="shared" si="89"/>
        <v>8202</v>
      </c>
      <c r="L229" s="70">
        <f t="shared" si="90"/>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38</v>
      </c>
      <c r="B230" s="2" t="s">
        <v>244</v>
      </c>
      <c r="C230" s="49" t="str">
        <f t="shared" si="91"/>
        <v>LA England - Bolton</v>
      </c>
      <c r="D230" s="70">
        <f t="shared" si="82"/>
        <v>107973</v>
      </c>
      <c r="E230" s="70">
        <f t="shared" si="83"/>
        <v>111344</v>
      </c>
      <c r="F230" s="71">
        <f t="shared" si="84"/>
        <v>288248</v>
      </c>
      <c r="G230" s="71">
        <f t="shared" si="85"/>
        <v>143343</v>
      </c>
      <c r="H230" s="72">
        <f t="shared" si="86"/>
        <v>144905</v>
      </c>
      <c r="I230" s="72">
        <f t="shared" si="87"/>
        <v>107973</v>
      </c>
      <c r="J230" s="72">
        <f t="shared" si="88"/>
        <v>111344</v>
      </c>
      <c r="K230" s="69">
        <f t="shared" si="89"/>
        <v>35370</v>
      </c>
      <c r="L230" s="70">
        <f t="shared" si="90"/>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38</v>
      </c>
      <c r="B231" s="2" t="s">
        <v>245</v>
      </c>
      <c r="C231" s="49" t="str">
        <f t="shared" si="91"/>
        <v>LA England - Boston</v>
      </c>
      <c r="D231" s="70">
        <f t="shared" si="82"/>
        <v>27610</v>
      </c>
      <c r="E231" s="70">
        <f t="shared" si="83"/>
        <v>28192</v>
      </c>
      <c r="F231" s="71">
        <f t="shared" si="84"/>
        <v>70837</v>
      </c>
      <c r="G231" s="71">
        <f t="shared" si="85"/>
        <v>35358</v>
      </c>
      <c r="H231" s="72">
        <f t="shared" si="86"/>
        <v>35479</v>
      </c>
      <c r="I231" s="72">
        <f t="shared" si="87"/>
        <v>27610</v>
      </c>
      <c r="J231" s="72">
        <f t="shared" si="88"/>
        <v>28192</v>
      </c>
      <c r="K231" s="69">
        <f t="shared" si="89"/>
        <v>7748</v>
      </c>
      <c r="L231" s="70">
        <f t="shared" si="90"/>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38</v>
      </c>
      <c r="B232" s="2" t="s">
        <v>246</v>
      </c>
      <c r="C232" s="49" t="str">
        <f t="shared" si="91"/>
        <v>LA England - Bournemouth, Christchurch and Poole</v>
      </c>
      <c r="D232" s="70">
        <f t="shared" si="82"/>
        <v>158506</v>
      </c>
      <c r="E232" s="70">
        <f t="shared" si="83"/>
        <v>162131</v>
      </c>
      <c r="F232" s="71">
        <f t="shared" si="84"/>
        <v>396989</v>
      </c>
      <c r="G232" s="71">
        <f t="shared" si="85"/>
        <v>197680</v>
      </c>
      <c r="H232" s="72">
        <f t="shared" si="86"/>
        <v>199309</v>
      </c>
      <c r="I232" s="72">
        <f t="shared" si="87"/>
        <v>158506</v>
      </c>
      <c r="J232" s="72">
        <f t="shared" si="88"/>
        <v>162131</v>
      </c>
      <c r="K232" s="69">
        <f t="shared" si="89"/>
        <v>39174</v>
      </c>
      <c r="L232" s="70">
        <f t="shared" si="90"/>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38</v>
      </c>
      <c r="B233" s="2" t="s">
        <v>247</v>
      </c>
      <c r="C233" s="49" t="str">
        <f t="shared" si="91"/>
        <v>LA England - Bracknell Forest</v>
      </c>
      <c r="D233" s="70">
        <f t="shared" si="82"/>
        <v>46618</v>
      </c>
      <c r="E233" s="70">
        <f t="shared" si="83"/>
        <v>48713</v>
      </c>
      <c r="F233" s="71">
        <f t="shared" si="84"/>
        <v>124165</v>
      </c>
      <c r="G233" s="71">
        <f t="shared" si="85"/>
        <v>61460</v>
      </c>
      <c r="H233" s="72">
        <f t="shared" si="86"/>
        <v>62705</v>
      </c>
      <c r="I233" s="72">
        <f t="shared" si="87"/>
        <v>46618</v>
      </c>
      <c r="J233" s="72">
        <f t="shared" si="88"/>
        <v>48713</v>
      </c>
      <c r="K233" s="69">
        <f t="shared" si="89"/>
        <v>14842</v>
      </c>
      <c r="L233" s="70">
        <f t="shared" si="90"/>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38</v>
      </c>
      <c r="B234" s="2" t="s">
        <v>248</v>
      </c>
      <c r="C234" s="49" t="str">
        <f t="shared" si="91"/>
        <v>LA England - Bradford</v>
      </c>
      <c r="D234" s="70">
        <f t="shared" si="82"/>
        <v>195247</v>
      </c>
      <c r="E234" s="70">
        <f t="shared" si="83"/>
        <v>204262</v>
      </c>
      <c r="F234" s="71">
        <f t="shared" si="84"/>
        <v>542128</v>
      </c>
      <c r="G234" s="71">
        <f t="shared" si="85"/>
        <v>267428</v>
      </c>
      <c r="H234" s="72">
        <f t="shared" si="86"/>
        <v>274700</v>
      </c>
      <c r="I234" s="72">
        <f t="shared" si="87"/>
        <v>195247</v>
      </c>
      <c r="J234" s="72">
        <f t="shared" si="88"/>
        <v>204262</v>
      </c>
      <c r="K234" s="69">
        <f t="shared" si="89"/>
        <v>72181</v>
      </c>
      <c r="L234" s="70">
        <f t="shared" si="90"/>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38</v>
      </c>
      <c r="B235" s="2" t="s">
        <v>249</v>
      </c>
      <c r="C235" s="49" t="str">
        <f t="shared" si="91"/>
        <v>LA England - Braintree</v>
      </c>
      <c r="D235" s="70">
        <f t="shared" si="82"/>
        <v>58187</v>
      </c>
      <c r="E235" s="70">
        <f t="shared" si="83"/>
        <v>62166</v>
      </c>
      <c r="F235" s="71">
        <f t="shared" si="84"/>
        <v>153091</v>
      </c>
      <c r="G235" s="71">
        <f t="shared" si="85"/>
        <v>75091</v>
      </c>
      <c r="H235" s="72">
        <f t="shared" si="86"/>
        <v>78000</v>
      </c>
      <c r="I235" s="72">
        <f t="shared" si="87"/>
        <v>58187</v>
      </c>
      <c r="J235" s="72">
        <f t="shared" si="88"/>
        <v>62166</v>
      </c>
      <c r="K235" s="69">
        <f t="shared" si="89"/>
        <v>16904</v>
      </c>
      <c r="L235" s="70">
        <f t="shared" si="90"/>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38</v>
      </c>
      <c r="B236" s="2" t="s">
        <v>250</v>
      </c>
      <c r="C236" s="49" t="str">
        <f t="shared" si="91"/>
        <v>LA England - Breckland</v>
      </c>
      <c r="D236" s="70">
        <f t="shared" si="82"/>
        <v>55877</v>
      </c>
      <c r="E236" s="70">
        <f t="shared" si="83"/>
        <v>58214</v>
      </c>
      <c r="F236" s="71">
        <f t="shared" si="84"/>
        <v>141255</v>
      </c>
      <c r="G236" s="71">
        <f t="shared" si="85"/>
        <v>69932</v>
      </c>
      <c r="H236" s="72">
        <f t="shared" si="86"/>
        <v>71323</v>
      </c>
      <c r="I236" s="72">
        <f t="shared" si="87"/>
        <v>55877</v>
      </c>
      <c r="J236" s="72">
        <f t="shared" si="88"/>
        <v>58214</v>
      </c>
      <c r="K236" s="69">
        <f t="shared" si="89"/>
        <v>14055</v>
      </c>
      <c r="L236" s="70">
        <f t="shared" si="90"/>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38</v>
      </c>
      <c r="B237" s="2" t="s">
        <v>251</v>
      </c>
      <c r="C237" s="49" t="str">
        <f t="shared" si="91"/>
        <v>LA England - Brent</v>
      </c>
      <c r="D237" s="70">
        <f t="shared" si="82"/>
        <v>127984</v>
      </c>
      <c r="E237" s="70">
        <f t="shared" si="83"/>
        <v>121888</v>
      </c>
      <c r="F237" s="71">
        <f t="shared" si="84"/>
        <v>327753</v>
      </c>
      <c r="G237" s="71">
        <f t="shared" si="85"/>
        <v>167931</v>
      </c>
      <c r="H237" s="72">
        <f t="shared" si="86"/>
        <v>159822</v>
      </c>
      <c r="I237" s="72">
        <f t="shared" si="87"/>
        <v>127984</v>
      </c>
      <c r="J237" s="72">
        <f t="shared" si="88"/>
        <v>121888</v>
      </c>
      <c r="K237" s="69">
        <f t="shared" si="89"/>
        <v>39947</v>
      </c>
      <c r="L237" s="70">
        <f t="shared" si="90"/>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38</v>
      </c>
      <c r="B238" s="2" t="s">
        <v>252</v>
      </c>
      <c r="C238" s="49" t="str">
        <f t="shared" si="91"/>
        <v>LA England - Brentwood</v>
      </c>
      <c r="D238" s="70">
        <f t="shared" si="82"/>
        <v>29130</v>
      </c>
      <c r="E238" s="70">
        <f t="shared" si="83"/>
        <v>31809</v>
      </c>
      <c r="F238" s="71">
        <f t="shared" si="84"/>
        <v>77242</v>
      </c>
      <c r="G238" s="71">
        <f t="shared" si="85"/>
        <v>37510</v>
      </c>
      <c r="H238" s="72">
        <f t="shared" si="86"/>
        <v>39732</v>
      </c>
      <c r="I238" s="72">
        <f t="shared" si="87"/>
        <v>29130</v>
      </c>
      <c r="J238" s="72">
        <f t="shared" si="88"/>
        <v>31809</v>
      </c>
      <c r="K238" s="69">
        <f t="shared" si="89"/>
        <v>8380</v>
      </c>
      <c r="L238" s="70">
        <f t="shared" si="90"/>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38</v>
      </c>
      <c r="B239" s="2" t="s">
        <v>253</v>
      </c>
      <c r="C239" s="49" t="str">
        <f t="shared" si="91"/>
        <v>LA England - Brighton and Hove</v>
      </c>
      <c r="D239" s="70">
        <f t="shared" si="82"/>
        <v>121290</v>
      </c>
      <c r="E239" s="70">
        <f t="shared" si="83"/>
        <v>120116</v>
      </c>
      <c r="F239" s="71">
        <f t="shared" si="84"/>
        <v>291738</v>
      </c>
      <c r="G239" s="71">
        <f t="shared" si="85"/>
        <v>147146</v>
      </c>
      <c r="H239" s="72">
        <f t="shared" si="86"/>
        <v>144592</v>
      </c>
      <c r="I239" s="72">
        <f t="shared" si="87"/>
        <v>121290</v>
      </c>
      <c r="J239" s="72">
        <f t="shared" si="88"/>
        <v>120116</v>
      </c>
      <c r="K239" s="69">
        <f t="shared" si="89"/>
        <v>25856</v>
      </c>
      <c r="L239" s="70">
        <f t="shared" si="90"/>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38</v>
      </c>
      <c r="B240" s="2" t="s">
        <v>254</v>
      </c>
      <c r="C240" s="49" t="str">
        <f t="shared" si="91"/>
        <v>LA England - Bristol, City of</v>
      </c>
      <c r="D240" s="70">
        <f t="shared" si="82"/>
        <v>185713</v>
      </c>
      <c r="E240" s="70">
        <f t="shared" si="83"/>
        <v>185746</v>
      </c>
      <c r="F240" s="71">
        <f t="shared" si="84"/>
        <v>465866</v>
      </c>
      <c r="G240" s="71">
        <f t="shared" si="85"/>
        <v>234262</v>
      </c>
      <c r="H240" s="72">
        <f t="shared" si="86"/>
        <v>231604</v>
      </c>
      <c r="I240" s="72">
        <f t="shared" si="87"/>
        <v>185713</v>
      </c>
      <c r="J240" s="72">
        <f t="shared" si="88"/>
        <v>185746</v>
      </c>
      <c r="K240" s="69">
        <f t="shared" si="89"/>
        <v>48549</v>
      </c>
      <c r="L240" s="70">
        <f t="shared" si="90"/>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38</v>
      </c>
      <c r="B241" s="2" t="s">
        <v>255</v>
      </c>
      <c r="C241" s="49" t="str">
        <f t="shared" si="91"/>
        <v>LA England - Broadland</v>
      </c>
      <c r="D241" s="70">
        <f t="shared" si="82"/>
        <v>51709</v>
      </c>
      <c r="E241" s="70">
        <f t="shared" si="83"/>
        <v>55874</v>
      </c>
      <c r="F241" s="71">
        <f t="shared" si="84"/>
        <v>131931</v>
      </c>
      <c r="G241" s="71">
        <f t="shared" si="85"/>
        <v>64205</v>
      </c>
      <c r="H241" s="72">
        <f t="shared" si="86"/>
        <v>67726</v>
      </c>
      <c r="I241" s="72">
        <f t="shared" si="87"/>
        <v>51709</v>
      </c>
      <c r="J241" s="72">
        <f t="shared" si="88"/>
        <v>55874</v>
      </c>
      <c r="K241" s="69">
        <f t="shared" si="89"/>
        <v>12496</v>
      </c>
      <c r="L241" s="70">
        <f t="shared" si="90"/>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38</v>
      </c>
      <c r="B242" s="2" t="s">
        <v>256</v>
      </c>
      <c r="C242" s="49" t="str">
        <f t="shared" si="91"/>
        <v>LA England - Bromley</v>
      </c>
      <c r="D242" s="70">
        <f t="shared" si="82"/>
        <v>121442</v>
      </c>
      <c r="E242" s="70">
        <f t="shared" si="83"/>
        <v>135847</v>
      </c>
      <c r="F242" s="71">
        <f t="shared" si="84"/>
        <v>332752</v>
      </c>
      <c r="G242" s="71">
        <f t="shared" si="85"/>
        <v>160244</v>
      </c>
      <c r="H242" s="72">
        <f t="shared" si="86"/>
        <v>172508</v>
      </c>
      <c r="I242" s="72">
        <f t="shared" si="87"/>
        <v>121442</v>
      </c>
      <c r="J242" s="72">
        <f t="shared" si="88"/>
        <v>135847</v>
      </c>
      <c r="K242" s="69">
        <f t="shared" si="89"/>
        <v>38802</v>
      </c>
      <c r="L242" s="70">
        <f t="shared" si="90"/>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38</v>
      </c>
      <c r="B243" s="2" t="s">
        <v>257</v>
      </c>
      <c r="C243" s="49" t="str">
        <f t="shared" si="91"/>
        <v>LA England - Bromsgrove</v>
      </c>
      <c r="D243" s="70">
        <f t="shared" si="82"/>
        <v>38757</v>
      </c>
      <c r="E243" s="70">
        <f t="shared" si="83"/>
        <v>40983</v>
      </c>
      <c r="F243" s="71">
        <f t="shared" si="84"/>
        <v>100569</v>
      </c>
      <c r="G243" s="71">
        <f t="shared" si="85"/>
        <v>49311</v>
      </c>
      <c r="H243" s="72">
        <f t="shared" si="86"/>
        <v>51258</v>
      </c>
      <c r="I243" s="72">
        <f t="shared" si="87"/>
        <v>38757</v>
      </c>
      <c r="J243" s="72">
        <f t="shared" si="88"/>
        <v>40983</v>
      </c>
      <c r="K243" s="69">
        <f t="shared" si="89"/>
        <v>10554</v>
      </c>
      <c r="L243" s="70">
        <f t="shared" si="90"/>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38</v>
      </c>
      <c r="B244" s="2" t="s">
        <v>258</v>
      </c>
      <c r="C244" s="49" t="str">
        <f t="shared" si="91"/>
        <v>LA England - Broxbourne</v>
      </c>
      <c r="D244" s="70">
        <f t="shared" si="82"/>
        <v>35761</v>
      </c>
      <c r="E244" s="70">
        <f t="shared" si="83"/>
        <v>39586</v>
      </c>
      <c r="F244" s="71">
        <f t="shared" si="84"/>
        <v>97592</v>
      </c>
      <c r="G244" s="71">
        <f t="shared" si="85"/>
        <v>47140</v>
      </c>
      <c r="H244" s="72">
        <f t="shared" si="86"/>
        <v>50452</v>
      </c>
      <c r="I244" s="72">
        <f t="shared" si="87"/>
        <v>35761</v>
      </c>
      <c r="J244" s="72">
        <f t="shared" si="88"/>
        <v>39586</v>
      </c>
      <c r="K244" s="69">
        <f t="shared" si="89"/>
        <v>11379</v>
      </c>
      <c r="L244" s="70">
        <f t="shared" si="90"/>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38</v>
      </c>
      <c r="B245" s="2" t="s">
        <v>259</v>
      </c>
      <c r="C245" s="49" t="str">
        <f t="shared" si="91"/>
        <v>LA England - Broxtowe</v>
      </c>
      <c r="D245" s="70">
        <f t="shared" si="82"/>
        <v>45845</v>
      </c>
      <c r="E245" s="70">
        <f t="shared" si="83"/>
        <v>47155</v>
      </c>
      <c r="F245" s="71">
        <f t="shared" si="84"/>
        <v>114627</v>
      </c>
      <c r="G245" s="71">
        <f t="shared" si="85"/>
        <v>56951</v>
      </c>
      <c r="H245" s="72">
        <f t="shared" si="86"/>
        <v>57676</v>
      </c>
      <c r="I245" s="72">
        <f t="shared" si="87"/>
        <v>45845</v>
      </c>
      <c r="J245" s="72">
        <f t="shared" si="88"/>
        <v>47155</v>
      </c>
      <c r="K245" s="69">
        <f t="shared" si="89"/>
        <v>11106</v>
      </c>
      <c r="L245" s="70">
        <f t="shared" si="90"/>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38</v>
      </c>
      <c r="B246" s="2" t="s">
        <v>260</v>
      </c>
      <c r="C246" s="49" t="str">
        <f t="shared" si="91"/>
        <v>LA England - Buckinghamshire</v>
      </c>
      <c r="D246" s="70">
        <f t="shared" si="82"/>
        <v>203699</v>
      </c>
      <c r="E246" s="70">
        <f t="shared" si="83"/>
        <v>216557</v>
      </c>
      <c r="F246" s="71">
        <f t="shared" si="84"/>
        <v>547060</v>
      </c>
      <c r="G246" s="71">
        <f t="shared" si="85"/>
        <v>268281</v>
      </c>
      <c r="H246" s="72">
        <f t="shared" si="86"/>
        <v>278779</v>
      </c>
      <c r="I246" s="72">
        <f t="shared" si="87"/>
        <v>203699</v>
      </c>
      <c r="J246" s="72">
        <f t="shared" si="88"/>
        <v>216557</v>
      </c>
      <c r="K246" s="69">
        <f t="shared" si="89"/>
        <v>64582</v>
      </c>
      <c r="L246" s="70">
        <f t="shared" si="90"/>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38</v>
      </c>
      <c r="B247" s="2" t="s">
        <v>261</v>
      </c>
      <c r="C247" s="49" t="str">
        <f t="shared" si="91"/>
        <v>LA England - Burnley</v>
      </c>
      <c r="D247" s="70">
        <f t="shared" si="82"/>
        <v>33263</v>
      </c>
      <c r="E247" s="70">
        <f t="shared" si="83"/>
        <v>35202</v>
      </c>
      <c r="F247" s="71">
        <f t="shared" si="84"/>
        <v>89344</v>
      </c>
      <c r="G247" s="71">
        <f t="shared" si="85"/>
        <v>44061</v>
      </c>
      <c r="H247" s="72">
        <f t="shared" si="86"/>
        <v>45283</v>
      </c>
      <c r="I247" s="72">
        <f t="shared" si="87"/>
        <v>33263</v>
      </c>
      <c r="J247" s="72">
        <f t="shared" si="88"/>
        <v>35202</v>
      </c>
      <c r="K247" s="69">
        <f t="shared" si="89"/>
        <v>10798</v>
      </c>
      <c r="L247" s="70">
        <f t="shared" si="90"/>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38</v>
      </c>
      <c r="B248" s="2" t="s">
        <v>262</v>
      </c>
      <c r="C248" s="49" t="str">
        <f t="shared" si="91"/>
        <v>LA England - Bury</v>
      </c>
      <c r="D248" s="70">
        <f t="shared" si="82"/>
        <v>71367</v>
      </c>
      <c r="E248" s="70">
        <f t="shared" si="83"/>
        <v>76161</v>
      </c>
      <c r="F248" s="71">
        <f t="shared" si="84"/>
        <v>190708</v>
      </c>
      <c r="G248" s="71">
        <f t="shared" si="85"/>
        <v>93700</v>
      </c>
      <c r="H248" s="72">
        <f t="shared" si="86"/>
        <v>97008</v>
      </c>
      <c r="I248" s="72">
        <f t="shared" si="87"/>
        <v>71367</v>
      </c>
      <c r="J248" s="72">
        <f t="shared" si="88"/>
        <v>76161</v>
      </c>
      <c r="K248" s="69">
        <f t="shared" si="89"/>
        <v>22333</v>
      </c>
      <c r="L248" s="70">
        <f t="shared" si="90"/>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38</v>
      </c>
      <c r="B249" s="2" t="s">
        <v>263</v>
      </c>
      <c r="C249" s="49" t="str">
        <f t="shared" si="91"/>
        <v>LA England - Calderdale</v>
      </c>
      <c r="D249" s="70">
        <f t="shared" si="82"/>
        <v>80539</v>
      </c>
      <c r="E249" s="70">
        <f t="shared" si="83"/>
        <v>84949</v>
      </c>
      <c r="F249" s="71">
        <f t="shared" si="84"/>
        <v>211439</v>
      </c>
      <c r="G249" s="71">
        <f t="shared" si="85"/>
        <v>103866</v>
      </c>
      <c r="H249" s="72">
        <f t="shared" si="86"/>
        <v>107573</v>
      </c>
      <c r="I249" s="72">
        <f t="shared" si="87"/>
        <v>80539</v>
      </c>
      <c r="J249" s="72">
        <f t="shared" si="88"/>
        <v>84949</v>
      </c>
      <c r="K249" s="69">
        <f t="shared" si="89"/>
        <v>23327</v>
      </c>
      <c r="L249" s="70">
        <f t="shared" si="90"/>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38</v>
      </c>
      <c r="B250" s="2" t="s">
        <v>264</v>
      </c>
      <c r="C250" s="49" t="str">
        <f t="shared" si="91"/>
        <v>LA England - Cambridge</v>
      </c>
      <c r="D250" s="70">
        <f t="shared" si="82"/>
        <v>52678</v>
      </c>
      <c r="E250" s="70">
        <f t="shared" si="83"/>
        <v>47831</v>
      </c>
      <c r="F250" s="71">
        <f t="shared" si="84"/>
        <v>125063</v>
      </c>
      <c r="G250" s="71">
        <f t="shared" si="85"/>
        <v>65321</v>
      </c>
      <c r="H250" s="72">
        <f t="shared" si="86"/>
        <v>59742</v>
      </c>
      <c r="I250" s="72">
        <f t="shared" si="87"/>
        <v>52678</v>
      </c>
      <c r="J250" s="72">
        <f t="shared" si="88"/>
        <v>47831</v>
      </c>
      <c r="K250" s="69">
        <f t="shared" si="89"/>
        <v>12643</v>
      </c>
      <c r="L250" s="70">
        <f t="shared" si="90"/>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38</v>
      </c>
      <c r="B251" s="2" t="s">
        <v>265</v>
      </c>
      <c r="C251" s="49" t="str">
        <f t="shared" si="91"/>
        <v>LA England - Camden</v>
      </c>
      <c r="D251" s="70">
        <f t="shared" si="82"/>
        <v>115145</v>
      </c>
      <c r="E251" s="70">
        <f t="shared" si="83"/>
        <v>110271</v>
      </c>
      <c r="F251" s="71">
        <f t="shared" si="84"/>
        <v>279516</v>
      </c>
      <c r="G251" s="71">
        <f t="shared" si="85"/>
        <v>142915</v>
      </c>
      <c r="H251" s="72">
        <f t="shared" si="86"/>
        <v>136601</v>
      </c>
      <c r="I251" s="72">
        <f t="shared" si="87"/>
        <v>115145</v>
      </c>
      <c r="J251" s="72">
        <f t="shared" si="88"/>
        <v>110271</v>
      </c>
      <c r="K251" s="69">
        <f t="shared" si="89"/>
        <v>27770</v>
      </c>
      <c r="L251" s="70">
        <f t="shared" si="90"/>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38</v>
      </c>
      <c r="B252" s="2" t="s">
        <v>266</v>
      </c>
      <c r="C252" s="49" t="str">
        <f t="shared" si="91"/>
        <v>LA England - Cannock Chase</v>
      </c>
      <c r="D252" s="70">
        <f t="shared" si="82"/>
        <v>39835</v>
      </c>
      <c r="E252" s="70">
        <f t="shared" si="83"/>
        <v>41350</v>
      </c>
      <c r="F252" s="71">
        <f t="shared" si="84"/>
        <v>101484</v>
      </c>
      <c r="G252" s="71">
        <f t="shared" si="85"/>
        <v>50294</v>
      </c>
      <c r="H252" s="72">
        <f t="shared" si="86"/>
        <v>51190</v>
      </c>
      <c r="I252" s="72">
        <f t="shared" si="87"/>
        <v>39835</v>
      </c>
      <c r="J252" s="72">
        <f t="shared" si="88"/>
        <v>41350</v>
      </c>
      <c r="K252" s="69">
        <f t="shared" si="89"/>
        <v>10459</v>
      </c>
      <c r="L252" s="70">
        <f t="shared" si="90"/>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38</v>
      </c>
      <c r="B253" s="2" t="s">
        <v>267</v>
      </c>
      <c r="C253" s="49" t="str">
        <f t="shared" si="91"/>
        <v>LA England - Canterbury</v>
      </c>
      <c r="D253" s="70">
        <f t="shared" si="82"/>
        <v>66735</v>
      </c>
      <c r="E253" s="70">
        <f t="shared" si="83"/>
        <v>70066</v>
      </c>
      <c r="F253" s="71">
        <f t="shared" si="84"/>
        <v>166762</v>
      </c>
      <c r="G253" s="71">
        <f t="shared" si="85"/>
        <v>82314</v>
      </c>
      <c r="H253" s="72">
        <f t="shared" si="86"/>
        <v>84448</v>
      </c>
      <c r="I253" s="72">
        <f t="shared" si="87"/>
        <v>66735</v>
      </c>
      <c r="J253" s="72">
        <f t="shared" si="88"/>
        <v>70066</v>
      </c>
      <c r="K253" s="69">
        <f t="shared" si="89"/>
        <v>15579</v>
      </c>
      <c r="L253" s="70">
        <f t="shared" si="90"/>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38</v>
      </c>
      <c r="B254" s="2" t="s">
        <v>268</v>
      </c>
      <c r="C254" s="49" t="str">
        <f t="shared" si="91"/>
        <v>LA England - Carlisle</v>
      </c>
      <c r="D254" s="70">
        <f t="shared" si="82"/>
        <v>41914</v>
      </c>
      <c r="E254" s="70">
        <f t="shared" si="83"/>
        <v>45048</v>
      </c>
      <c r="F254" s="71">
        <f t="shared" si="84"/>
        <v>108524</v>
      </c>
      <c r="G254" s="71">
        <f t="shared" si="85"/>
        <v>53036</v>
      </c>
      <c r="H254" s="72">
        <f t="shared" si="86"/>
        <v>55488</v>
      </c>
      <c r="I254" s="72">
        <f t="shared" si="87"/>
        <v>41914</v>
      </c>
      <c r="J254" s="72">
        <f t="shared" si="88"/>
        <v>45048</v>
      </c>
      <c r="K254" s="69">
        <f t="shared" si="89"/>
        <v>11122</v>
      </c>
      <c r="L254" s="70">
        <f t="shared" si="90"/>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38</v>
      </c>
      <c r="B255" s="2" t="s">
        <v>269</v>
      </c>
      <c r="C255" s="49" t="str">
        <f t="shared" si="91"/>
        <v>LA England - Castle Point</v>
      </c>
      <c r="D255" s="70">
        <f t="shared" si="82"/>
        <v>35037</v>
      </c>
      <c r="E255" s="70">
        <f t="shared" si="83"/>
        <v>37927</v>
      </c>
      <c r="F255" s="71">
        <f t="shared" si="84"/>
        <v>90524</v>
      </c>
      <c r="G255" s="71">
        <f t="shared" si="85"/>
        <v>44034</v>
      </c>
      <c r="H255" s="72">
        <f t="shared" si="86"/>
        <v>46490</v>
      </c>
      <c r="I255" s="72">
        <f t="shared" si="87"/>
        <v>35037</v>
      </c>
      <c r="J255" s="72">
        <f t="shared" si="88"/>
        <v>37927</v>
      </c>
      <c r="K255" s="69">
        <f t="shared" si="89"/>
        <v>8997</v>
      </c>
      <c r="L255" s="70">
        <f t="shared" si="90"/>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38</v>
      </c>
      <c r="B256" s="2" t="s">
        <v>270</v>
      </c>
      <c r="C256" s="49" t="str">
        <f t="shared" si="91"/>
        <v>LA England - Central Bedfordshire</v>
      </c>
      <c r="D256" s="70">
        <f t="shared" si="82"/>
        <v>111525</v>
      </c>
      <c r="E256" s="70">
        <f t="shared" si="83"/>
        <v>117374</v>
      </c>
      <c r="F256" s="71">
        <f t="shared" si="84"/>
        <v>294096</v>
      </c>
      <c r="G256" s="71">
        <f t="shared" si="85"/>
        <v>144879</v>
      </c>
      <c r="H256" s="72">
        <f t="shared" si="86"/>
        <v>149217</v>
      </c>
      <c r="I256" s="72">
        <f t="shared" si="87"/>
        <v>111525</v>
      </c>
      <c r="J256" s="72">
        <f t="shared" si="88"/>
        <v>117374</v>
      </c>
      <c r="K256" s="69">
        <f t="shared" si="89"/>
        <v>33354</v>
      </c>
      <c r="L256" s="70">
        <f t="shared" si="90"/>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38</v>
      </c>
      <c r="B257" s="2" t="s">
        <v>271</v>
      </c>
      <c r="C257" s="49" t="str">
        <f t="shared" si="91"/>
        <v>LA England - Charnwood</v>
      </c>
      <c r="D257" s="70">
        <f t="shared" si="82"/>
        <v>76477</v>
      </c>
      <c r="E257" s="70">
        <f t="shared" si="83"/>
        <v>75963</v>
      </c>
      <c r="F257" s="71">
        <f t="shared" si="84"/>
        <v>188416</v>
      </c>
      <c r="G257" s="71">
        <f t="shared" si="85"/>
        <v>94974</v>
      </c>
      <c r="H257" s="72">
        <f t="shared" si="86"/>
        <v>93442</v>
      </c>
      <c r="I257" s="72">
        <f t="shared" si="87"/>
        <v>76477</v>
      </c>
      <c r="J257" s="72">
        <f t="shared" si="88"/>
        <v>75963</v>
      </c>
      <c r="K257" s="69">
        <f t="shared" si="89"/>
        <v>18497</v>
      </c>
      <c r="L257" s="70">
        <f t="shared" si="90"/>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38</v>
      </c>
      <c r="B258" s="2" t="s">
        <v>272</v>
      </c>
      <c r="C258" s="49" t="str">
        <f t="shared" si="91"/>
        <v>LA England - Chelmsford</v>
      </c>
      <c r="D258" s="70">
        <f t="shared" si="82"/>
        <v>68889</v>
      </c>
      <c r="E258" s="70">
        <f t="shared" si="83"/>
        <v>72291</v>
      </c>
      <c r="F258" s="71">
        <f t="shared" si="84"/>
        <v>179549</v>
      </c>
      <c r="G258" s="71">
        <f t="shared" si="85"/>
        <v>88666</v>
      </c>
      <c r="H258" s="72">
        <f t="shared" si="86"/>
        <v>90883</v>
      </c>
      <c r="I258" s="72">
        <f t="shared" si="87"/>
        <v>68889</v>
      </c>
      <c r="J258" s="72">
        <f t="shared" si="88"/>
        <v>72291</v>
      </c>
      <c r="K258" s="69">
        <f t="shared" si="89"/>
        <v>19777</v>
      </c>
      <c r="L258" s="70">
        <f t="shared" si="90"/>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38</v>
      </c>
      <c r="B259" s="2" t="s">
        <v>273</v>
      </c>
      <c r="C259" s="49" t="str">
        <f t="shared" si="91"/>
        <v>LA England - Cheltenham</v>
      </c>
      <c r="D259" s="70">
        <f t="shared" si="82"/>
        <v>45339</v>
      </c>
      <c r="E259" s="70">
        <f t="shared" si="83"/>
        <v>47284</v>
      </c>
      <c r="F259" s="71">
        <f t="shared" si="84"/>
        <v>116043</v>
      </c>
      <c r="G259" s="71">
        <f t="shared" si="85"/>
        <v>57177</v>
      </c>
      <c r="H259" s="72">
        <f t="shared" si="86"/>
        <v>58866</v>
      </c>
      <c r="I259" s="72">
        <f t="shared" si="87"/>
        <v>45339</v>
      </c>
      <c r="J259" s="72">
        <f t="shared" si="88"/>
        <v>47284</v>
      </c>
      <c r="K259" s="69">
        <f t="shared" si="89"/>
        <v>11838</v>
      </c>
      <c r="L259" s="70">
        <f t="shared" si="90"/>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38</v>
      </c>
      <c r="B260" s="2" t="s">
        <v>274</v>
      </c>
      <c r="C260" s="49" t="str">
        <f t="shared" si="91"/>
        <v>LA England - Cherwell</v>
      </c>
      <c r="D260" s="70">
        <f t="shared" si="82"/>
        <v>57582</v>
      </c>
      <c r="E260" s="70">
        <f t="shared" si="83"/>
        <v>60162</v>
      </c>
      <c r="F260" s="71">
        <f t="shared" si="84"/>
        <v>151846</v>
      </c>
      <c r="G260" s="71">
        <f t="shared" si="85"/>
        <v>75109</v>
      </c>
      <c r="H260" s="72">
        <f t="shared" si="86"/>
        <v>76737</v>
      </c>
      <c r="I260" s="72">
        <f t="shared" si="87"/>
        <v>57582</v>
      </c>
      <c r="J260" s="72">
        <f t="shared" si="88"/>
        <v>60162</v>
      </c>
      <c r="K260" s="69">
        <f t="shared" si="89"/>
        <v>17527</v>
      </c>
      <c r="L260" s="70">
        <f t="shared" si="90"/>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38</v>
      </c>
      <c r="B261" s="2" t="s">
        <v>275</v>
      </c>
      <c r="C261" s="49" t="str">
        <f t="shared" si="91"/>
        <v>LA England - Cheshire East</v>
      </c>
      <c r="D261" s="70">
        <f t="shared" si="82"/>
        <v>149160</v>
      </c>
      <c r="E261" s="70">
        <f t="shared" si="83"/>
        <v>159439</v>
      </c>
      <c r="F261" s="71">
        <f t="shared" si="84"/>
        <v>386667</v>
      </c>
      <c r="G261" s="71">
        <f t="shared" si="85"/>
        <v>189315</v>
      </c>
      <c r="H261" s="72">
        <f t="shared" si="86"/>
        <v>197352</v>
      </c>
      <c r="I261" s="72">
        <f t="shared" si="87"/>
        <v>149160</v>
      </c>
      <c r="J261" s="72">
        <f t="shared" si="88"/>
        <v>159439</v>
      </c>
      <c r="K261" s="69">
        <f t="shared" si="89"/>
        <v>40155</v>
      </c>
      <c r="L261" s="70">
        <f t="shared" si="90"/>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38</v>
      </c>
      <c r="B262" s="2" t="s">
        <v>276</v>
      </c>
      <c r="C262" s="49" t="str">
        <f t="shared" si="91"/>
        <v>LA England - Cheshire West and Chester</v>
      </c>
      <c r="D262" s="70">
        <f t="shared" si="82"/>
        <v>132048</v>
      </c>
      <c r="E262" s="70">
        <f t="shared" si="83"/>
        <v>142597</v>
      </c>
      <c r="F262" s="71">
        <f t="shared" si="84"/>
        <v>343823</v>
      </c>
      <c r="G262" s="71">
        <f t="shared" si="85"/>
        <v>167615</v>
      </c>
      <c r="H262" s="72">
        <f t="shared" si="86"/>
        <v>176208</v>
      </c>
      <c r="I262" s="72">
        <f t="shared" si="87"/>
        <v>132048</v>
      </c>
      <c r="J262" s="72">
        <f t="shared" si="88"/>
        <v>142597</v>
      </c>
      <c r="K262" s="69">
        <f t="shared" si="89"/>
        <v>35567</v>
      </c>
      <c r="L262" s="70">
        <f t="shared" si="90"/>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38</v>
      </c>
      <c r="B263" s="2" t="s">
        <v>277</v>
      </c>
      <c r="C263" s="49" t="str">
        <f t="shared" si="91"/>
        <v>LA England - Chesterfield</v>
      </c>
      <c r="D263" s="70">
        <f t="shared" si="82"/>
        <v>41438</v>
      </c>
      <c r="E263" s="70">
        <f t="shared" si="83"/>
        <v>43618</v>
      </c>
      <c r="F263" s="71">
        <f t="shared" si="84"/>
        <v>104930</v>
      </c>
      <c r="G263" s="71">
        <f t="shared" si="85"/>
        <v>51500</v>
      </c>
      <c r="H263" s="72">
        <f t="shared" si="86"/>
        <v>53430</v>
      </c>
      <c r="I263" s="72">
        <f t="shared" si="87"/>
        <v>41438</v>
      </c>
      <c r="J263" s="72">
        <f t="shared" si="88"/>
        <v>43618</v>
      </c>
      <c r="K263" s="69">
        <f t="shared" si="89"/>
        <v>10062</v>
      </c>
      <c r="L263" s="70">
        <f t="shared" si="90"/>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38</v>
      </c>
      <c r="B264" s="2" t="s">
        <v>278</v>
      </c>
      <c r="C264" s="49" t="str">
        <f t="shared" si="91"/>
        <v>LA England - Chichester</v>
      </c>
      <c r="D264" s="70">
        <f t="shared" si="82"/>
        <v>46907</v>
      </c>
      <c r="E264" s="70">
        <f t="shared" si="83"/>
        <v>52115</v>
      </c>
      <c r="F264" s="71">
        <f t="shared" si="84"/>
        <v>121508</v>
      </c>
      <c r="G264" s="71">
        <f t="shared" si="85"/>
        <v>58411</v>
      </c>
      <c r="H264" s="72">
        <f t="shared" si="86"/>
        <v>63097</v>
      </c>
      <c r="I264" s="72">
        <f t="shared" si="87"/>
        <v>46907</v>
      </c>
      <c r="J264" s="72">
        <f t="shared" si="88"/>
        <v>52115</v>
      </c>
      <c r="K264" s="69">
        <f t="shared" si="89"/>
        <v>11504</v>
      </c>
      <c r="L264" s="70">
        <f t="shared" si="90"/>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38</v>
      </c>
      <c r="B265" s="2" t="s">
        <v>279</v>
      </c>
      <c r="C265" s="49" t="str">
        <f t="shared" si="91"/>
        <v>LA England - Chorley</v>
      </c>
      <c r="D265" s="70">
        <f t="shared" si="82"/>
        <v>46795</v>
      </c>
      <c r="E265" s="70">
        <f t="shared" si="83"/>
        <v>47642</v>
      </c>
      <c r="F265" s="71">
        <f t="shared" si="84"/>
        <v>118870</v>
      </c>
      <c r="G265" s="71">
        <f t="shared" si="85"/>
        <v>59285</v>
      </c>
      <c r="H265" s="72">
        <f t="shared" si="86"/>
        <v>59585</v>
      </c>
      <c r="I265" s="72">
        <f t="shared" si="87"/>
        <v>46795</v>
      </c>
      <c r="J265" s="72">
        <f t="shared" si="88"/>
        <v>47642</v>
      </c>
      <c r="K265" s="69">
        <f t="shared" si="89"/>
        <v>12490</v>
      </c>
      <c r="L265" s="70">
        <f t="shared" si="90"/>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38</v>
      </c>
      <c r="B266" s="2" t="s">
        <v>280</v>
      </c>
      <c r="C266" s="49" t="str">
        <f t="shared" si="91"/>
        <v>LA England - City of London</v>
      </c>
      <c r="D266" s="70">
        <f t="shared" si="82"/>
        <v>5037</v>
      </c>
      <c r="E266" s="70">
        <f t="shared" si="83"/>
        <v>4076</v>
      </c>
      <c r="F266" s="71">
        <f t="shared" si="84"/>
        <v>10938</v>
      </c>
      <c r="G266" s="71">
        <f t="shared" si="85"/>
        <v>5973</v>
      </c>
      <c r="H266" s="72">
        <f t="shared" si="86"/>
        <v>4965</v>
      </c>
      <c r="I266" s="72">
        <f t="shared" si="87"/>
        <v>5037</v>
      </c>
      <c r="J266" s="72">
        <f t="shared" si="88"/>
        <v>4076</v>
      </c>
      <c r="K266" s="69">
        <f t="shared" si="89"/>
        <v>936</v>
      </c>
      <c r="L266" s="70">
        <f t="shared" si="90"/>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38</v>
      </c>
      <c r="B267" s="2" t="s">
        <v>281</v>
      </c>
      <c r="C267" s="49" t="str">
        <f t="shared" si="91"/>
        <v>LA England - Colchester</v>
      </c>
      <c r="D267" s="70">
        <f t="shared" si="82"/>
        <v>77274</v>
      </c>
      <c r="E267" s="70">
        <f t="shared" si="83"/>
        <v>78996</v>
      </c>
      <c r="F267" s="71">
        <f t="shared" si="84"/>
        <v>197200</v>
      </c>
      <c r="G267" s="71">
        <f t="shared" si="85"/>
        <v>98344</v>
      </c>
      <c r="H267" s="72">
        <f t="shared" si="86"/>
        <v>98856</v>
      </c>
      <c r="I267" s="72">
        <f t="shared" si="87"/>
        <v>77274</v>
      </c>
      <c r="J267" s="72">
        <f t="shared" si="88"/>
        <v>78996</v>
      </c>
      <c r="K267" s="69">
        <f t="shared" si="89"/>
        <v>21070</v>
      </c>
      <c r="L267" s="70">
        <f t="shared" si="90"/>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38</v>
      </c>
      <c r="B268" s="2" t="s">
        <v>282</v>
      </c>
      <c r="C268" s="49" t="str">
        <f t="shared" si="91"/>
        <v>LA England - Copeland</v>
      </c>
      <c r="D268" s="70">
        <f t="shared" si="82"/>
        <v>27279</v>
      </c>
      <c r="E268" s="70">
        <f t="shared" si="83"/>
        <v>27929</v>
      </c>
      <c r="F268" s="71">
        <f t="shared" si="84"/>
        <v>68041</v>
      </c>
      <c r="G268" s="71">
        <f t="shared" si="85"/>
        <v>33907</v>
      </c>
      <c r="H268" s="72">
        <f t="shared" si="86"/>
        <v>34134</v>
      </c>
      <c r="I268" s="72">
        <f t="shared" si="87"/>
        <v>27279</v>
      </c>
      <c r="J268" s="72">
        <f t="shared" si="88"/>
        <v>27929</v>
      </c>
      <c r="K268" s="69">
        <f t="shared" si="89"/>
        <v>6628</v>
      </c>
      <c r="L268" s="70">
        <f t="shared" si="90"/>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38</v>
      </c>
      <c r="B269" s="2" t="s">
        <v>283</v>
      </c>
      <c r="C269" s="49" t="str">
        <f t="shared" si="91"/>
        <v>LA England - Corby</v>
      </c>
      <c r="D269" s="70">
        <f t="shared" si="82"/>
        <v>26747</v>
      </c>
      <c r="E269" s="70">
        <f t="shared" si="83"/>
        <v>28104</v>
      </c>
      <c r="F269" s="71">
        <f t="shared" si="84"/>
        <v>73053</v>
      </c>
      <c r="G269" s="71">
        <f t="shared" si="85"/>
        <v>35996</v>
      </c>
      <c r="H269" s="72">
        <f t="shared" si="86"/>
        <v>37057</v>
      </c>
      <c r="I269" s="72">
        <f t="shared" si="87"/>
        <v>26747</v>
      </c>
      <c r="J269" s="72">
        <f t="shared" si="88"/>
        <v>28104</v>
      </c>
      <c r="K269" s="69">
        <f t="shared" si="89"/>
        <v>9249</v>
      </c>
      <c r="L269" s="70">
        <f t="shared" si="90"/>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38</v>
      </c>
      <c r="B270" s="2" t="s">
        <v>284</v>
      </c>
      <c r="C270" s="49" t="str">
        <f t="shared" si="91"/>
        <v>LA England - Cornwall</v>
      </c>
      <c r="D270" s="70">
        <f t="shared" si="82"/>
        <v>222372</v>
      </c>
      <c r="E270" s="70">
        <f t="shared" si="83"/>
        <v>241973</v>
      </c>
      <c r="F270" s="71">
        <f t="shared" si="84"/>
        <v>573299</v>
      </c>
      <c r="G270" s="71">
        <f t="shared" si="85"/>
        <v>278403</v>
      </c>
      <c r="H270" s="72">
        <f t="shared" si="86"/>
        <v>294896</v>
      </c>
      <c r="I270" s="72">
        <f t="shared" si="87"/>
        <v>222372</v>
      </c>
      <c r="J270" s="72">
        <f t="shared" si="88"/>
        <v>241973</v>
      </c>
      <c r="K270" s="69">
        <f t="shared" si="89"/>
        <v>56031</v>
      </c>
      <c r="L270" s="70">
        <f t="shared" si="90"/>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38</v>
      </c>
      <c r="B271" s="2" t="s">
        <v>285</v>
      </c>
      <c r="C271" s="49" t="str">
        <f t="shared" si="91"/>
        <v>LA England - Cotswold</v>
      </c>
      <c r="D271" s="70">
        <f t="shared" si="82"/>
        <v>35186</v>
      </c>
      <c r="E271" s="70">
        <f t="shared" si="83"/>
        <v>38356</v>
      </c>
      <c r="F271" s="71">
        <f t="shared" si="84"/>
        <v>90264</v>
      </c>
      <c r="G271" s="71">
        <f t="shared" si="85"/>
        <v>43655</v>
      </c>
      <c r="H271" s="72">
        <f t="shared" si="86"/>
        <v>46609</v>
      </c>
      <c r="I271" s="72">
        <f t="shared" si="87"/>
        <v>35186</v>
      </c>
      <c r="J271" s="72">
        <f t="shared" si="88"/>
        <v>38356</v>
      </c>
      <c r="K271" s="69">
        <f t="shared" si="89"/>
        <v>8469</v>
      </c>
      <c r="L271" s="70">
        <f t="shared" si="90"/>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38</v>
      </c>
      <c r="B272" s="2" t="s">
        <v>286</v>
      </c>
      <c r="C272" s="49" t="str">
        <f t="shared" si="91"/>
        <v>LA England - County Durham</v>
      </c>
      <c r="D272" s="70">
        <f t="shared" si="82"/>
        <v>209907</v>
      </c>
      <c r="E272" s="70">
        <f t="shared" si="83"/>
        <v>221263</v>
      </c>
      <c r="F272" s="71">
        <f t="shared" si="84"/>
        <v>533149</v>
      </c>
      <c r="G272" s="71">
        <f t="shared" si="85"/>
        <v>262253</v>
      </c>
      <c r="H272" s="72">
        <f t="shared" si="86"/>
        <v>270896</v>
      </c>
      <c r="I272" s="72">
        <f t="shared" si="87"/>
        <v>209907</v>
      </c>
      <c r="J272" s="72">
        <f t="shared" si="88"/>
        <v>221263</v>
      </c>
      <c r="K272" s="69">
        <f t="shared" si="89"/>
        <v>52346</v>
      </c>
      <c r="L272" s="70">
        <f t="shared" si="90"/>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38</v>
      </c>
      <c r="B273" s="2" t="s">
        <v>287</v>
      </c>
      <c r="C273" s="49" t="str">
        <f t="shared" si="91"/>
        <v>LA England - Coventry</v>
      </c>
      <c r="D273" s="70">
        <f t="shared" ref="D273:D336" si="92">I273</f>
        <v>151665</v>
      </c>
      <c r="E273" s="70">
        <f t="shared" ref="E273:E336" si="93">J273</f>
        <v>146915</v>
      </c>
      <c r="F273" s="71">
        <f t="shared" ref="F273:F336" si="94">G273+H273</f>
        <v>379387</v>
      </c>
      <c r="G273" s="71">
        <f t="shared" ref="G273:G336" si="95">SUM(M273:CY273)</f>
        <v>193290</v>
      </c>
      <c r="H273" s="72">
        <f t="shared" ref="H273:H336" si="96">SUM(CZ273:GL273)</f>
        <v>186097</v>
      </c>
      <c r="I273" s="72">
        <f t="shared" ref="I273:I336" si="97">SUM(AE273:CY273)</f>
        <v>151665</v>
      </c>
      <c r="J273" s="72">
        <f t="shared" ref="J273:J336" si="98">SUM(DR273:GL273)</f>
        <v>146915</v>
      </c>
      <c r="K273" s="69">
        <f t="shared" ref="K273:K336" si="99">SUM(M273:AD273)</f>
        <v>41625</v>
      </c>
      <c r="L273" s="70">
        <f t="shared" ref="L273:L336" si="100">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38</v>
      </c>
      <c r="B274" s="2" t="s">
        <v>288</v>
      </c>
      <c r="C274" s="49" t="str">
        <f t="shared" si="91"/>
        <v>LA England - Craven</v>
      </c>
      <c r="D274" s="70">
        <f t="shared" si="92"/>
        <v>22594</v>
      </c>
      <c r="E274" s="70">
        <f t="shared" si="93"/>
        <v>24631</v>
      </c>
      <c r="F274" s="71">
        <f t="shared" si="94"/>
        <v>57338</v>
      </c>
      <c r="G274" s="71">
        <f t="shared" si="95"/>
        <v>27796</v>
      </c>
      <c r="H274" s="72">
        <f t="shared" si="96"/>
        <v>29542</v>
      </c>
      <c r="I274" s="72">
        <f t="shared" si="97"/>
        <v>22594</v>
      </c>
      <c r="J274" s="72">
        <f t="shared" si="98"/>
        <v>24631</v>
      </c>
      <c r="K274" s="69">
        <f t="shared" si="99"/>
        <v>5202</v>
      </c>
      <c r="L274" s="70">
        <f t="shared" si="100"/>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38</v>
      </c>
      <c r="B275" s="2" t="s">
        <v>289</v>
      </c>
      <c r="C275" s="49" t="str">
        <f t="shared" ref="C275:C338" si="101">CONCATENATE(A275," - ",B275)</f>
        <v>LA England - Crawley</v>
      </c>
      <c r="D275" s="70">
        <f t="shared" si="92"/>
        <v>41927</v>
      </c>
      <c r="E275" s="70">
        <f t="shared" si="93"/>
        <v>42986</v>
      </c>
      <c r="F275" s="71">
        <f t="shared" si="94"/>
        <v>112474</v>
      </c>
      <c r="G275" s="71">
        <f t="shared" si="95"/>
        <v>56312</v>
      </c>
      <c r="H275" s="72">
        <f t="shared" si="96"/>
        <v>56162</v>
      </c>
      <c r="I275" s="72">
        <f t="shared" si="97"/>
        <v>41927</v>
      </c>
      <c r="J275" s="72">
        <f t="shared" si="98"/>
        <v>42986</v>
      </c>
      <c r="K275" s="69">
        <f t="shared" si="99"/>
        <v>14385</v>
      </c>
      <c r="L275" s="70">
        <f t="shared" si="100"/>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38</v>
      </c>
      <c r="B276" s="2" t="s">
        <v>290</v>
      </c>
      <c r="C276" s="49" t="str">
        <f t="shared" si="101"/>
        <v>LA England - Croydon</v>
      </c>
      <c r="D276" s="70">
        <f t="shared" si="92"/>
        <v>140013</v>
      </c>
      <c r="E276" s="70">
        <f t="shared" si="93"/>
        <v>153241</v>
      </c>
      <c r="F276" s="71">
        <f t="shared" si="94"/>
        <v>388563</v>
      </c>
      <c r="G276" s="71">
        <f t="shared" si="95"/>
        <v>188609</v>
      </c>
      <c r="H276" s="72">
        <f t="shared" si="96"/>
        <v>199954</v>
      </c>
      <c r="I276" s="72">
        <f t="shared" si="97"/>
        <v>140013</v>
      </c>
      <c r="J276" s="72">
        <f t="shared" si="98"/>
        <v>153241</v>
      </c>
      <c r="K276" s="69">
        <f t="shared" si="99"/>
        <v>48596</v>
      </c>
      <c r="L276" s="70">
        <f t="shared" si="100"/>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38</v>
      </c>
      <c r="B277" s="2" t="s">
        <v>291</v>
      </c>
      <c r="C277" s="49" t="str">
        <f t="shared" si="101"/>
        <v>LA England - Dacorum</v>
      </c>
      <c r="D277" s="70">
        <f t="shared" si="92"/>
        <v>57953</v>
      </c>
      <c r="E277" s="70">
        <f t="shared" si="93"/>
        <v>61939</v>
      </c>
      <c r="F277" s="71">
        <f t="shared" si="94"/>
        <v>155457</v>
      </c>
      <c r="G277" s="71">
        <f t="shared" si="95"/>
        <v>76266</v>
      </c>
      <c r="H277" s="72">
        <f t="shared" si="96"/>
        <v>79191</v>
      </c>
      <c r="I277" s="72">
        <f t="shared" si="97"/>
        <v>57953</v>
      </c>
      <c r="J277" s="72">
        <f t="shared" si="98"/>
        <v>61939</v>
      </c>
      <c r="K277" s="69">
        <f t="shared" si="99"/>
        <v>18313</v>
      </c>
      <c r="L277" s="70">
        <f t="shared" si="100"/>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38</v>
      </c>
      <c r="B278" s="2" t="s">
        <v>292</v>
      </c>
      <c r="C278" s="49" t="str">
        <f t="shared" si="101"/>
        <v>LA England - Darlington</v>
      </c>
      <c r="D278" s="70">
        <f t="shared" si="92"/>
        <v>40700</v>
      </c>
      <c r="E278" s="70">
        <f t="shared" si="93"/>
        <v>44069</v>
      </c>
      <c r="F278" s="71">
        <f t="shared" si="94"/>
        <v>107402</v>
      </c>
      <c r="G278" s="71">
        <f t="shared" si="95"/>
        <v>52257</v>
      </c>
      <c r="H278" s="72">
        <f t="shared" si="96"/>
        <v>55145</v>
      </c>
      <c r="I278" s="72">
        <f t="shared" si="97"/>
        <v>40700</v>
      </c>
      <c r="J278" s="72">
        <f t="shared" si="98"/>
        <v>44069</v>
      </c>
      <c r="K278" s="69">
        <f t="shared" si="99"/>
        <v>11557</v>
      </c>
      <c r="L278" s="70">
        <f t="shared" si="100"/>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38</v>
      </c>
      <c r="B279" s="2" t="s">
        <v>293</v>
      </c>
      <c r="C279" s="49" t="str">
        <f t="shared" si="101"/>
        <v>LA England - Dartford</v>
      </c>
      <c r="D279" s="70">
        <f t="shared" si="92"/>
        <v>41603</v>
      </c>
      <c r="E279" s="70">
        <f t="shared" si="93"/>
        <v>43844</v>
      </c>
      <c r="F279" s="71">
        <f t="shared" si="94"/>
        <v>114051</v>
      </c>
      <c r="G279" s="71">
        <f t="shared" si="95"/>
        <v>56272</v>
      </c>
      <c r="H279" s="72">
        <f t="shared" si="96"/>
        <v>57779</v>
      </c>
      <c r="I279" s="72">
        <f t="shared" si="97"/>
        <v>41603</v>
      </c>
      <c r="J279" s="72">
        <f t="shared" si="98"/>
        <v>43844</v>
      </c>
      <c r="K279" s="69">
        <f t="shared" si="99"/>
        <v>14669</v>
      </c>
      <c r="L279" s="70">
        <f t="shared" si="100"/>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38</v>
      </c>
      <c r="B280" s="2" t="s">
        <v>294</v>
      </c>
      <c r="C280" s="49" t="str">
        <f t="shared" si="101"/>
        <v>LA England - Daventry</v>
      </c>
      <c r="D280" s="70">
        <f t="shared" si="92"/>
        <v>33831</v>
      </c>
      <c r="E280" s="70">
        <f t="shared" si="93"/>
        <v>34911</v>
      </c>
      <c r="F280" s="71">
        <f t="shared" si="94"/>
        <v>86951</v>
      </c>
      <c r="G280" s="71">
        <f t="shared" si="95"/>
        <v>42985</v>
      </c>
      <c r="H280" s="72">
        <f t="shared" si="96"/>
        <v>43966</v>
      </c>
      <c r="I280" s="72">
        <f t="shared" si="97"/>
        <v>33831</v>
      </c>
      <c r="J280" s="72">
        <f t="shared" si="98"/>
        <v>34911</v>
      </c>
      <c r="K280" s="69">
        <f t="shared" si="99"/>
        <v>9154</v>
      </c>
      <c r="L280" s="70">
        <f t="shared" si="100"/>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38</v>
      </c>
      <c r="B281" s="2" t="s">
        <v>295</v>
      </c>
      <c r="C281" s="49" t="str">
        <f t="shared" si="101"/>
        <v>LA England - Derby</v>
      </c>
      <c r="D281" s="70">
        <f t="shared" si="92"/>
        <v>97118</v>
      </c>
      <c r="E281" s="70">
        <f t="shared" si="93"/>
        <v>100005</v>
      </c>
      <c r="F281" s="71">
        <f t="shared" si="94"/>
        <v>256814</v>
      </c>
      <c r="G281" s="71">
        <f t="shared" si="95"/>
        <v>127639</v>
      </c>
      <c r="H281" s="72">
        <f t="shared" si="96"/>
        <v>129175</v>
      </c>
      <c r="I281" s="72">
        <f t="shared" si="97"/>
        <v>97118</v>
      </c>
      <c r="J281" s="72">
        <f t="shared" si="98"/>
        <v>100005</v>
      </c>
      <c r="K281" s="69">
        <f t="shared" si="99"/>
        <v>30521</v>
      </c>
      <c r="L281" s="70">
        <f t="shared" si="100"/>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38</v>
      </c>
      <c r="B282" s="2" t="s">
        <v>296</v>
      </c>
      <c r="C282" s="49" t="str">
        <f t="shared" si="101"/>
        <v>LA England - Derbyshire Dales</v>
      </c>
      <c r="D282" s="70">
        <f t="shared" si="92"/>
        <v>29502</v>
      </c>
      <c r="E282" s="70">
        <f t="shared" si="93"/>
        <v>30659</v>
      </c>
      <c r="F282" s="71">
        <f t="shared" si="94"/>
        <v>72422</v>
      </c>
      <c r="G282" s="71">
        <f t="shared" si="95"/>
        <v>35645</v>
      </c>
      <c r="H282" s="72">
        <f t="shared" si="96"/>
        <v>36777</v>
      </c>
      <c r="I282" s="72">
        <f t="shared" si="97"/>
        <v>29502</v>
      </c>
      <c r="J282" s="72">
        <f t="shared" si="98"/>
        <v>30659</v>
      </c>
      <c r="K282" s="69">
        <f t="shared" si="99"/>
        <v>6143</v>
      </c>
      <c r="L282" s="70">
        <f t="shared" si="100"/>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38</v>
      </c>
      <c r="B283" s="2" t="s">
        <v>297</v>
      </c>
      <c r="C283" s="49" t="str">
        <f t="shared" si="101"/>
        <v>LA England - Doncaster</v>
      </c>
      <c r="D283" s="70">
        <f t="shared" si="92"/>
        <v>121030</v>
      </c>
      <c r="E283" s="70">
        <f t="shared" si="93"/>
        <v>124393</v>
      </c>
      <c r="F283" s="71">
        <f t="shared" si="94"/>
        <v>312785</v>
      </c>
      <c r="G283" s="71">
        <f t="shared" si="95"/>
        <v>155520</v>
      </c>
      <c r="H283" s="72">
        <f t="shared" si="96"/>
        <v>157265</v>
      </c>
      <c r="I283" s="72">
        <f t="shared" si="97"/>
        <v>121030</v>
      </c>
      <c r="J283" s="72">
        <f t="shared" si="98"/>
        <v>124393</v>
      </c>
      <c r="K283" s="69">
        <f t="shared" si="99"/>
        <v>34490</v>
      </c>
      <c r="L283" s="70">
        <f t="shared" si="100"/>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38</v>
      </c>
      <c r="B284" s="2" t="s">
        <v>193</v>
      </c>
      <c r="C284" s="49" t="str">
        <f t="shared" si="101"/>
        <v>LA England - Dorset</v>
      </c>
      <c r="D284" s="70">
        <f t="shared" si="92"/>
        <v>151011</v>
      </c>
      <c r="E284" s="70">
        <f t="shared" si="93"/>
        <v>161082</v>
      </c>
      <c r="F284" s="71">
        <f t="shared" si="94"/>
        <v>379791</v>
      </c>
      <c r="G284" s="71">
        <f t="shared" si="95"/>
        <v>185684</v>
      </c>
      <c r="H284" s="72">
        <f t="shared" si="96"/>
        <v>194107</v>
      </c>
      <c r="I284" s="72">
        <f t="shared" si="97"/>
        <v>151011</v>
      </c>
      <c r="J284" s="72">
        <f t="shared" si="98"/>
        <v>161082</v>
      </c>
      <c r="K284" s="69">
        <f t="shared" si="99"/>
        <v>34673</v>
      </c>
      <c r="L284" s="70">
        <f t="shared" si="100"/>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38</v>
      </c>
      <c r="B285" s="2" t="s">
        <v>298</v>
      </c>
      <c r="C285" s="49" t="str">
        <f t="shared" si="101"/>
        <v>LA England - Dover</v>
      </c>
      <c r="D285" s="70">
        <f t="shared" si="92"/>
        <v>46534</v>
      </c>
      <c r="E285" s="70">
        <f t="shared" si="93"/>
        <v>48710</v>
      </c>
      <c r="F285" s="71">
        <f t="shared" si="94"/>
        <v>118514</v>
      </c>
      <c r="G285" s="71">
        <f t="shared" si="95"/>
        <v>58453</v>
      </c>
      <c r="H285" s="72">
        <f t="shared" si="96"/>
        <v>60061</v>
      </c>
      <c r="I285" s="72">
        <f t="shared" si="97"/>
        <v>46534</v>
      </c>
      <c r="J285" s="72">
        <f t="shared" si="98"/>
        <v>48710</v>
      </c>
      <c r="K285" s="69">
        <f t="shared" si="99"/>
        <v>11919</v>
      </c>
      <c r="L285" s="70">
        <f t="shared" si="100"/>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38</v>
      </c>
      <c r="B286" s="2" t="s">
        <v>299</v>
      </c>
      <c r="C286" s="49" t="str">
        <f t="shared" si="101"/>
        <v>LA England - Dudley</v>
      </c>
      <c r="D286" s="70">
        <f t="shared" si="92"/>
        <v>122507</v>
      </c>
      <c r="E286" s="70">
        <f t="shared" si="93"/>
        <v>130262</v>
      </c>
      <c r="F286" s="71">
        <f t="shared" si="94"/>
        <v>322363</v>
      </c>
      <c r="G286" s="71">
        <f t="shared" si="95"/>
        <v>157963</v>
      </c>
      <c r="H286" s="72">
        <f t="shared" si="96"/>
        <v>164400</v>
      </c>
      <c r="I286" s="72">
        <f t="shared" si="97"/>
        <v>122507</v>
      </c>
      <c r="J286" s="72">
        <f t="shared" si="98"/>
        <v>130262</v>
      </c>
      <c r="K286" s="69">
        <f t="shared" si="99"/>
        <v>35456</v>
      </c>
      <c r="L286" s="70">
        <f t="shared" si="100"/>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38</v>
      </c>
      <c r="B287" s="2" t="s">
        <v>300</v>
      </c>
      <c r="C287" s="49" t="str">
        <f t="shared" si="101"/>
        <v>LA England - Ealing</v>
      </c>
      <c r="D287" s="70">
        <f t="shared" si="92"/>
        <v>129479</v>
      </c>
      <c r="E287" s="70">
        <f t="shared" si="93"/>
        <v>128656</v>
      </c>
      <c r="F287" s="71">
        <f t="shared" si="94"/>
        <v>340341</v>
      </c>
      <c r="G287" s="71">
        <f t="shared" si="95"/>
        <v>171769</v>
      </c>
      <c r="H287" s="72">
        <f t="shared" si="96"/>
        <v>168572</v>
      </c>
      <c r="I287" s="72">
        <f t="shared" si="97"/>
        <v>129479</v>
      </c>
      <c r="J287" s="72">
        <f t="shared" si="98"/>
        <v>128656</v>
      </c>
      <c r="K287" s="69">
        <f t="shared" si="99"/>
        <v>42290</v>
      </c>
      <c r="L287" s="70">
        <f t="shared" si="100"/>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38</v>
      </c>
      <c r="B288" s="2" t="s">
        <v>301</v>
      </c>
      <c r="C288" s="49" t="str">
        <f t="shared" si="101"/>
        <v>LA England - East Cambridgeshire</v>
      </c>
      <c r="D288" s="70">
        <f t="shared" si="92"/>
        <v>34081</v>
      </c>
      <c r="E288" s="70">
        <f t="shared" si="93"/>
        <v>36495</v>
      </c>
      <c r="F288" s="71">
        <f t="shared" si="94"/>
        <v>90172</v>
      </c>
      <c r="G288" s="71">
        <f t="shared" si="95"/>
        <v>44166</v>
      </c>
      <c r="H288" s="72">
        <f t="shared" si="96"/>
        <v>46006</v>
      </c>
      <c r="I288" s="72">
        <f t="shared" si="97"/>
        <v>34081</v>
      </c>
      <c r="J288" s="72">
        <f t="shared" si="98"/>
        <v>36495</v>
      </c>
      <c r="K288" s="69">
        <f t="shared" si="99"/>
        <v>10085</v>
      </c>
      <c r="L288" s="70">
        <f t="shared" si="100"/>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38</v>
      </c>
      <c r="B289" s="2" t="s">
        <v>302</v>
      </c>
      <c r="C289" s="49" t="str">
        <f t="shared" si="101"/>
        <v>LA England - East Devon</v>
      </c>
      <c r="D289" s="70">
        <f t="shared" si="92"/>
        <v>57713</v>
      </c>
      <c r="E289" s="70">
        <f t="shared" si="93"/>
        <v>63868</v>
      </c>
      <c r="F289" s="71">
        <f t="shared" si="94"/>
        <v>148080</v>
      </c>
      <c r="G289" s="71">
        <f t="shared" si="95"/>
        <v>71418</v>
      </c>
      <c r="H289" s="72">
        <f t="shared" si="96"/>
        <v>76662</v>
      </c>
      <c r="I289" s="72">
        <f t="shared" si="97"/>
        <v>57713</v>
      </c>
      <c r="J289" s="72">
        <f t="shared" si="98"/>
        <v>63868</v>
      </c>
      <c r="K289" s="69">
        <f t="shared" si="99"/>
        <v>13705</v>
      </c>
      <c r="L289" s="70">
        <f t="shared" si="100"/>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38</v>
      </c>
      <c r="B290" s="2" t="s">
        <v>303</v>
      </c>
      <c r="C290" s="49" t="str">
        <f t="shared" si="101"/>
        <v>LA England - East Hampshire</v>
      </c>
      <c r="D290" s="70">
        <f t="shared" si="92"/>
        <v>46879</v>
      </c>
      <c r="E290" s="70">
        <f t="shared" si="93"/>
        <v>51756</v>
      </c>
      <c r="F290" s="71">
        <f t="shared" si="94"/>
        <v>123838</v>
      </c>
      <c r="G290" s="71">
        <f t="shared" si="95"/>
        <v>59672</v>
      </c>
      <c r="H290" s="72">
        <f t="shared" si="96"/>
        <v>64166</v>
      </c>
      <c r="I290" s="72">
        <f t="shared" si="97"/>
        <v>46879</v>
      </c>
      <c r="J290" s="72">
        <f t="shared" si="98"/>
        <v>51756</v>
      </c>
      <c r="K290" s="69">
        <f t="shared" si="99"/>
        <v>12793</v>
      </c>
      <c r="L290" s="70">
        <f t="shared" si="100"/>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38</v>
      </c>
      <c r="B291" s="2" t="s">
        <v>304</v>
      </c>
      <c r="C291" s="49" t="str">
        <f t="shared" si="101"/>
        <v>LA England - East Hertfordshire</v>
      </c>
      <c r="D291" s="70">
        <f t="shared" si="92"/>
        <v>57061</v>
      </c>
      <c r="E291" s="70">
        <f t="shared" si="93"/>
        <v>61103</v>
      </c>
      <c r="F291" s="71">
        <f t="shared" si="94"/>
        <v>151786</v>
      </c>
      <c r="G291" s="71">
        <f t="shared" si="95"/>
        <v>74340</v>
      </c>
      <c r="H291" s="72">
        <f t="shared" si="96"/>
        <v>77446</v>
      </c>
      <c r="I291" s="72">
        <f t="shared" si="97"/>
        <v>57061</v>
      </c>
      <c r="J291" s="72">
        <f t="shared" si="98"/>
        <v>61103</v>
      </c>
      <c r="K291" s="69">
        <f t="shared" si="99"/>
        <v>17279</v>
      </c>
      <c r="L291" s="70">
        <f t="shared" si="100"/>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38</v>
      </c>
      <c r="B292" s="2" t="s">
        <v>305</v>
      </c>
      <c r="C292" s="49" t="str">
        <f t="shared" si="101"/>
        <v>LA England - East Lindsey</v>
      </c>
      <c r="D292" s="70">
        <f t="shared" si="92"/>
        <v>56932</v>
      </c>
      <c r="E292" s="70">
        <f t="shared" si="93"/>
        <v>60759</v>
      </c>
      <c r="F292" s="71">
        <f t="shared" si="94"/>
        <v>142030</v>
      </c>
      <c r="G292" s="71">
        <f t="shared" si="95"/>
        <v>69303</v>
      </c>
      <c r="H292" s="72">
        <f t="shared" si="96"/>
        <v>72727</v>
      </c>
      <c r="I292" s="72">
        <f t="shared" si="97"/>
        <v>56932</v>
      </c>
      <c r="J292" s="72">
        <f t="shared" si="98"/>
        <v>60759</v>
      </c>
      <c r="K292" s="69">
        <f t="shared" si="99"/>
        <v>12371</v>
      </c>
      <c r="L292" s="70">
        <f t="shared" si="100"/>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38</v>
      </c>
      <c r="B293" s="2" t="s">
        <v>306</v>
      </c>
      <c r="C293" s="49" t="str">
        <f t="shared" si="101"/>
        <v>LA England - East Northamptonshire</v>
      </c>
      <c r="D293" s="70">
        <f t="shared" si="92"/>
        <v>36467</v>
      </c>
      <c r="E293" s="70">
        <f t="shared" si="93"/>
        <v>38347</v>
      </c>
      <c r="F293" s="71">
        <f t="shared" si="94"/>
        <v>95103</v>
      </c>
      <c r="G293" s="71">
        <f t="shared" si="95"/>
        <v>46924</v>
      </c>
      <c r="H293" s="72">
        <f t="shared" si="96"/>
        <v>48179</v>
      </c>
      <c r="I293" s="72">
        <f t="shared" si="97"/>
        <v>36467</v>
      </c>
      <c r="J293" s="72">
        <f t="shared" si="98"/>
        <v>38347</v>
      </c>
      <c r="K293" s="69">
        <f t="shared" si="99"/>
        <v>10457</v>
      </c>
      <c r="L293" s="70">
        <f t="shared" si="100"/>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38</v>
      </c>
      <c r="B294" s="2" t="s">
        <v>307</v>
      </c>
      <c r="C294" s="49" t="str">
        <f t="shared" si="101"/>
        <v>LA England - East Riding of Yorkshire</v>
      </c>
      <c r="D294" s="70">
        <f t="shared" si="92"/>
        <v>135669</v>
      </c>
      <c r="E294" s="70">
        <f t="shared" si="93"/>
        <v>144154</v>
      </c>
      <c r="F294" s="71">
        <f t="shared" si="94"/>
        <v>343201</v>
      </c>
      <c r="G294" s="71">
        <f t="shared" si="95"/>
        <v>168372</v>
      </c>
      <c r="H294" s="72">
        <f t="shared" si="96"/>
        <v>174829</v>
      </c>
      <c r="I294" s="72">
        <f t="shared" si="97"/>
        <v>135669</v>
      </c>
      <c r="J294" s="72">
        <f t="shared" si="98"/>
        <v>144154</v>
      </c>
      <c r="K294" s="69">
        <f t="shared" si="99"/>
        <v>32703</v>
      </c>
      <c r="L294" s="70">
        <f t="shared" si="100"/>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38</v>
      </c>
      <c r="B295" s="2" t="s">
        <v>308</v>
      </c>
      <c r="C295" s="49" t="str">
        <f t="shared" si="101"/>
        <v>LA England - East Staffordshire</v>
      </c>
      <c r="D295" s="70">
        <f t="shared" si="92"/>
        <v>47251</v>
      </c>
      <c r="E295" s="70">
        <f t="shared" si="93"/>
        <v>47314</v>
      </c>
      <c r="F295" s="71">
        <f t="shared" si="94"/>
        <v>120923</v>
      </c>
      <c r="G295" s="71">
        <f t="shared" si="95"/>
        <v>60907</v>
      </c>
      <c r="H295" s="72">
        <f t="shared" si="96"/>
        <v>60016</v>
      </c>
      <c r="I295" s="72">
        <f t="shared" si="97"/>
        <v>47251</v>
      </c>
      <c r="J295" s="72">
        <f t="shared" si="98"/>
        <v>47314</v>
      </c>
      <c r="K295" s="69">
        <f t="shared" si="99"/>
        <v>13656</v>
      </c>
      <c r="L295" s="70">
        <f t="shared" si="100"/>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38</v>
      </c>
      <c r="B296" s="2" t="s">
        <v>309</v>
      </c>
      <c r="C296" s="49" t="str">
        <f t="shared" si="101"/>
        <v>LA England - East Suffolk</v>
      </c>
      <c r="D296" s="70">
        <f t="shared" si="92"/>
        <v>97771</v>
      </c>
      <c r="E296" s="70">
        <f t="shared" si="93"/>
        <v>105433</v>
      </c>
      <c r="F296" s="71">
        <f t="shared" si="94"/>
        <v>250373</v>
      </c>
      <c r="G296" s="71">
        <f t="shared" si="95"/>
        <v>121712</v>
      </c>
      <c r="H296" s="72">
        <f t="shared" si="96"/>
        <v>128661</v>
      </c>
      <c r="I296" s="72">
        <f t="shared" si="97"/>
        <v>97771</v>
      </c>
      <c r="J296" s="72">
        <f t="shared" si="98"/>
        <v>105433</v>
      </c>
      <c r="K296" s="69">
        <f t="shared" si="99"/>
        <v>23941</v>
      </c>
      <c r="L296" s="70">
        <f t="shared" si="100"/>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38</v>
      </c>
      <c r="B297" s="2" t="s">
        <v>310</v>
      </c>
      <c r="C297" s="49" t="str">
        <f t="shared" si="101"/>
        <v>LA England - Eastbourne</v>
      </c>
      <c r="D297" s="70">
        <f t="shared" si="92"/>
        <v>39988</v>
      </c>
      <c r="E297" s="70">
        <f t="shared" si="93"/>
        <v>43411</v>
      </c>
      <c r="F297" s="71">
        <f t="shared" si="94"/>
        <v>103324</v>
      </c>
      <c r="G297" s="71">
        <f t="shared" si="95"/>
        <v>50247</v>
      </c>
      <c r="H297" s="72">
        <f t="shared" si="96"/>
        <v>53077</v>
      </c>
      <c r="I297" s="72">
        <f t="shared" si="97"/>
        <v>39988</v>
      </c>
      <c r="J297" s="72">
        <f t="shared" si="98"/>
        <v>43411</v>
      </c>
      <c r="K297" s="69">
        <f t="shared" si="99"/>
        <v>10259</v>
      </c>
      <c r="L297" s="70">
        <f t="shared" si="100"/>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38</v>
      </c>
      <c r="B298" s="2" t="s">
        <v>311</v>
      </c>
      <c r="C298" s="49" t="str">
        <f t="shared" si="101"/>
        <v>LA England - Eastleigh</v>
      </c>
      <c r="D298" s="70">
        <f t="shared" si="92"/>
        <v>50989</v>
      </c>
      <c r="E298" s="70">
        <f t="shared" si="93"/>
        <v>55391</v>
      </c>
      <c r="F298" s="71">
        <f t="shared" si="94"/>
        <v>135520</v>
      </c>
      <c r="G298" s="71">
        <f t="shared" si="95"/>
        <v>65910</v>
      </c>
      <c r="H298" s="72">
        <f t="shared" si="96"/>
        <v>69610</v>
      </c>
      <c r="I298" s="72">
        <f t="shared" si="97"/>
        <v>50989</v>
      </c>
      <c r="J298" s="72">
        <f t="shared" si="98"/>
        <v>55391</v>
      </c>
      <c r="K298" s="69">
        <f t="shared" si="99"/>
        <v>14921</v>
      </c>
      <c r="L298" s="70">
        <f t="shared" si="100"/>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38</v>
      </c>
      <c r="B299" s="2" t="s">
        <v>312</v>
      </c>
      <c r="C299" s="49" t="str">
        <f t="shared" si="101"/>
        <v>LA England - Eden</v>
      </c>
      <c r="D299" s="70">
        <f t="shared" si="92"/>
        <v>21918</v>
      </c>
      <c r="E299" s="70">
        <f t="shared" si="93"/>
        <v>22701</v>
      </c>
      <c r="F299" s="71">
        <f t="shared" si="94"/>
        <v>53754</v>
      </c>
      <c r="G299" s="71">
        <f t="shared" si="95"/>
        <v>26685</v>
      </c>
      <c r="H299" s="72">
        <f t="shared" si="96"/>
        <v>27069</v>
      </c>
      <c r="I299" s="72">
        <f t="shared" si="97"/>
        <v>21918</v>
      </c>
      <c r="J299" s="72">
        <f t="shared" si="98"/>
        <v>22701</v>
      </c>
      <c r="K299" s="69">
        <f t="shared" si="99"/>
        <v>4767</v>
      </c>
      <c r="L299" s="70">
        <f t="shared" si="100"/>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38</v>
      </c>
      <c r="B300" s="2" t="s">
        <v>313</v>
      </c>
      <c r="C300" s="49" t="str">
        <f t="shared" si="101"/>
        <v>LA England - Elmbridge</v>
      </c>
      <c r="D300" s="70">
        <f t="shared" si="92"/>
        <v>49113</v>
      </c>
      <c r="E300" s="70">
        <f t="shared" si="93"/>
        <v>54130</v>
      </c>
      <c r="F300" s="71">
        <f t="shared" si="94"/>
        <v>137215</v>
      </c>
      <c r="G300" s="71">
        <f t="shared" si="95"/>
        <v>66477</v>
      </c>
      <c r="H300" s="72">
        <f t="shared" si="96"/>
        <v>70738</v>
      </c>
      <c r="I300" s="72">
        <f t="shared" si="97"/>
        <v>49113</v>
      </c>
      <c r="J300" s="72">
        <f t="shared" si="98"/>
        <v>54130</v>
      </c>
      <c r="K300" s="69">
        <f t="shared" si="99"/>
        <v>17364</v>
      </c>
      <c r="L300" s="70">
        <f t="shared" si="100"/>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38</v>
      </c>
      <c r="B301" s="2" t="s">
        <v>314</v>
      </c>
      <c r="C301" s="49" t="str">
        <f t="shared" si="101"/>
        <v>LA England - Enfield</v>
      </c>
      <c r="D301" s="70">
        <f t="shared" si="92"/>
        <v>120374</v>
      </c>
      <c r="E301" s="70">
        <f t="shared" si="93"/>
        <v>128827</v>
      </c>
      <c r="F301" s="71">
        <f t="shared" si="94"/>
        <v>333587</v>
      </c>
      <c r="G301" s="71">
        <f t="shared" si="95"/>
        <v>163819</v>
      </c>
      <c r="H301" s="72">
        <f t="shared" si="96"/>
        <v>169768</v>
      </c>
      <c r="I301" s="72">
        <f t="shared" si="97"/>
        <v>120374</v>
      </c>
      <c r="J301" s="72">
        <f t="shared" si="98"/>
        <v>128827</v>
      </c>
      <c r="K301" s="69">
        <f t="shared" si="99"/>
        <v>43445</v>
      </c>
      <c r="L301" s="70">
        <f t="shared" si="100"/>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38</v>
      </c>
      <c r="B302" s="2" t="s">
        <v>315</v>
      </c>
      <c r="C302" s="49" t="str">
        <f t="shared" si="101"/>
        <v>LA England - Epping Forest</v>
      </c>
      <c r="D302" s="70">
        <f t="shared" si="92"/>
        <v>49423</v>
      </c>
      <c r="E302" s="70">
        <f t="shared" si="93"/>
        <v>54582</v>
      </c>
      <c r="F302" s="71">
        <f t="shared" si="94"/>
        <v>132175</v>
      </c>
      <c r="G302" s="71">
        <f t="shared" si="95"/>
        <v>63888</v>
      </c>
      <c r="H302" s="72">
        <f t="shared" si="96"/>
        <v>68287</v>
      </c>
      <c r="I302" s="72">
        <f t="shared" si="97"/>
        <v>49423</v>
      </c>
      <c r="J302" s="72">
        <f t="shared" si="98"/>
        <v>54582</v>
      </c>
      <c r="K302" s="69">
        <f t="shared" si="99"/>
        <v>14465</v>
      </c>
      <c r="L302" s="70">
        <f t="shared" si="100"/>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38</v>
      </c>
      <c r="B303" s="2" t="s">
        <v>316</v>
      </c>
      <c r="C303" s="49" t="str">
        <f t="shared" si="101"/>
        <v>LA England - Epsom and Ewell</v>
      </c>
      <c r="D303" s="70">
        <f t="shared" si="92"/>
        <v>29578</v>
      </c>
      <c r="E303" s="70">
        <f t="shared" si="93"/>
        <v>32365</v>
      </c>
      <c r="F303" s="71">
        <f t="shared" si="94"/>
        <v>81003</v>
      </c>
      <c r="G303" s="71">
        <f t="shared" si="95"/>
        <v>39360</v>
      </c>
      <c r="H303" s="72">
        <f t="shared" si="96"/>
        <v>41643</v>
      </c>
      <c r="I303" s="72">
        <f t="shared" si="97"/>
        <v>29578</v>
      </c>
      <c r="J303" s="72">
        <f t="shared" si="98"/>
        <v>32365</v>
      </c>
      <c r="K303" s="69">
        <f t="shared" si="99"/>
        <v>9782</v>
      </c>
      <c r="L303" s="70">
        <f t="shared" si="100"/>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38</v>
      </c>
      <c r="B304" s="2" t="s">
        <v>317</v>
      </c>
      <c r="C304" s="49" t="str">
        <f t="shared" si="101"/>
        <v>LA England - Erewash</v>
      </c>
      <c r="D304" s="70">
        <f t="shared" si="92"/>
        <v>44500</v>
      </c>
      <c r="E304" s="70">
        <f t="shared" si="93"/>
        <v>47882</v>
      </c>
      <c r="F304" s="71">
        <f t="shared" si="94"/>
        <v>115332</v>
      </c>
      <c r="G304" s="71">
        <f t="shared" si="95"/>
        <v>56438</v>
      </c>
      <c r="H304" s="72">
        <f t="shared" si="96"/>
        <v>58894</v>
      </c>
      <c r="I304" s="72">
        <f t="shared" si="97"/>
        <v>44500</v>
      </c>
      <c r="J304" s="72">
        <f t="shared" si="98"/>
        <v>47882</v>
      </c>
      <c r="K304" s="69">
        <f t="shared" si="99"/>
        <v>11938</v>
      </c>
      <c r="L304" s="70">
        <f t="shared" si="100"/>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38</v>
      </c>
      <c r="B305" s="2" t="s">
        <v>318</v>
      </c>
      <c r="C305" s="49" t="str">
        <f t="shared" si="101"/>
        <v>LA England - Exeter</v>
      </c>
      <c r="D305" s="70">
        <f t="shared" si="92"/>
        <v>55230</v>
      </c>
      <c r="E305" s="70">
        <f t="shared" si="93"/>
        <v>55340</v>
      </c>
      <c r="F305" s="71">
        <f t="shared" si="94"/>
        <v>133333</v>
      </c>
      <c r="G305" s="71">
        <f t="shared" si="95"/>
        <v>66930</v>
      </c>
      <c r="H305" s="72">
        <f t="shared" si="96"/>
        <v>66403</v>
      </c>
      <c r="I305" s="72">
        <f t="shared" si="97"/>
        <v>55230</v>
      </c>
      <c r="J305" s="72">
        <f t="shared" si="98"/>
        <v>55340</v>
      </c>
      <c r="K305" s="69">
        <f t="shared" si="99"/>
        <v>11700</v>
      </c>
      <c r="L305" s="70">
        <f t="shared" si="100"/>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38</v>
      </c>
      <c r="B306" s="2" t="s">
        <v>319</v>
      </c>
      <c r="C306" s="49" t="str">
        <f t="shared" si="101"/>
        <v>LA England - Fareham</v>
      </c>
      <c r="D306" s="70">
        <f t="shared" si="92"/>
        <v>45585</v>
      </c>
      <c r="E306" s="70">
        <f t="shared" si="93"/>
        <v>48865</v>
      </c>
      <c r="F306" s="71">
        <f t="shared" si="94"/>
        <v>116338</v>
      </c>
      <c r="G306" s="71">
        <f t="shared" si="95"/>
        <v>56769</v>
      </c>
      <c r="H306" s="72">
        <f t="shared" si="96"/>
        <v>59569</v>
      </c>
      <c r="I306" s="72">
        <f t="shared" si="97"/>
        <v>45585</v>
      </c>
      <c r="J306" s="72">
        <f t="shared" si="98"/>
        <v>48865</v>
      </c>
      <c r="K306" s="69">
        <f t="shared" si="99"/>
        <v>11184</v>
      </c>
      <c r="L306" s="70">
        <f t="shared" si="100"/>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38</v>
      </c>
      <c r="B307" s="2" t="s">
        <v>320</v>
      </c>
      <c r="C307" s="49" t="str">
        <f t="shared" si="101"/>
        <v>LA England - Fenland</v>
      </c>
      <c r="D307" s="70">
        <f t="shared" si="92"/>
        <v>40125</v>
      </c>
      <c r="E307" s="70">
        <f t="shared" si="93"/>
        <v>41599</v>
      </c>
      <c r="F307" s="71">
        <f t="shared" si="94"/>
        <v>102080</v>
      </c>
      <c r="G307" s="71">
        <f t="shared" si="95"/>
        <v>50542</v>
      </c>
      <c r="H307" s="72">
        <f t="shared" si="96"/>
        <v>51538</v>
      </c>
      <c r="I307" s="72">
        <f t="shared" si="97"/>
        <v>40125</v>
      </c>
      <c r="J307" s="72">
        <f t="shared" si="98"/>
        <v>41599</v>
      </c>
      <c r="K307" s="69">
        <f t="shared" si="99"/>
        <v>10417</v>
      </c>
      <c r="L307" s="70">
        <f t="shared" si="100"/>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38</v>
      </c>
      <c r="B308" s="2" t="s">
        <v>321</v>
      </c>
      <c r="C308" s="49" t="str">
        <f t="shared" si="101"/>
        <v>LA England - Folkestone and Hythe</v>
      </c>
      <c r="D308" s="70">
        <f t="shared" si="92"/>
        <v>45114</v>
      </c>
      <c r="E308" s="70">
        <f t="shared" si="93"/>
        <v>46946</v>
      </c>
      <c r="F308" s="71">
        <f t="shared" si="94"/>
        <v>113320</v>
      </c>
      <c r="G308" s="71">
        <f t="shared" si="95"/>
        <v>56077</v>
      </c>
      <c r="H308" s="72">
        <f t="shared" si="96"/>
        <v>57243</v>
      </c>
      <c r="I308" s="72">
        <f t="shared" si="97"/>
        <v>45114</v>
      </c>
      <c r="J308" s="72">
        <f t="shared" si="98"/>
        <v>46946</v>
      </c>
      <c r="K308" s="69">
        <f t="shared" si="99"/>
        <v>10963</v>
      </c>
      <c r="L308" s="70">
        <f t="shared" si="100"/>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38</v>
      </c>
      <c r="B309" s="2" t="s">
        <v>322</v>
      </c>
      <c r="C309" s="49" t="str">
        <f t="shared" si="101"/>
        <v>LA England - Forest of Dean</v>
      </c>
      <c r="D309" s="70">
        <f t="shared" si="92"/>
        <v>34559</v>
      </c>
      <c r="E309" s="70">
        <f t="shared" si="93"/>
        <v>36221</v>
      </c>
      <c r="F309" s="71">
        <f t="shared" si="94"/>
        <v>87107</v>
      </c>
      <c r="G309" s="71">
        <f t="shared" si="95"/>
        <v>42753</v>
      </c>
      <c r="H309" s="72">
        <f t="shared" si="96"/>
        <v>44354</v>
      </c>
      <c r="I309" s="72">
        <f t="shared" si="97"/>
        <v>34559</v>
      </c>
      <c r="J309" s="72">
        <f t="shared" si="98"/>
        <v>36221</v>
      </c>
      <c r="K309" s="69">
        <f t="shared" si="99"/>
        <v>8194</v>
      </c>
      <c r="L309" s="70">
        <f t="shared" si="100"/>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38</v>
      </c>
      <c r="B310" s="2" t="s">
        <v>323</v>
      </c>
      <c r="C310" s="49" t="str">
        <f t="shared" si="101"/>
        <v>LA England - Fylde</v>
      </c>
      <c r="D310" s="70">
        <f t="shared" si="92"/>
        <v>32379</v>
      </c>
      <c r="E310" s="70">
        <f t="shared" si="93"/>
        <v>34619</v>
      </c>
      <c r="F310" s="71">
        <f t="shared" si="94"/>
        <v>81211</v>
      </c>
      <c r="G310" s="71">
        <f t="shared" si="95"/>
        <v>39498</v>
      </c>
      <c r="H310" s="72">
        <f t="shared" si="96"/>
        <v>41713</v>
      </c>
      <c r="I310" s="72">
        <f t="shared" si="97"/>
        <v>32379</v>
      </c>
      <c r="J310" s="72">
        <f t="shared" si="98"/>
        <v>34619</v>
      </c>
      <c r="K310" s="69">
        <f t="shared" si="99"/>
        <v>7119</v>
      </c>
      <c r="L310" s="70">
        <f t="shared" si="100"/>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38</v>
      </c>
      <c r="B311" s="2" t="s">
        <v>324</v>
      </c>
      <c r="C311" s="49" t="str">
        <f t="shared" si="101"/>
        <v>LA England - Gateshead</v>
      </c>
      <c r="D311" s="70">
        <f t="shared" si="92"/>
        <v>79605</v>
      </c>
      <c r="E311" s="70">
        <f t="shared" si="93"/>
        <v>83144</v>
      </c>
      <c r="F311" s="71">
        <f t="shared" si="94"/>
        <v>201950</v>
      </c>
      <c r="G311" s="71">
        <f t="shared" si="95"/>
        <v>99495</v>
      </c>
      <c r="H311" s="72">
        <f t="shared" si="96"/>
        <v>102455</v>
      </c>
      <c r="I311" s="72">
        <f t="shared" si="97"/>
        <v>79605</v>
      </c>
      <c r="J311" s="72">
        <f t="shared" si="98"/>
        <v>83144</v>
      </c>
      <c r="K311" s="69">
        <f t="shared" si="99"/>
        <v>19890</v>
      </c>
      <c r="L311" s="70">
        <f t="shared" si="100"/>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38</v>
      </c>
      <c r="B312" s="2" t="s">
        <v>325</v>
      </c>
      <c r="C312" s="49" t="str">
        <f t="shared" si="101"/>
        <v>LA England - Gedling</v>
      </c>
      <c r="D312" s="70">
        <f t="shared" si="92"/>
        <v>45358</v>
      </c>
      <c r="E312" s="70">
        <f t="shared" si="93"/>
        <v>49314</v>
      </c>
      <c r="F312" s="71">
        <f t="shared" si="94"/>
        <v>118239</v>
      </c>
      <c r="G312" s="71">
        <f t="shared" si="95"/>
        <v>57550</v>
      </c>
      <c r="H312" s="72">
        <f t="shared" si="96"/>
        <v>60689</v>
      </c>
      <c r="I312" s="72">
        <f t="shared" si="97"/>
        <v>45358</v>
      </c>
      <c r="J312" s="72">
        <f t="shared" si="98"/>
        <v>49314</v>
      </c>
      <c r="K312" s="69">
        <f t="shared" si="99"/>
        <v>12192</v>
      </c>
      <c r="L312" s="70">
        <f t="shared" si="100"/>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38</v>
      </c>
      <c r="B313" s="2" t="s">
        <v>326</v>
      </c>
      <c r="C313" s="49" t="str">
        <f t="shared" si="101"/>
        <v>LA England - Gloucester</v>
      </c>
      <c r="D313" s="70">
        <f t="shared" si="92"/>
        <v>49457</v>
      </c>
      <c r="E313" s="70">
        <f t="shared" si="93"/>
        <v>51464</v>
      </c>
      <c r="F313" s="71">
        <f t="shared" si="94"/>
        <v>129709</v>
      </c>
      <c r="G313" s="71">
        <f t="shared" si="95"/>
        <v>64144</v>
      </c>
      <c r="H313" s="72">
        <f t="shared" si="96"/>
        <v>65565</v>
      </c>
      <c r="I313" s="72">
        <f t="shared" si="97"/>
        <v>49457</v>
      </c>
      <c r="J313" s="72">
        <f t="shared" si="98"/>
        <v>51464</v>
      </c>
      <c r="K313" s="69">
        <f t="shared" si="99"/>
        <v>14687</v>
      </c>
      <c r="L313" s="70">
        <f t="shared" si="100"/>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38</v>
      </c>
      <c r="B314" s="2" t="s">
        <v>327</v>
      </c>
      <c r="C314" s="49" t="str">
        <f t="shared" si="101"/>
        <v>LA England - Gosport</v>
      </c>
      <c r="D314" s="70">
        <f t="shared" si="92"/>
        <v>32997</v>
      </c>
      <c r="E314" s="70">
        <f t="shared" si="93"/>
        <v>34245</v>
      </c>
      <c r="F314" s="71">
        <f t="shared" si="94"/>
        <v>84679</v>
      </c>
      <c r="G314" s="71">
        <f t="shared" si="95"/>
        <v>42105</v>
      </c>
      <c r="H314" s="72">
        <f t="shared" si="96"/>
        <v>42574</v>
      </c>
      <c r="I314" s="72">
        <f t="shared" si="97"/>
        <v>32997</v>
      </c>
      <c r="J314" s="72">
        <f t="shared" si="98"/>
        <v>34245</v>
      </c>
      <c r="K314" s="69">
        <f t="shared" si="99"/>
        <v>9108</v>
      </c>
      <c r="L314" s="70">
        <f t="shared" si="100"/>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38</v>
      </c>
      <c r="B315" s="2" t="s">
        <v>328</v>
      </c>
      <c r="C315" s="49" t="str">
        <f t="shared" si="101"/>
        <v>LA England - Gravesham</v>
      </c>
      <c r="D315" s="70">
        <f t="shared" si="92"/>
        <v>39534</v>
      </c>
      <c r="E315" s="70">
        <f t="shared" si="93"/>
        <v>41805</v>
      </c>
      <c r="F315" s="71">
        <f t="shared" si="94"/>
        <v>106890</v>
      </c>
      <c r="G315" s="71">
        <f t="shared" si="95"/>
        <v>52578</v>
      </c>
      <c r="H315" s="72">
        <f t="shared" si="96"/>
        <v>54312</v>
      </c>
      <c r="I315" s="72">
        <f t="shared" si="97"/>
        <v>39534</v>
      </c>
      <c r="J315" s="72">
        <f t="shared" si="98"/>
        <v>41805</v>
      </c>
      <c r="K315" s="69">
        <f t="shared" si="99"/>
        <v>13044</v>
      </c>
      <c r="L315" s="70">
        <f t="shared" si="100"/>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38</v>
      </c>
      <c r="B316" s="2" t="s">
        <v>329</v>
      </c>
      <c r="C316" s="49" t="str">
        <f t="shared" si="101"/>
        <v>LA England - Great Yarmouth</v>
      </c>
      <c r="D316" s="70">
        <f t="shared" si="92"/>
        <v>38863</v>
      </c>
      <c r="E316" s="70">
        <f t="shared" si="93"/>
        <v>40576</v>
      </c>
      <c r="F316" s="71">
        <f t="shared" si="94"/>
        <v>99198</v>
      </c>
      <c r="G316" s="71">
        <f t="shared" si="95"/>
        <v>48991</v>
      </c>
      <c r="H316" s="72">
        <f t="shared" si="96"/>
        <v>50207</v>
      </c>
      <c r="I316" s="72">
        <f t="shared" si="97"/>
        <v>38863</v>
      </c>
      <c r="J316" s="72">
        <f t="shared" si="98"/>
        <v>40576</v>
      </c>
      <c r="K316" s="69">
        <f t="shared" si="99"/>
        <v>10128</v>
      </c>
      <c r="L316" s="70">
        <f t="shared" si="100"/>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38</v>
      </c>
      <c r="B317" s="2" t="s">
        <v>330</v>
      </c>
      <c r="C317" s="49" t="str">
        <f t="shared" si="101"/>
        <v>LA England - Greenwich</v>
      </c>
      <c r="D317" s="70">
        <f t="shared" si="92"/>
        <v>110715</v>
      </c>
      <c r="E317" s="70">
        <f t="shared" si="93"/>
        <v>108825</v>
      </c>
      <c r="F317" s="71">
        <f t="shared" si="94"/>
        <v>289034</v>
      </c>
      <c r="G317" s="71">
        <f t="shared" si="95"/>
        <v>146138</v>
      </c>
      <c r="H317" s="72">
        <f t="shared" si="96"/>
        <v>142896</v>
      </c>
      <c r="I317" s="72">
        <f t="shared" si="97"/>
        <v>110715</v>
      </c>
      <c r="J317" s="72">
        <f t="shared" si="98"/>
        <v>108825</v>
      </c>
      <c r="K317" s="69">
        <f t="shared" si="99"/>
        <v>35423</v>
      </c>
      <c r="L317" s="70">
        <f t="shared" si="100"/>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38</v>
      </c>
      <c r="B318" s="2" t="s">
        <v>331</v>
      </c>
      <c r="C318" s="49" t="str">
        <f t="shared" si="101"/>
        <v>LA England - Guildford</v>
      </c>
      <c r="D318" s="70">
        <f t="shared" si="92"/>
        <v>60389</v>
      </c>
      <c r="E318" s="70">
        <f t="shared" si="93"/>
        <v>60595</v>
      </c>
      <c r="F318" s="71">
        <f t="shared" si="94"/>
        <v>150352</v>
      </c>
      <c r="G318" s="71">
        <f t="shared" si="95"/>
        <v>75512</v>
      </c>
      <c r="H318" s="72">
        <f t="shared" si="96"/>
        <v>74840</v>
      </c>
      <c r="I318" s="72">
        <f t="shared" si="97"/>
        <v>60389</v>
      </c>
      <c r="J318" s="72">
        <f t="shared" si="98"/>
        <v>60595</v>
      </c>
      <c r="K318" s="69">
        <f t="shared" si="99"/>
        <v>15123</v>
      </c>
      <c r="L318" s="70">
        <f t="shared" si="100"/>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38</v>
      </c>
      <c r="B319" s="2" t="s">
        <v>332</v>
      </c>
      <c r="C319" s="49" t="str">
        <f t="shared" si="101"/>
        <v>LA England - Hackney</v>
      </c>
      <c r="D319" s="70">
        <f t="shared" si="92"/>
        <v>107855</v>
      </c>
      <c r="E319" s="70">
        <f t="shared" si="93"/>
        <v>109258</v>
      </c>
      <c r="F319" s="71">
        <f t="shared" si="94"/>
        <v>280941</v>
      </c>
      <c r="G319" s="71">
        <f t="shared" si="95"/>
        <v>140381</v>
      </c>
      <c r="H319" s="72">
        <f t="shared" si="96"/>
        <v>140560</v>
      </c>
      <c r="I319" s="72">
        <f t="shared" si="97"/>
        <v>107855</v>
      </c>
      <c r="J319" s="72">
        <f t="shared" si="98"/>
        <v>109258</v>
      </c>
      <c r="K319" s="69">
        <f t="shared" si="99"/>
        <v>32526</v>
      </c>
      <c r="L319" s="70">
        <f t="shared" si="100"/>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38</v>
      </c>
      <c r="B320" s="2" t="s">
        <v>333</v>
      </c>
      <c r="C320" s="49" t="str">
        <f t="shared" si="101"/>
        <v>LA England - Halton</v>
      </c>
      <c r="D320" s="70">
        <f t="shared" si="92"/>
        <v>48515</v>
      </c>
      <c r="E320" s="70">
        <f t="shared" si="93"/>
        <v>52399</v>
      </c>
      <c r="F320" s="71">
        <f t="shared" si="94"/>
        <v>129759</v>
      </c>
      <c r="G320" s="71">
        <f t="shared" si="95"/>
        <v>63295</v>
      </c>
      <c r="H320" s="72">
        <f t="shared" si="96"/>
        <v>66464</v>
      </c>
      <c r="I320" s="72">
        <f t="shared" si="97"/>
        <v>48515</v>
      </c>
      <c r="J320" s="72">
        <f t="shared" si="98"/>
        <v>52399</v>
      </c>
      <c r="K320" s="69">
        <f t="shared" si="99"/>
        <v>14780</v>
      </c>
      <c r="L320" s="70">
        <f t="shared" si="100"/>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38</v>
      </c>
      <c r="B321" s="2" t="s">
        <v>334</v>
      </c>
      <c r="C321" s="49" t="str">
        <f t="shared" si="101"/>
        <v>LA England - Hambleton</v>
      </c>
      <c r="D321" s="70">
        <f t="shared" si="92"/>
        <v>36546</v>
      </c>
      <c r="E321" s="70">
        <f t="shared" si="93"/>
        <v>38920</v>
      </c>
      <c r="F321" s="71">
        <f t="shared" si="94"/>
        <v>91932</v>
      </c>
      <c r="G321" s="71">
        <f t="shared" si="95"/>
        <v>44992</v>
      </c>
      <c r="H321" s="72">
        <f t="shared" si="96"/>
        <v>46940</v>
      </c>
      <c r="I321" s="72">
        <f t="shared" si="97"/>
        <v>36546</v>
      </c>
      <c r="J321" s="72">
        <f t="shared" si="98"/>
        <v>38920</v>
      </c>
      <c r="K321" s="69">
        <f t="shared" si="99"/>
        <v>8446</v>
      </c>
      <c r="L321" s="70">
        <f t="shared" si="100"/>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38</v>
      </c>
      <c r="B322" s="2" t="s">
        <v>335</v>
      </c>
      <c r="C322" s="49" t="str">
        <f t="shared" si="101"/>
        <v>LA England - Hammersmith and Fulham</v>
      </c>
      <c r="D322" s="70">
        <f t="shared" si="92"/>
        <v>72164</v>
      </c>
      <c r="E322" s="70">
        <f t="shared" si="93"/>
        <v>74269</v>
      </c>
      <c r="F322" s="71">
        <f t="shared" si="94"/>
        <v>183544</v>
      </c>
      <c r="G322" s="71">
        <f t="shared" si="95"/>
        <v>90972</v>
      </c>
      <c r="H322" s="72">
        <f t="shared" si="96"/>
        <v>92572</v>
      </c>
      <c r="I322" s="72">
        <f t="shared" si="97"/>
        <v>72164</v>
      </c>
      <c r="J322" s="72">
        <f t="shared" si="98"/>
        <v>74269</v>
      </c>
      <c r="K322" s="69">
        <f t="shared" si="99"/>
        <v>18808</v>
      </c>
      <c r="L322" s="70">
        <f t="shared" si="100"/>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38</v>
      </c>
      <c r="B323" s="2" t="s">
        <v>336</v>
      </c>
      <c r="C323" s="49" t="str">
        <f t="shared" si="101"/>
        <v>LA England - Harborough</v>
      </c>
      <c r="D323" s="70">
        <f t="shared" si="92"/>
        <v>36903</v>
      </c>
      <c r="E323" s="70">
        <f t="shared" si="93"/>
        <v>38958</v>
      </c>
      <c r="F323" s="71">
        <f t="shared" si="94"/>
        <v>95537</v>
      </c>
      <c r="G323" s="71">
        <f t="shared" si="95"/>
        <v>47084</v>
      </c>
      <c r="H323" s="72">
        <f t="shared" si="96"/>
        <v>48453</v>
      </c>
      <c r="I323" s="72">
        <f t="shared" si="97"/>
        <v>36903</v>
      </c>
      <c r="J323" s="72">
        <f t="shared" si="98"/>
        <v>38958</v>
      </c>
      <c r="K323" s="69">
        <f t="shared" si="99"/>
        <v>10181</v>
      </c>
      <c r="L323" s="70">
        <f t="shared" si="100"/>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38</v>
      </c>
      <c r="B324" s="2" t="s">
        <v>337</v>
      </c>
      <c r="C324" s="49" t="str">
        <f t="shared" si="101"/>
        <v>LA England - Haringey</v>
      </c>
      <c r="D324" s="70">
        <f t="shared" si="92"/>
        <v>105036</v>
      </c>
      <c r="E324" s="70">
        <f t="shared" si="93"/>
        <v>101863</v>
      </c>
      <c r="F324" s="71">
        <f t="shared" si="94"/>
        <v>266357</v>
      </c>
      <c r="G324" s="71">
        <f t="shared" si="95"/>
        <v>135322</v>
      </c>
      <c r="H324" s="72">
        <f t="shared" si="96"/>
        <v>131035</v>
      </c>
      <c r="I324" s="72">
        <f t="shared" si="97"/>
        <v>105036</v>
      </c>
      <c r="J324" s="72">
        <f t="shared" si="98"/>
        <v>101863</v>
      </c>
      <c r="K324" s="69">
        <f t="shared" si="99"/>
        <v>30286</v>
      </c>
      <c r="L324" s="70">
        <f t="shared" si="100"/>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38</v>
      </c>
      <c r="B325" s="2" t="s">
        <v>338</v>
      </c>
      <c r="C325" s="49" t="str">
        <f t="shared" si="101"/>
        <v>LA England - Harlow</v>
      </c>
      <c r="D325" s="70">
        <f t="shared" si="92"/>
        <v>31194</v>
      </c>
      <c r="E325" s="70">
        <f t="shared" si="93"/>
        <v>34217</v>
      </c>
      <c r="F325" s="71">
        <f t="shared" si="94"/>
        <v>87280</v>
      </c>
      <c r="G325" s="71">
        <f t="shared" si="95"/>
        <v>42379</v>
      </c>
      <c r="H325" s="72">
        <f t="shared" si="96"/>
        <v>44901</v>
      </c>
      <c r="I325" s="72">
        <f t="shared" si="97"/>
        <v>31194</v>
      </c>
      <c r="J325" s="72">
        <f t="shared" si="98"/>
        <v>34217</v>
      </c>
      <c r="K325" s="69">
        <f t="shared" si="99"/>
        <v>11185</v>
      </c>
      <c r="L325" s="70">
        <f t="shared" si="100"/>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38</v>
      </c>
      <c r="B326" s="2" t="s">
        <v>339</v>
      </c>
      <c r="C326" s="49" t="str">
        <f t="shared" si="101"/>
        <v>LA England - Harrogate</v>
      </c>
      <c r="D326" s="70">
        <f t="shared" si="92"/>
        <v>61918</v>
      </c>
      <c r="E326" s="70">
        <f t="shared" si="93"/>
        <v>66477</v>
      </c>
      <c r="F326" s="71">
        <f t="shared" si="94"/>
        <v>161545</v>
      </c>
      <c r="G326" s="71">
        <f t="shared" si="95"/>
        <v>79180</v>
      </c>
      <c r="H326" s="72">
        <f t="shared" si="96"/>
        <v>82365</v>
      </c>
      <c r="I326" s="72">
        <f t="shared" si="97"/>
        <v>61918</v>
      </c>
      <c r="J326" s="72">
        <f t="shared" si="98"/>
        <v>66477</v>
      </c>
      <c r="K326" s="69">
        <f t="shared" si="99"/>
        <v>17262</v>
      </c>
      <c r="L326" s="70">
        <f t="shared" si="100"/>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38</v>
      </c>
      <c r="B327" s="2" t="s">
        <v>340</v>
      </c>
      <c r="C327" s="49" t="str">
        <f t="shared" si="101"/>
        <v>LA England - Harrow</v>
      </c>
      <c r="D327" s="70">
        <f t="shared" si="92"/>
        <v>95968</v>
      </c>
      <c r="E327" s="70">
        <f t="shared" si="93"/>
        <v>96399</v>
      </c>
      <c r="F327" s="71">
        <f t="shared" si="94"/>
        <v>252338</v>
      </c>
      <c r="G327" s="71">
        <f t="shared" si="95"/>
        <v>126802</v>
      </c>
      <c r="H327" s="72">
        <f t="shared" si="96"/>
        <v>125536</v>
      </c>
      <c r="I327" s="72">
        <f t="shared" si="97"/>
        <v>95968</v>
      </c>
      <c r="J327" s="72">
        <f t="shared" si="98"/>
        <v>96399</v>
      </c>
      <c r="K327" s="69">
        <f t="shared" si="99"/>
        <v>30834</v>
      </c>
      <c r="L327" s="70">
        <f t="shared" si="100"/>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38</v>
      </c>
      <c r="B328" s="2" t="s">
        <v>341</v>
      </c>
      <c r="C328" s="49" t="str">
        <f t="shared" si="101"/>
        <v>LA England - Hart</v>
      </c>
      <c r="D328" s="70">
        <f t="shared" si="92"/>
        <v>37086</v>
      </c>
      <c r="E328" s="70">
        <f t="shared" si="93"/>
        <v>38820</v>
      </c>
      <c r="F328" s="71">
        <f t="shared" si="94"/>
        <v>97608</v>
      </c>
      <c r="G328" s="71">
        <f t="shared" si="95"/>
        <v>48215</v>
      </c>
      <c r="H328" s="72">
        <f t="shared" si="96"/>
        <v>49393</v>
      </c>
      <c r="I328" s="72">
        <f t="shared" si="97"/>
        <v>37086</v>
      </c>
      <c r="J328" s="72">
        <f t="shared" si="98"/>
        <v>38820</v>
      </c>
      <c r="K328" s="69">
        <f t="shared" si="99"/>
        <v>11129</v>
      </c>
      <c r="L328" s="70">
        <f t="shared" si="100"/>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38</v>
      </c>
      <c r="B329" s="2" t="s">
        <v>342</v>
      </c>
      <c r="C329" s="49" t="str">
        <f t="shared" si="101"/>
        <v>LA England - Hartlepool</v>
      </c>
      <c r="D329" s="70">
        <f t="shared" si="92"/>
        <v>35705</v>
      </c>
      <c r="E329" s="70">
        <f t="shared" si="93"/>
        <v>38023</v>
      </c>
      <c r="F329" s="71">
        <f t="shared" si="94"/>
        <v>93836</v>
      </c>
      <c r="G329" s="71">
        <f t="shared" si="95"/>
        <v>46005</v>
      </c>
      <c r="H329" s="72">
        <f t="shared" si="96"/>
        <v>47831</v>
      </c>
      <c r="I329" s="72">
        <f t="shared" si="97"/>
        <v>35705</v>
      </c>
      <c r="J329" s="72">
        <f t="shared" si="98"/>
        <v>38023</v>
      </c>
      <c r="K329" s="69">
        <f t="shared" si="99"/>
        <v>10300</v>
      </c>
      <c r="L329" s="70">
        <f t="shared" si="100"/>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38</v>
      </c>
      <c r="B330" s="2" t="s">
        <v>343</v>
      </c>
      <c r="C330" s="49" t="str">
        <f t="shared" si="101"/>
        <v>LA England - Hastings</v>
      </c>
      <c r="D330" s="70">
        <f t="shared" si="92"/>
        <v>35462</v>
      </c>
      <c r="E330" s="70">
        <f t="shared" si="93"/>
        <v>37937</v>
      </c>
      <c r="F330" s="71">
        <f t="shared" si="94"/>
        <v>92554</v>
      </c>
      <c r="G330" s="71">
        <f t="shared" si="95"/>
        <v>45286</v>
      </c>
      <c r="H330" s="72">
        <f t="shared" si="96"/>
        <v>47268</v>
      </c>
      <c r="I330" s="72">
        <f t="shared" si="97"/>
        <v>35462</v>
      </c>
      <c r="J330" s="72">
        <f t="shared" si="98"/>
        <v>37937</v>
      </c>
      <c r="K330" s="69">
        <f t="shared" si="99"/>
        <v>9824</v>
      </c>
      <c r="L330" s="70">
        <f t="shared" si="100"/>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38</v>
      </c>
      <c r="B331" s="2" t="s">
        <v>344</v>
      </c>
      <c r="C331" s="49" t="str">
        <f t="shared" si="101"/>
        <v>LA England - Havant</v>
      </c>
      <c r="D331" s="70">
        <f t="shared" si="92"/>
        <v>48312</v>
      </c>
      <c r="E331" s="70">
        <f t="shared" si="93"/>
        <v>52994</v>
      </c>
      <c r="F331" s="71">
        <f t="shared" si="94"/>
        <v>126339</v>
      </c>
      <c r="G331" s="71">
        <f t="shared" si="95"/>
        <v>61231</v>
      </c>
      <c r="H331" s="72">
        <f t="shared" si="96"/>
        <v>65108</v>
      </c>
      <c r="I331" s="72">
        <f t="shared" si="97"/>
        <v>48312</v>
      </c>
      <c r="J331" s="72">
        <f t="shared" si="98"/>
        <v>52994</v>
      </c>
      <c r="K331" s="69">
        <f t="shared" si="99"/>
        <v>12919</v>
      </c>
      <c r="L331" s="70">
        <f t="shared" si="100"/>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38</v>
      </c>
      <c r="B332" s="2" t="s">
        <v>345</v>
      </c>
      <c r="C332" s="49" t="str">
        <f t="shared" si="101"/>
        <v>LA England - Havering</v>
      </c>
      <c r="D332" s="70">
        <f t="shared" si="92"/>
        <v>95499</v>
      </c>
      <c r="E332" s="70">
        <f t="shared" si="93"/>
        <v>106132</v>
      </c>
      <c r="F332" s="71">
        <f t="shared" si="94"/>
        <v>260651</v>
      </c>
      <c r="G332" s="71">
        <f t="shared" si="95"/>
        <v>125614</v>
      </c>
      <c r="H332" s="72">
        <f t="shared" si="96"/>
        <v>135037</v>
      </c>
      <c r="I332" s="72">
        <f t="shared" si="97"/>
        <v>95499</v>
      </c>
      <c r="J332" s="72">
        <f t="shared" si="98"/>
        <v>106132</v>
      </c>
      <c r="K332" s="69">
        <f t="shared" si="99"/>
        <v>30115</v>
      </c>
      <c r="L332" s="70">
        <f t="shared" si="100"/>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38</v>
      </c>
      <c r="B333" s="2" t="s">
        <v>346</v>
      </c>
      <c r="C333" s="49" t="str">
        <f t="shared" si="101"/>
        <v>LA England - Herefordshire, County of</v>
      </c>
      <c r="D333" s="70">
        <f t="shared" si="92"/>
        <v>77142</v>
      </c>
      <c r="E333" s="70">
        <f t="shared" si="93"/>
        <v>80444</v>
      </c>
      <c r="F333" s="71">
        <f t="shared" si="94"/>
        <v>193615</v>
      </c>
      <c r="G333" s="71">
        <f t="shared" si="95"/>
        <v>95775</v>
      </c>
      <c r="H333" s="72">
        <f t="shared" si="96"/>
        <v>97840</v>
      </c>
      <c r="I333" s="72">
        <f t="shared" si="97"/>
        <v>77142</v>
      </c>
      <c r="J333" s="72">
        <f t="shared" si="98"/>
        <v>80444</v>
      </c>
      <c r="K333" s="69">
        <f t="shared" si="99"/>
        <v>18633</v>
      </c>
      <c r="L333" s="70">
        <f t="shared" si="100"/>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38</v>
      </c>
      <c r="B334" s="2" t="s">
        <v>347</v>
      </c>
      <c r="C334" s="49" t="str">
        <f t="shared" si="101"/>
        <v>LA England - Hertsmere</v>
      </c>
      <c r="D334" s="70">
        <f t="shared" si="92"/>
        <v>37573</v>
      </c>
      <c r="E334" s="70">
        <f t="shared" si="93"/>
        <v>42699</v>
      </c>
      <c r="F334" s="71">
        <f t="shared" si="94"/>
        <v>105471</v>
      </c>
      <c r="G334" s="71">
        <f t="shared" si="95"/>
        <v>50420</v>
      </c>
      <c r="H334" s="72">
        <f t="shared" si="96"/>
        <v>55051</v>
      </c>
      <c r="I334" s="72">
        <f t="shared" si="97"/>
        <v>37573</v>
      </c>
      <c r="J334" s="72">
        <f t="shared" si="98"/>
        <v>42699</v>
      </c>
      <c r="K334" s="69">
        <f t="shared" si="99"/>
        <v>12847</v>
      </c>
      <c r="L334" s="70">
        <f t="shared" si="100"/>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38</v>
      </c>
      <c r="B335" s="2" t="s">
        <v>348</v>
      </c>
      <c r="C335" s="49" t="str">
        <f t="shared" si="101"/>
        <v>LA England - High Peak</v>
      </c>
      <c r="D335" s="70">
        <f t="shared" si="92"/>
        <v>36682</v>
      </c>
      <c r="E335" s="70">
        <f t="shared" si="93"/>
        <v>38355</v>
      </c>
      <c r="F335" s="71">
        <f t="shared" si="94"/>
        <v>92633</v>
      </c>
      <c r="G335" s="71">
        <f t="shared" si="95"/>
        <v>45639</v>
      </c>
      <c r="H335" s="72">
        <f t="shared" si="96"/>
        <v>46994</v>
      </c>
      <c r="I335" s="72">
        <f t="shared" si="97"/>
        <v>36682</v>
      </c>
      <c r="J335" s="72">
        <f t="shared" si="98"/>
        <v>38355</v>
      </c>
      <c r="K335" s="69">
        <f t="shared" si="99"/>
        <v>8957</v>
      </c>
      <c r="L335" s="70">
        <f t="shared" si="100"/>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38</v>
      </c>
      <c r="B336" s="2" t="s">
        <v>349</v>
      </c>
      <c r="C336" s="49" t="str">
        <f t="shared" si="101"/>
        <v>LA England - Hillingdon</v>
      </c>
      <c r="D336" s="70">
        <f t="shared" si="92"/>
        <v>117493</v>
      </c>
      <c r="E336" s="70">
        <f t="shared" si="93"/>
        <v>116876</v>
      </c>
      <c r="F336" s="71">
        <f t="shared" si="94"/>
        <v>309014</v>
      </c>
      <c r="G336" s="71">
        <f t="shared" si="95"/>
        <v>155965</v>
      </c>
      <c r="H336" s="72">
        <f t="shared" si="96"/>
        <v>153049</v>
      </c>
      <c r="I336" s="72">
        <f t="shared" si="97"/>
        <v>117493</v>
      </c>
      <c r="J336" s="72">
        <f t="shared" si="98"/>
        <v>116876</v>
      </c>
      <c r="K336" s="69">
        <f t="shared" si="99"/>
        <v>38472</v>
      </c>
      <c r="L336" s="70">
        <f t="shared" si="100"/>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38</v>
      </c>
      <c r="B337" s="2" t="s">
        <v>350</v>
      </c>
      <c r="C337" s="49" t="str">
        <f t="shared" si="101"/>
        <v>LA England - Hinckley and Bosworth</v>
      </c>
      <c r="D337" s="70">
        <f t="shared" ref="D337:D400" si="102">I337</f>
        <v>44178</v>
      </c>
      <c r="E337" s="70">
        <f t="shared" ref="E337:E400" si="103">J337</f>
        <v>46786</v>
      </c>
      <c r="F337" s="71">
        <f t="shared" ref="F337:F400" si="104">G337+H337</f>
        <v>113666</v>
      </c>
      <c r="G337" s="71">
        <f t="shared" ref="G337:G400" si="105">SUM(M337:CY337)</f>
        <v>55917</v>
      </c>
      <c r="H337" s="72">
        <f t="shared" ref="H337:H400" si="106">SUM(CZ337:GL337)</f>
        <v>57749</v>
      </c>
      <c r="I337" s="72">
        <f t="shared" ref="I337:I400" si="107">SUM(AE337:CY337)</f>
        <v>44178</v>
      </c>
      <c r="J337" s="72">
        <f t="shared" ref="J337:J400" si="108">SUM(DR337:GL337)</f>
        <v>46786</v>
      </c>
      <c r="K337" s="69">
        <f t="shared" ref="K337:K397" si="109">SUM(M337:AD337)</f>
        <v>11739</v>
      </c>
      <c r="L337" s="70">
        <f t="shared" ref="L337:L400" si="110">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38</v>
      </c>
      <c r="B338" s="2" t="s">
        <v>351</v>
      </c>
      <c r="C338" s="49" t="str">
        <f t="shared" si="101"/>
        <v>LA England - Horsham</v>
      </c>
      <c r="D338" s="70">
        <f t="shared" si="102"/>
        <v>55450</v>
      </c>
      <c r="E338" s="70">
        <f t="shared" si="103"/>
        <v>60292</v>
      </c>
      <c r="F338" s="71">
        <f t="shared" si="104"/>
        <v>145474</v>
      </c>
      <c r="G338" s="71">
        <f t="shared" si="105"/>
        <v>70673</v>
      </c>
      <c r="H338" s="72">
        <f t="shared" si="106"/>
        <v>74801</v>
      </c>
      <c r="I338" s="72">
        <f t="shared" si="107"/>
        <v>55450</v>
      </c>
      <c r="J338" s="72">
        <f t="shared" si="108"/>
        <v>60292</v>
      </c>
      <c r="K338" s="69">
        <f t="shared" si="109"/>
        <v>15223</v>
      </c>
      <c r="L338" s="70">
        <f t="shared" si="110"/>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38</v>
      </c>
      <c r="B339" s="2" t="s">
        <v>352</v>
      </c>
      <c r="C339" s="49" t="str">
        <f t="shared" ref="C339:C402" si="111">CONCATENATE(A339," - ",B339)</f>
        <v>LA England - Hounslow</v>
      </c>
      <c r="D339" s="70">
        <f t="shared" si="102"/>
        <v>105183</v>
      </c>
      <c r="E339" s="70">
        <f t="shared" si="103"/>
        <v>100811</v>
      </c>
      <c r="F339" s="71">
        <f t="shared" si="104"/>
        <v>271767</v>
      </c>
      <c r="G339" s="71">
        <f t="shared" si="105"/>
        <v>138734</v>
      </c>
      <c r="H339" s="72">
        <f t="shared" si="106"/>
        <v>133033</v>
      </c>
      <c r="I339" s="72">
        <f t="shared" si="107"/>
        <v>105183</v>
      </c>
      <c r="J339" s="72">
        <f t="shared" si="108"/>
        <v>100811</v>
      </c>
      <c r="K339" s="69">
        <f t="shared" si="109"/>
        <v>33551</v>
      </c>
      <c r="L339" s="70">
        <f t="shared" si="110"/>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38</v>
      </c>
      <c r="B340" s="2" t="s">
        <v>353</v>
      </c>
      <c r="C340" s="49" t="str">
        <f t="shared" si="111"/>
        <v>LA England - Huntingdonshire</v>
      </c>
      <c r="D340" s="70">
        <f t="shared" si="102"/>
        <v>70063</v>
      </c>
      <c r="E340" s="70">
        <f t="shared" si="103"/>
        <v>71986</v>
      </c>
      <c r="F340" s="71">
        <f t="shared" si="104"/>
        <v>178985</v>
      </c>
      <c r="G340" s="71">
        <f t="shared" si="105"/>
        <v>89158</v>
      </c>
      <c r="H340" s="72">
        <f t="shared" si="106"/>
        <v>89827</v>
      </c>
      <c r="I340" s="72">
        <f t="shared" si="107"/>
        <v>70063</v>
      </c>
      <c r="J340" s="72">
        <f t="shared" si="108"/>
        <v>71986</v>
      </c>
      <c r="K340" s="69">
        <f t="shared" si="109"/>
        <v>19095</v>
      </c>
      <c r="L340" s="70">
        <f t="shared" si="110"/>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38</v>
      </c>
      <c r="B341" s="2" t="s">
        <v>354</v>
      </c>
      <c r="C341" s="49" t="str">
        <f t="shared" si="111"/>
        <v>LA England - Hyndburn</v>
      </c>
      <c r="D341" s="70">
        <f t="shared" si="102"/>
        <v>30471</v>
      </c>
      <c r="E341" s="70">
        <f t="shared" si="103"/>
        <v>31889</v>
      </c>
      <c r="F341" s="71">
        <f t="shared" si="104"/>
        <v>81133</v>
      </c>
      <c r="G341" s="71">
        <f t="shared" si="105"/>
        <v>40112</v>
      </c>
      <c r="H341" s="72">
        <f t="shared" si="106"/>
        <v>41021</v>
      </c>
      <c r="I341" s="72">
        <f t="shared" si="107"/>
        <v>30471</v>
      </c>
      <c r="J341" s="72">
        <f t="shared" si="108"/>
        <v>31889</v>
      </c>
      <c r="K341" s="69">
        <f t="shared" si="109"/>
        <v>9641</v>
      </c>
      <c r="L341" s="70">
        <f t="shared" si="110"/>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38</v>
      </c>
      <c r="B342" s="2" t="s">
        <v>355</v>
      </c>
      <c r="C342" s="49" t="str">
        <f t="shared" si="111"/>
        <v>LA England - Ipswich</v>
      </c>
      <c r="D342" s="70">
        <f t="shared" si="102"/>
        <v>52066</v>
      </c>
      <c r="E342" s="70">
        <f t="shared" si="103"/>
        <v>52995</v>
      </c>
      <c r="F342" s="71">
        <f t="shared" si="104"/>
        <v>135979</v>
      </c>
      <c r="G342" s="71">
        <f t="shared" si="105"/>
        <v>67993</v>
      </c>
      <c r="H342" s="72">
        <f t="shared" si="106"/>
        <v>67986</v>
      </c>
      <c r="I342" s="72">
        <f t="shared" si="107"/>
        <v>52066</v>
      </c>
      <c r="J342" s="72">
        <f t="shared" si="108"/>
        <v>52995</v>
      </c>
      <c r="K342" s="69">
        <f t="shared" si="109"/>
        <v>15927</v>
      </c>
      <c r="L342" s="70">
        <f t="shared" si="110"/>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38</v>
      </c>
      <c r="B343" s="2" t="s">
        <v>356</v>
      </c>
      <c r="C343" s="49" t="str">
        <f t="shared" si="111"/>
        <v>LA England - Isle of Wight</v>
      </c>
      <c r="D343" s="70">
        <f t="shared" si="102"/>
        <v>57000</v>
      </c>
      <c r="E343" s="70">
        <f t="shared" si="103"/>
        <v>60623</v>
      </c>
      <c r="F343" s="71">
        <f t="shared" si="104"/>
        <v>142296</v>
      </c>
      <c r="G343" s="71">
        <f t="shared" si="105"/>
        <v>69784</v>
      </c>
      <c r="H343" s="72">
        <f t="shared" si="106"/>
        <v>72512</v>
      </c>
      <c r="I343" s="72">
        <f t="shared" si="107"/>
        <v>57000</v>
      </c>
      <c r="J343" s="72">
        <f t="shared" si="108"/>
        <v>60623</v>
      </c>
      <c r="K343" s="69">
        <f t="shared" si="109"/>
        <v>12784</v>
      </c>
      <c r="L343" s="70">
        <f t="shared" si="110"/>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38</v>
      </c>
      <c r="B344" s="2" t="s">
        <v>357</v>
      </c>
      <c r="C344" s="49" t="str">
        <f t="shared" si="111"/>
        <v>LA England - Isles of Scilly</v>
      </c>
      <c r="D344" s="70">
        <f t="shared" si="102"/>
        <v>897</v>
      </c>
      <c r="E344" s="70">
        <f t="shared" si="103"/>
        <v>990</v>
      </c>
      <c r="F344" s="71">
        <f t="shared" si="104"/>
        <v>2226</v>
      </c>
      <c r="G344" s="71">
        <f t="shared" si="105"/>
        <v>1077</v>
      </c>
      <c r="H344" s="72">
        <f t="shared" si="106"/>
        <v>1149</v>
      </c>
      <c r="I344" s="72">
        <f t="shared" si="107"/>
        <v>897</v>
      </c>
      <c r="J344" s="72">
        <f t="shared" si="108"/>
        <v>990</v>
      </c>
      <c r="K344" s="69">
        <f t="shared" si="109"/>
        <v>180</v>
      </c>
      <c r="L344" s="70">
        <f t="shared" si="110"/>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38</v>
      </c>
      <c r="B345" s="2" t="s">
        <v>358</v>
      </c>
      <c r="C345" s="49" t="str">
        <f t="shared" si="111"/>
        <v>LA England - Islington</v>
      </c>
      <c r="D345" s="70">
        <f t="shared" si="102"/>
        <v>103060</v>
      </c>
      <c r="E345" s="70">
        <f t="shared" si="103"/>
        <v>101823</v>
      </c>
      <c r="F345" s="71">
        <f t="shared" si="104"/>
        <v>248115</v>
      </c>
      <c r="G345" s="71">
        <f t="shared" si="105"/>
        <v>125239</v>
      </c>
      <c r="H345" s="72">
        <f t="shared" si="106"/>
        <v>122876</v>
      </c>
      <c r="I345" s="72">
        <f t="shared" si="107"/>
        <v>103060</v>
      </c>
      <c r="J345" s="72">
        <f t="shared" si="108"/>
        <v>101823</v>
      </c>
      <c r="K345" s="69">
        <f t="shared" si="109"/>
        <v>22179</v>
      </c>
      <c r="L345" s="70">
        <f t="shared" si="110"/>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38</v>
      </c>
      <c r="B346" s="2" t="s">
        <v>359</v>
      </c>
      <c r="C346" s="49" t="str">
        <f t="shared" si="111"/>
        <v>LA England - Kensington and Chelsea</v>
      </c>
      <c r="D346" s="70">
        <f t="shared" si="102"/>
        <v>63878</v>
      </c>
      <c r="E346" s="70">
        <f t="shared" si="103"/>
        <v>63880</v>
      </c>
      <c r="F346" s="71">
        <f t="shared" si="104"/>
        <v>156864</v>
      </c>
      <c r="G346" s="71">
        <f t="shared" si="105"/>
        <v>78889</v>
      </c>
      <c r="H346" s="72">
        <f t="shared" si="106"/>
        <v>77975</v>
      </c>
      <c r="I346" s="72">
        <f t="shared" si="107"/>
        <v>63878</v>
      </c>
      <c r="J346" s="72">
        <f t="shared" si="108"/>
        <v>63880</v>
      </c>
      <c r="K346" s="69">
        <f t="shared" si="109"/>
        <v>15011</v>
      </c>
      <c r="L346" s="70">
        <f t="shared" si="110"/>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38</v>
      </c>
      <c r="B347" s="2" t="s">
        <v>360</v>
      </c>
      <c r="C347" s="49" t="str">
        <f t="shared" si="111"/>
        <v>LA England - Kettering</v>
      </c>
      <c r="D347" s="70">
        <f t="shared" si="102"/>
        <v>38567</v>
      </c>
      <c r="E347" s="70">
        <f t="shared" si="103"/>
        <v>40317</v>
      </c>
      <c r="F347" s="71">
        <f t="shared" si="104"/>
        <v>102211</v>
      </c>
      <c r="G347" s="71">
        <f t="shared" si="105"/>
        <v>50483</v>
      </c>
      <c r="H347" s="72">
        <f t="shared" si="106"/>
        <v>51728</v>
      </c>
      <c r="I347" s="72">
        <f t="shared" si="107"/>
        <v>38567</v>
      </c>
      <c r="J347" s="72">
        <f t="shared" si="108"/>
        <v>40317</v>
      </c>
      <c r="K347" s="69">
        <f t="shared" si="109"/>
        <v>11916</v>
      </c>
      <c r="L347" s="70">
        <f t="shared" si="110"/>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38</v>
      </c>
      <c r="B348" s="2" t="s">
        <v>361</v>
      </c>
      <c r="C348" s="49" t="str">
        <f t="shared" si="111"/>
        <v>LA England - King's Lynn and West Norfolk</v>
      </c>
      <c r="D348" s="70">
        <f t="shared" si="102"/>
        <v>58785</v>
      </c>
      <c r="E348" s="70">
        <f t="shared" si="103"/>
        <v>62866</v>
      </c>
      <c r="F348" s="71">
        <f t="shared" si="104"/>
        <v>151245</v>
      </c>
      <c r="G348" s="71">
        <f t="shared" si="105"/>
        <v>73884</v>
      </c>
      <c r="H348" s="72">
        <f t="shared" si="106"/>
        <v>77361</v>
      </c>
      <c r="I348" s="72">
        <f t="shared" si="107"/>
        <v>58785</v>
      </c>
      <c r="J348" s="72">
        <f t="shared" si="108"/>
        <v>62866</v>
      </c>
      <c r="K348" s="69">
        <f t="shared" si="109"/>
        <v>15099</v>
      </c>
      <c r="L348" s="70">
        <f t="shared" si="110"/>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38</v>
      </c>
      <c r="B349" s="2" t="s">
        <v>362</v>
      </c>
      <c r="C349" s="49" t="str">
        <f t="shared" si="111"/>
        <v>LA England - Kingston upon Hull, City of</v>
      </c>
      <c r="D349" s="70">
        <f t="shared" si="102"/>
        <v>100817</v>
      </c>
      <c r="E349" s="70">
        <f t="shared" si="103"/>
        <v>100724</v>
      </c>
      <c r="F349" s="71">
        <f t="shared" si="104"/>
        <v>259126</v>
      </c>
      <c r="G349" s="71">
        <f t="shared" si="105"/>
        <v>130491</v>
      </c>
      <c r="H349" s="72">
        <f t="shared" si="106"/>
        <v>128635</v>
      </c>
      <c r="I349" s="72">
        <f t="shared" si="107"/>
        <v>100817</v>
      </c>
      <c r="J349" s="72">
        <f t="shared" si="108"/>
        <v>100724</v>
      </c>
      <c r="K349" s="69">
        <f t="shared" si="109"/>
        <v>29674</v>
      </c>
      <c r="L349" s="70">
        <f t="shared" si="110"/>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38</v>
      </c>
      <c r="B350" s="2" t="s">
        <v>363</v>
      </c>
      <c r="C350" s="49" t="str">
        <f t="shared" si="111"/>
        <v>LA England - Kingston upon Thames</v>
      </c>
      <c r="D350" s="70">
        <f t="shared" si="102"/>
        <v>68743</v>
      </c>
      <c r="E350" s="70">
        <f t="shared" si="103"/>
        <v>70353</v>
      </c>
      <c r="F350" s="71">
        <f t="shared" si="104"/>
        <v>179142</v>
      </c>
      <c r="G350" s="71">
        <f t="shared" si="105"/>
        <v>88975</v>
      </c>
      <c r="H350" s="72">
        <f t="shared" si="106"/>
        <v>90167</v>
      </c>
      <c r="I350" s="72">
        <f t="shared" si="107"/>
        <v>68743</v>
      </c>
      <c r="J350" s="72">
        <f t="shared" si="108"/>
        <v>70353</v>
      </c>
      <c r="K350" s="69">
        <f t="shared" si="109"/>
        <v>20232</v>
      </c>
      <c r="L350" s="70">
        <f t="shared" si="110"/>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38</v>
      </c>
      <c r="B351" s="2" t="s">
        <v>364</v>
      </c>
      <c r="C351" s="49" t="str">
        <f t="shared" si="111"/>
        <v>LA England - Kirklees</v>
      </c>
      <c r="D351" s="70">
        <f t="shared" si="102"/>
        <v>168057</v>
      </c>
      <c r="E351" s="70">
        <f t="shared" si="103"/>
        <v>173213</v>
      </c>
      <c r="F351" s="71">
        <f t="shared" si="104"/>
        <v>441290</v>
      </c>
      <c r="G351" s="71">
        <f t="shared" si="105"/>
        <v>219158</v>
      </c>
      <c r="H351" s="72">
        <f t="shared" si="106"/>
        <v>222132</v>
      </c>
      <c r="I351" s="72">
        <f t="shared" si="107"/>
        <v>168057</v>
      </c>
      <c r="J351" s="72">
        <f t="shared" si="108"/>
        <v>173213</v>
      </c>
      <c r="K351" s="69">
        <f t="shared" si="109"/>
        <v>51101</v>
      </c>
      <c r="L351" s="70">
        <f t="shared" si="110"/>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38</v>
      </c>
      <c r="B352" s="2" t="s">
        <v>365</v>
      </c>
      <c r="C352" s="49" t="str">
        <f t="shared" si="111"/>
        <v>LA England - Knowsley</v>
      </c>
      <c r="D352" s="70">
        <f t="shared" si="102"/>
        <v>54795</v>
      </c>
      <c r="E352" s="70">
        <f t="shared" si="103"/>
        <v>63220</v>
      </c>
      <c r="F352" s="71">
        <f t="shared" si="104"/>
        <v>152452</v>
      </c>
      <c r="G352" s="71">
        <f t="shared" si="105"/>
        <v>72488</v>
      </c>
      <c r="H352" s="72">
        <f t="shared" si="106"/>
        <v>79964</v>
      </c>
      <c r="I352" s="72">
        <f t="shared" si="107"/>
        <v>54795</v>
      </c>
      <c r="J352" s="72">
        <f t="shared" si="108"/>
        <v>63220</v>
      </c>
      <c r="K352" s="69">
        <f t="shared" si="109"/>
        <v>17693</v>
      </c>
      <c r="L352" s="70">
        <f t="shared" si="110"/>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38</v>
      </c>
      <c r="B353" s="2" t="s">
        <v>366</v>
      </c>
      <c r="C353" s="49" t="str">
        <f t="shared" si="111"/>
        <v>LA England - Lambeth</v>
      </c>
      <c r="D353" s="70">
        <f t="shared" si="102"/>
        <v>130743</v>
      </c>
      <c r="E353" s="70">
        <f t="shared" si="103"/>
        <v>129431</v>
      </c>
      <c r="F353" s="71">
        <f t="shared" si="104"/>
        <v>321813</v>
      </c>
      <c r="G353" s="71">
        <f t="shared" si="105"/>
        <v>162467</v>
      </c>
      <c r="H353" s="72">
        <f t="shared" si="106"/>
        <v>159346</v>
      </c>
      <c r="I353" s="72">
        <f t="shared" si="107"/>
        <v>130743</v>
      </c>
      <c r="J353" s="72">
        <f t="shared" si="108"/>
        <v>129431</v>
      </c>
      <c r="K353" s="69">
        <f t="shared" si="109"/>
        <v>31724</v>
      </c>
      <c r="L353" s="70">
        <f t="shared" si="110"/>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38</v>
      </c>
      <c r="B354" s="2" t="s">
        <v>367</v>
      </c>
      <c r="C354" s="49" t="str">
        <f t="shared" si="111"/>
        <v>LA England - Lancaster</v>
      </c>
      <c r="D354" s="70">
        <f t="shared" si="102"/>
        <v>59194</v>
      </c>
      <c r="E354" s="70">
        <f t="shared" si="103"/>
        <v>61127</v>
      </c>
      <c r="F354" s="71">
        <f t="shared" si="104"/>
        <v>148119</v>
      </c>
      <c r="G354" s="71">
        <f t="shared" si="105"/>
        <v>73519</v>
      </c>
      <c r="H354" s="72">
        <f t="shared" si="106"/>
        <v>74600</v>
      </c>
      <c r="I354" s="72">
        <f t="shared" si="107"/>
        <v>59194</v>
      </c>
      <c r="J354" s="72">
        <f t="shared" si="108"/>
        <v>61127</v>
      </c>
      <c r="K354" s="69">
        <f t="shared" si="109"/>
        <v>14325</v>
      </c>
      <c r="L354" s="70">
        <f t="shared" si="110"/>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38</v>
      </c>
      <c r="B355" s="2" t="s">
        <v>368</v>
      </c>
      <c r="C355" s="49" t="str">
        <f t="shared" si="111"/>
        <v>LA England - Leeds</v>
      </c>
      <c r="D355" s="70">
        <f t="shared" si="102"/>
        <v>304065</v>
      </c>
      <c r="E355" s="70">
        <f t="shared" si="103"/>
        <v>324140</v>
      </c>
      <c r="F355" s="71">
        <f t="shared" si="104"/>
        <v>798786</v>
      </c>
      <c r="G355" s="71">
        <f t="shared" si="105"/>
        <v>391667</v>
      </c>
      <c r="H355" s="72">
        <f t="shared" si="106"/>
        <v>407119</v>
      </c>
      <c r="I355" s="72">
        <f t="shared" si="107"/>
        <v>304065</v>
      </c>
      <c r="J355" s="72">
        <f t="shared" si="108"/>
        <v>324140</v>
      </c>
      <c r="K355" s="69">
        <f t="shared" si="109"/>
        <v>87602</v>
      </c>
      <c r="L355" s="70">
        <f t="shared" si="110"/>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38</v>
      </c>
      <c r="B356" s="2" t="s">
        <v>369</v>
      </c>
      <c r="C356" s="49" t="str">
        <f t="shared" si="111"/>
        <v>LA England - Leicester</v>
      </c>
      <c r="D356" s="70">
        <f t="shared" si="102"/>
        <v>135163</v>
      </c>
      <c r="E356" s="70">
        <f t="shared" si="103"/>
        <v>134804</v>
      </c>
      <c r="F356" s="71">
        <f t="shared" si="104"/>
        <v>354036</v>
      </c>
      <c r="G356" s="71">
        <f t="shared" si="105"/>
        <v>178126</v>
      </c>
      <c r="H356" s="72">
        <f t="shared" si="106"/>
        <v>175910</v>
      </c>
      <c r="I356" s="72">
        <f t="shared" si="107"/>
        <v>135163</v>
      </c>
      <c r="J356" s="72">
        <f t="shared" si="108"/>
        <v>134804</v>
      </c>
      <c r="K356" s="69">
        <f t="shared" si="109"/>
        <v>42963</v>
      </c>
      <c r="L356" s="70">
        <f t="shared" si="110"/>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38</v>
      </c>
      <c r="B357" s="2" t="s">
        <v>370</v>
      </c>
      <c r="C357" s="49" t="str">
        <f t="shared" si="111"/>
        <v>LA England - Lewes</v>
      </c>
      <c r="D357" s="70">
        <f t="shared" si="102"/>
        <v>39809</v>
      </c>
      <c r="E357" s="70">
        <f t="shared" si="103"/>
        <v>43781</v>
      </c>
      <c r="F357" s="71">
        <f t="shared" si="104"/>
        <v>103525</v>
      </c>
      <c r="G357" s="71">
        <f t="shared" si="105"/>
        <v>50274</v>
      </c>
      <c r="H357" s="72">
        <f t="shared" si="106"/>
        <v>53251</v>
      </c>
      <c r="I357" s="72">
        <f t="shared" si="107"/>
        <v>39809</v>
      </c>
      <c r="J357" s="72">
        <f t="shared" si="108"/>
        <v>43781</v>
      </c>
      <c r="K357" s="69">
        <f t="shared" si="109"/>
        <v>10465</v>
      </c>
      <c r="L357" s="70">
        <f t="shared" si="110"/>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38</v>
      </c>
      <c r="B358" s="2" t="s">
        <v>371</v>
      </c>
      <c r="C358" s="49" t="str">
        <f t="shared" si="111"/>
        <v>LA England - Lewisham</v>
      </c>
      <c r="D358" s="70">
        <f t="shared" si="102"/>
        <v>116372</v>
      </c>
      <c r="E358" s="70">
        <f t="shared" si="103"/>
        <v>120661</v>
      </c>
      <c r="F358" s="71">
        <f t="shared" si="104"/>
        <v>305309</v>
      </c>
      <c r="G358" s="71">
        <f t="shared" si="105"/>
        <v>151473</v>
      </c>
      <c r="H358" s="72">
        <f t="shared" si="106"/>
        <v>153836</v>
      </c>
      <c r="I358" s="72">
        <f t="shared" si="107"/>
        <v>116372</v>
      </c>
      <c r="J358" s="72">
        <f t="shared" si="108"/>
        <v>120661</v>
      </c>
      <c r="K358" s="69">
        <f t="shared" si="109"/>
        <v>35101</v>
      </c>
      <c r="L358" s="70">
        <f t="shared" si="110"/>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38</v>
      </c>
      <c r="B359" s="2" t="s">
        <v>372</v>
      </c>
      <c r="C359" s="49" t="str">
        <f t="shared" si="111"/>
        <v>LA England - Lichfield</v>
      </c>
      <c r="D359" s="70">
        <f t="shared" si="102"/>
        <v>41642</v>
      </c>
      <c r="E359" s="70">
        <f t="shared" si="103"/>
        <v>43712</v>
      </c>
      <c r="F359" s="71">
        <f t="shared" si="104"/>
        <v>105637</v>
      </c>
      <c r="G359" s="71">
        <f t="shared" si="105"/>
        <v>52054</v>
      </c>
      <c r="H359" s="72">
        <f t="shared" si="106"/>
        <v>53583</v>
      </c>
      <c r="I359" s="72">
        <f t="shared" si="107"/>
        <v>41642</v>
      </c>
      <c r="J359" s="72">
        <f t="shared" si="108"/>
        <v>43712</v>
      </c>
      <c r="K359" s="69">
        <f t="shared" si="109"/>
        <v>10412</v>
      </c>
      <c r="L359" s="70">
        <f t="shared" si="110"/>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38</v>
      </c>
      <c r="B360" s="2" t="s">
        <v>373</v>
      </c>
      <c r="C360" s="49" t="str">
        <f t="shared" si="111"/>
        <v>LA England - Lincoln</v>
      </c>
      <c r="D360" s="70">
        <f t="shared" si="102"/>
        <v>40538</v>
      </c>
      <c r="E360" s="70">
        <f t="shared" si="103"/>
        <v>41304</v>
      </c>
      <c r="F360" s="71">
        <f t="shared" si="104"/>
        <v>100049</v>
      </c>
      <c r="G360" s="71">
        <f t="shared" si="105"/>
        <v>50031</v>
      </c>
      <c r="H360" s="72">
        <f t="shared" si="106"/>
        <v>50018</v>
      </c>
      <c r="I360" s="72">
        <f t="shared" si="107"/>
        <v>40538</v>
      </c>
      <c r="J360" s="72">
        <f t="shared" si="108"/>
        <v>41304</v>
      </c>
      <c r="K360" s="69">
        <f t="shared" si="109"/>
        <v>9493</v>
      </c>
      <c r="L360" s="70">
        <f t="shared" si="110"/>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38</v>
      </c>
      <c r="B361" s="2" t="s">
        <v>374</v>
      </c>
      <c r="C361" s="49" t="str">
        <f t="shared" si="111"/>
        <v>LA England - Liverpool</v>
      </c>
      <c r="D361" s="70">
        <f t="shared" si="102"/>
        <v>200678</v>
      </c>
      <c r="E361" s="70">
        <f t="shared" si="103"/>
        <v>203052</v>
      </c>
      <c r="F361" s="71">
        <f t="shared" si="104"/>
        <v>500474</v>
      </c>
      <c r="G361" s="71">
        <f t="shared" si="105"/>
        <v>250396</v>
      </c>
      <c r="H361" s="72">
        <f t="shared" si="106"/>
        <v>250078</v>
      </c>
      <c r="I361" s="72">
        <f t="shared" si="107"/>
        <v>200678</v>
      </c>
      <c r="J361" s="72">
        <f t="shared" si="108"/>
        <v>203052</v>
      </c>
      <c r="K361" s="69">
        <f t="shared" si="109"/>
        <v>49718</v>
      </c>
      <c r="L361" s="70">
        <f t="shared" si="110"/>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38</v>
      </c>
      <c r="B362" s="2" t="s">
        <v>375</v>
      </c>
      <c r="C362" s="49" t="str">
        <f t="shared" si="111"/>
        <v>LA England - Luton</v>
      </c>
      <c r="D362" s="70">
        <f t="shared" si="102"/>
        <v>79023</v>
      </c>
      <c r="E362" s="70">
        <f t="shared" si="103"/>
        <v>76431</v>
      </c>
      <c r="F362" s="71">
        <f t="shared" si="104"/>
        <v>213528</v>
      </c>
      <c r="G362" s="71">
        <f t="shared" si="105"/>
        <v>108914</v>
      </c>
      <c r="H362" s="72">
        <f t="shared" si="106"/>
        <v>104614</v>
      </c>
      <c r="I362" s="72">
        <f t="shared" si="107"/>
        <v>79023</v>
      </c>
      <c r="J362" s="72">
        <f t="shared" si="108"/>
        <v>76431</v>
      </c>
      <c r="K362" s="69">
        <f t="shared" si="109"/>
        <v>29891</v>
      </c>
      <c r="L362" s="70">
        <f t="shared" si="110"/>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38</v>
      </c>
      <c r="B363" s="2" t="s">
        <v>376</v>
      </c>
      <c r="C363" s="49" t="str">
        <f t="shared" si="111"/>
        <v>LA England - Maidstone</v>
      </c>
      <c r="D363" s="70">
        <f t="shared" si="102"/>
        <v>65259</v>
      </c>
      <c r="E363" s="70">
        <f t="shared" si="103"/>
        <v>69221</v>
      </c>
      <c r="F363" s="71">
        <f t="shared" si="104"/>
        <v>173132</v>
      </c>
      <c r="G363" s="71">
        <f t="shared" si="105"/>
        <v>85254</v>
      </c>
      <c r="H363" s="72">
        <f t="shared" si="106"/>
        <v>87878</v>
      </c>
      <c r="I363" s="72">
        <f t="shared" si="107"/>
        <v>65259</v>
      </c>
      <c r="J363" s="72">
        <f t="shared" si="108"/>
        <v>69221</v>
      </c>
      <c r="K363" s="69">
        <f t="shared" si="109"/>
        <v>19995</v>
      </c>
      <c r="L363" s="70">
        <f t="shared" si="110"/>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38</v>
      </c>
      <c r="B364" s="2" t="s">
        <v>377</v>
      </c>
      <c r="C364" s="49" t="str">
        <f t="shared" si="111"/>
        <v>LA England - Maldon</v>
      </c>
      <c r="D364" s="70">
        <f t="shared" si="102"/>
        <v>25886</v>
      </c>
      <c r="E364" s="70">
        <f t="shared" si="103"/>
        <v>27425</v>
      </c>
      <c r="F364" s="71">
        <f t="shared" si="104"/>
        <v>65401</v>
      </c>
      <c r="G364" s="71">
        <f t="shared" si="105"/>
        <v>32095</v>
      </c>
      <c r="H364" s="72">
        <f t="shared" si="106"/>
        <v>33306</v>
      </c>
      <c r="I364" s="72">
        <f t="shared" si="107"/>
        <v>25886</v>
      </c>
      <c r="J364" s="72">
        <f t="shared" si="108"/>
        <v>27425</v>
      </c>
      <c r="K364" s="69">
        <f t="shared" si="109"/>
        <v>6209</v>
      </c>
      <c r="L364" s="70">
        <f t="shared" si="110"/>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38</v>
      </c>
      <c r="B365" s="2" t="s">
        <v>378</v>
      </c>
      <c r="C365" s="49" t="str">
        <f t="shared" si="111"/>
        <v>LA England - Malvern Hills</v>
      </c>
      <c r="D365" s="70">
        <f t="shared" si="102"/>
        <v>31414</v>
      </c>
      <c r="E365" s="70">
        <f t="shared" si="103"/>
        <v>33592</v>
      </c>
      <c r="F365" s="71">
        <f t="shared" si="104"/>
        <v>79445</v>
      </c>
      <c r="G365" s="71">
        <f t="shared" si="105"/>
        <v>38747</v>
      </c>
      <c r="H365" s="72">
        <f t="shared" si="106"/>
        <v>40698</v>
      </c>
      <c r="I365" s="72">
        <f t="shared" si="107"/>
        <v>31414</v>
      </c>
      <c r="J365" s="72">
        <f t="shared" si="108"/>
        <v>33592</v>
      </c>
      <c r="K365" s="69">
        <f t="shared" si="109"/>
        <v>7333</v>
      </c>
      <c r="L365" s="70">
        <f t="shared" si="110"/>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38</v>
      </c>
      <c r="B366" s="2" t="s">
        <v>379</v>
      </c>
      <c r="C366" s="49" t="str">
        <f t="shared" si="111"/>
        <v>LA England - Manchester</v>
      </c>
      <c r="D366" s="70">
        <f t="shared" si="102"/>
        <v>219579</v>
      </c>
      <c r="E366" s="70">
        <f t="shared" si="103"/>
        <v>212290</v>
      </c>
      <c r="F366" s="71">
        <f t="shared" si="104"/>
        <v>555741</v>
      </c>
      <c r="G366" s="71">
        <f t="shared" si="105"/>
        <v>282806</v>
      </c>
      <c r="H366" s="72">
        <f t="shared" si="106"/>
        <v>272935</v>
      </c>
      <c r="I366" s="72">
        <f t="shared" si="107"/>
        <v>219579</v>
      </c>
      <c r="J366" s="72">
        <f t="shared" si="108"/>
        <v>212290</v>
      </c>
      <c r="K366" s="69">
        <f t="shared" si="109"/>
        <v>63227</v>
      </c>
      <c r="L366" s="70">
        <f t="shared" si="110"/>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38</v>
      </c>
      <c r="B367" s="2" t="s">
        <v>380</v>
      </c>
      <c r="C367" s="49" t="str">
        <f t="shared" si="111"/>
        <v>LA England - Mansfield</v>
      </c>
      <c r="D367" s="70">
        <f t="shared" si="102"/>
        <v>42268</v>
      </c>
      <c r="E367" s="70">
        <f t="shared" si="103"/>
        <v>44159</v>
      </c>
      <c r="F367" s="71">
        <f t="shared" si="104"/>
        <v>109351</v>
      </c>
      <c r="G367" s="71">
        <f t="shared" si="105"/>
        <v>53867</v>
      </c>
      <c r="H367" s="72">
        <f t="shared" si="106"/>
        <v>55484</v>
      </c>
      <c r="I367" s="72">
        <f t="shared" si="107"/>
        <v>42268</v>
      </c>
      <c r="J367" s="72">
        <f t="shared" si="108"/>
        <v>44159</v>
      </c>
      <c r="K367" s="69">
        <f t="shared" si="109"/>
        <v>11599</v>
      </c>
      <c r="L367" s="70">
        <f t="shared" si="110"/>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38</v>
      </c>
      <c r="B368" s="2" t="s">
        <v>381</v>
      </c>
      <c r="C368" s="49" t="str">
        <f t="shared" si="111"/>
        <v>LA England - Medway</v>
      </c>
      <c r="D368" s="70">
        <f t="shared" si="102"/>
        <v>104713</v>
      </c>
      <c r="E368" s="70">
        <f t="shared" si="103"/>
        <v>108988</v>
      </c>
      <c r="F368" s="71">
        <f t="shared" si="104"/>
        <v>279142</v>
      </c>
      <c r="G368" s="71">
        <f t="shared" si="105"/>
        <v>138256</v>
      </c>
      <c r="H368" s="72">
        <f t="shared" si="106"/>
        <v>140886</v>
      </c>
      <c r="I368" s="72">
        <f t="shared" si="107"/>
        <v>104713</v>
      </c>
      <c r="J368" s="72">
        <f t="shared" si="108"/>
        <v>108988</v>
      </c>
      <c r="K368" s="69">
        <f t="shared" si="109"/>
        <v>33543</v>
      </c>
      <c r="L368" s="70">
        <f t="shared" si="110"/>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38</v>
      </c>
      <c r="B369" s="2" t="s">
        <v>382</v>
      </c>
      <c r="C369" s="49" t="str">
        <f t="shared" si="111"/>
        <v>LA England - Melton</v>
      </c>
      <c r="D369" s="70">
        <f t="shared" si="102"/>
        <v>19967</v>
      </c>
      <c r="E369" s="70">
        <f t="shared" si="103"/>
        <v>21380</v>
      </c>
      <c r="F369" s="71">
        <f t="shared" si="104"/>
        <v>51394</v>
      </c>
      <c r="G369" s="71">
        <f t="shared" si="105"/>
        <v>25078</v>
      </c>
      <c r="H369" s="72">
        <f t="shared" si="106"/>
        <v>26316</v>
      </c>
      <c r="I369" s="72">
        <f t="shared" si="107"/>
        <v>19967</v>
      </c>
      <c r="J369" s="72">
        <f t="shared" si="108"/>
        <v>21380</v>
      </c>
      <c r="K369" s="69">
        <f t="shared" si="109"/>
        <v>5111</v>
      </c>
      <c r="L369" s="70">
        <f t="shared" si="110"/>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38</v>
      </c>
      <c r="B370" s="2" t="s">
        <v>383</v>
      </c>
      <c r="C370" s="49" t="str">
        <f t="shared" si="111"/>
        <v>LA England - Mendip</v>
      </c>
      <c r="D370" s="70">
        <f t="shared" si="102"/>
        <v>44287</v>
      </c>
      <c r="E370" s="70">
        <f t="shared" si="103"/>
        <v>48210</v>
      </c>
      <c r="F370" s="71">
        <f t="shared" si="104"/>
        <v>116288</v>
      </c>
      <c r="G370" s="71">
        <f t="shared" si="105"/>
        <v>56474</v>
      </c>
      <c r="H370" s="72">
        <f t="shared" si="106"/>
        <v>59814</v>
      </c>
      <c r="I370" s="72">
        <f t="shared" si="107"/>
        <v>44287</v>
      </c>
      <c r="J370" s="72">
        <f t="shared" si="108"/>
        <v>48210</v>
      </c>
      <c r="K370" s="69">
        <f t="shared" si="109"/>
        <v>12187</v>
      </c>
      <c r="L370" s="70">
        <f t="shared" si="110"/>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38</v>
      </c>
      <c r="B371" s="2" t="s">
        <v>384</v>
      </c>
      <c r="C371" s="49" t="str">
        <f t="shared" si="111"/>
        <v>LA England - Merton</v>
      </c>
      <c r="D371" s="70">
        <f t="shared" si="102"/>
        <v>77366</v>
      </c>
      <c r="E371" s="70">
        <f t="shared" si="103"/>
        <v>81347</v>
      </c>
      <c r="F371" s="71">
        <f t="shared" si="104"/>
        <v>206453</v>
      </c>
      <c r="G371" s="71">
        <f t="shared" si="105"/>
        <v>101960</v>
      </c>
      <c r="H371" s="72">
        <f t="shared" si="106"/>
        <v>104493</v>
      </c>
      <c r="I371" s="72">
        <f t="shared" si="107"/>
        <v>77366</v>
      </c>
      <c r="J371" s="72">
        <f t="shared" si="108"/>
        <v>81347</v>
      </c>
      <c r="K371" s="69">
        <f t="shared" si="109"/>
        <v>24594</v>
      </c>
      <c r="L371" s="70">
        <f t="shared" si="110"/>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38</v>
      </c>
      <c r="B372" s="2" t="s">
        <v>385</v>
      </c>
      <c r="C372" s="49" t="str">
        <f t="shared" si="111"/>
        <v>LA England - Mid Devon</v>
      </c>
      <c r="D372" s="70">
        <f t="shared" si="102"/>
        <v>31715</v>
      </c>
      <c r="E372" s="70">
        <f t="shared" si="103"/>
        <v>34363</v>
      </c>
      <c r="F372" s="71">
        <f t="shared" si="104"/>
        <v>83290</v>
      </c>
      <c r="G372" s="71">
        <f t="shared" si="105"/>
        <v>40607</v>
      </c>
      <c r="H372" s="72">
        <f t="shared" si="106"/>
        <v>42683</v>
      </c>
      <c r="I372" s="72">
        <f t="shared" si="107"/>
        <v>31715</v>
      </c>
      <c r="J372" s="72">
        <f t="shared" si="108"/>
        <v>34363</v>
      </c>
      <c r="K372" s="69">
        <f t="shared" si="109"/>
        <v>8892</v>
      </c>
      <c r="L372" s="70">
        <f t="shared" si="110"/>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38</v>
      </c>
      <c r="B373" s="2" t="s">
        <v>386</v>
      </c>
      <c r="C373" s="49" t="str">
        <f t="shared" si="111"/>
        <v>LA England - Mid Suffolk</v>
      </c>
      <c r="D373" s="70">
        <f t="shared" si="102"/>
        <v>41785</v>
      </c>
      <c r="E373" s="70">
        <f t="shared" si="103"/>
        <v>43418</v>
      </c>
      <c r="F373" s="71">
        <f t="shared" si="104"/>
        <v>104857</v>
      </c>
      <c r="G373" s="71">
        <f t="shared" si="105"/>
        <v>51782</v>
      </c>
      <c r="H373" s="72">
        <f t="shared" si="106"/>
        <v>53075</v>
      </c>
      <c r="I373" s="72">
        <f t="shared" si="107"/>
        <v>41785</v>
      </c>
      <c r="J373" s="72">
        <f t="shared" si="108"/>
        <v>43418</v>
      </c>
      <c r="K373" s="69">
        <f t="shared" si="109"/>
        <v>9997</v>
      </c>
      <c r="L373" s="70">
        <f t="shared" si="110"/>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38</v>
      </c>
      <c r="B374" s="2" t="s">
        <v>387</v>
      </c>
      <c r="C374" s="49" t="str">
        <f t="shared" si="111"/>
        <v>LA England - Mid Sussex</v>
      </c>
      <c r="D374" s="70">
        <f t="shared" si="102"/>
        <v>57033</v>
      </c>
      <c r="E374" s="70">
        <f t="shared" si="103"/>
        <v>61635</v>
      </c>
      <c r="F374" s="71">
        <f t="shared" si="104"/>
        <v>152142</v>
      </c>
      <c r="G374" s="71">
        <f t="shared" si="105"/>
        <v>74153</v>
      </c>
      <c r="H374" s="72">
        <f t="shared" si="106"/>
        <v>77989</v>
      </c>
      <c r="I374" s="72">
        <f t="shared" si="107"/>
        <v>57033</v>
      </c>
      <c r="J374" s="72">
        <f t="shared" si="108"/>
        <v>61635</v>
      </c>
      <c r="K374" s="69">
        <f t="shared" si="109"/>
        <v>17120</v>
      </c>
      <c r="L374" s="70">
        <f t="shared" si="110"/>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38</v>
      </c>
      <c r="B375" s="2" t="s">
        <v>388</v>
      </c>
      <c r="C375" s="49" t="str">
        <f t="shared" si="111"/>
        <v>LA England - Middlesbrough</v>
      </c>
      <c r="D375" s="70">
        <f t="shared" si="102"/>
        <v>52988</v>
      </c>
      <c r="E375" s="70">
        <f t="shared" si="103"/>
        <v>55168</v>
      </c>
      <c r="F375" s="71">
        <f t="shared" si="104"/>
        <v>141285</v>
      </c>
      <c r="G375" s="71">
        <f t="shared" si="105"/>
        <v>69928</v>
      </c>
      <c r="H375" s="72">
        <f t="shared" si="106"/>
        <v>71357</v>
      </c>
      <c r="I375" s="72">
        <f t="shared" si="107"/>
        <v>52988</v>
      </c>
      <c r="J375" s="72">
        <f t="shared" si="108"/>
        <v>55168</v>
      </c>
      <c r="K375" s="69">
        <f t="shared" si="109"/>
        <v>16940</v>
      </c>
      <c r="L375" s="70">
        <f t="shared" si="110"/>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38</v>
      </c>
      <c r="B376" s="2" t="s">
        <v>389</v>
      </c>
      <c r="C376" s="49" t="str">
        <f t="shared" si="111"/>
        <v>LA England - Milton Keynes</v>
      </c>
      <c r="D376" s="70">
        <f t="shared" si="102"/>
        <v>98205</v>
      </c>
      <c r="E376" s="70">
        <f t="shared" si="103"/>
        <v>102690</v>
      </c>
      <c r="F376" s="71">
        <f t="shared" si="104"/>
        <v>270203</v>
      </c>
      <c r="G376" s="71">
        <f t="shared" si="105"/>
        <v>133555</v>
      </c>
      <c r="H376" s="72">
        <f t="shared" si="106"/>
        <v>136648</v>
      </c>
      <c r="I376" s="72">
        <f t="shared" si="107"/>
        <v>98205</v>
      </c>
      <c r="J376" s="72">
        <f t="shared" si="108"/>
        <v>102690</v>
      </c>
      <c r="K376" s="69">
        <f t="shared" si="109"/>
        <v>35350</v>
      </c>
      <c r="L376" s="70">
        <f t="shared" si="110"/>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38</v>
      </c>
      <c r="B377" s="2" t="s">
        <v>390</v>
      </c>
      <c r="C377" s="49" t="str">
        <f t="shared" si="111"/>
        <v>LA England - Mole Valley</v>
      </c>
      <c r="D377" s="70">
        <f t="shared" si="102"/>
        <v>33904</v>
      </c>
      <c r="E377" s="70">
        <f t="shared" si="103"/>
        <v>36155</v>
      </c>
      <c r="F377" s="71">
        <f t="shared" si="104"/>
        <v>87547</v>
      </c>
      <c r="G377" s="71">
        <f t="shared" si="105"/>
        <v>42796</v>
      </c>
      <c r="H377" s="72">
        <f t="shared" si="106"/>
        <v>44751</v>
      </c>
      <c r="I377" s="72">
        <f t="shared" si="107"/>
        <v>33904</v>
      </c>
      <c r="J377" s="72">
        <f t="shared" si="108"/>
        <v>36155</v>
      </c>
      <c r="K377" s="69">
        <f t="shared" si="109"/>
        <v>8892</v>
      </c>
      <c r="L377" s="70">
        <f t="shared" si="110"/>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38</v>
      </c>
      <c r="B378" s="2" t="s">
        <v>391</v>
      </c>
      <c r="C378" s="49" t="str">
        <f t="shared" si="111"/>
        <v>LA England - New Forest</v>
      </c>
      <c r="D378" s="70">
        <f t="shared" si="102"/>
        <v>70316</v>
      </c>
      <c r="E378" s="70">
        <f t="shared" si="103"/>
        <v>77619</v>
      </c>
      <c r="F378" s="71">
        <f t="shared" si="104"/>
        <v>179649</v>
      </c>
      <c r="G378" s="71">
        <f t="shared" si="105"/>
        <v>86512</v>
      </c>
      <c r="H378" s="72">
        <f t="shared" si="106"/>
        <v>93137</v>
      </c>
      <c r="I378" s="72">
        <f t="shared" si="107"/>
        <v>70316</v>
      </c>
      <c r="J378" s="72">
        <f t="shared" si="108"/>
        <v>77619</v>
      </c>
      <c r="K378" s="69">
        <f t="shared" si="109"/>
        <v>16196</v>
      </c>
      <c r="L378" s="70">
        <f t="shared" si="110"/>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38</v>
      </c>
      <c r="B379" s="2" t="s">
        <v>392</v>
      </c>
      <c r="C379" s="49" t="str">
        <f t="shared" si="111"/>
        <v>LA England - Newark and Sherwood</v>
      </c>
      <c r="D379" s="70">
        <f t="shared" si="102"/>
        <v>48037</v>
      </c>
      <c r="E379" s="70">
        <f t="shared" si="103"/>
        <v>50479</v>
      </c>
      <c r="F379" s="71">
        <f t="shared" si="104"/>
        <v>123127</v>
      </c>
      <c r="G379" s="71">
        <f t="shared" si="105"/>
        <v>60570</v>
      </c>
      <c r="H379" s="72">
        <f t="shared" si="106"/>
        <v>62557</v>
      </c>
      <c r="I379" s="72">
        <f t="shared" si="107"/>
        <v>48037</v>
      </c>
      <c r="J379" s="72">
        <f t="shared" si="108"/>
        <v>50479</v>
      </c>
      <c r="K379" s="69">
        <f t="shared" si="109"/>
        <v>12533</v>
      </c>
      <c r="L379" s="70">
        <f t="shared" si="110"/>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38</v>
      </c>
      <c r="B380" s="2" t="s">
        <v>393</v>
      </c>
      <c r="C380" s="49" t="str">
        <f t="shared" si="111"/>
        <v>LA England - Newcastle upon Tyne</v>
      </c>
      <c r="D380" s="70">
        <f t="shared" si="102"/>
        <v>125184</v>
      </c>
      <c r="E380" s="70">
        <f t="shared" si="103"/>
        <v>122718</v>
      </c>
      <c r="F380" s="71">
        <f t="shared" si="104"/>
        <v>306824</v>
      </c>
      <c r="G380" s="71">
        <f t="shared" si="105"/>
        <v>155520</v>
      </c>
      <c r="H380" s="72">
        <f t="shared" si="106"/>
        <v>151304</v>
      </c>
      <c r="I380" s="72">
        <f t="shared" si="107"/>
        <v>125184</v>
      </c>
      <c r="J380" s="72">
        <f t="shared" si="108"/>
        <v>122718</v>
      </c>
      <c r="K380" s="69">
        <f t="shared" si="109"/>
        <v>30336</v>
      </c>
      <c r="L380" s="70">
        <f t="shared" si="110"/>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38</v>
      </c>
      <c r="B381" s="2" t="s">
        <v>394</v>
      </c>
      <c r="C381" s="49" t="str">
        <f t="shared" si="111"/>
        <v>LA England - Newcastle-under-Lyme</v>
      </c>
      <c r="D381" s="70">
        <f t="shared" si="102"/>
        <v>52295</v>
      </c>
      <c r="E381" s="70">
        <f t="shared" si="103"/>
        <v>53791</v>
      </c>
      <c r="F381" s="71">
        <f t="shared" si="104"/>
        <v>129610</v>
      </c>
      <c r="G381" s="71">
        <f t="shared" si="105"/>
        <v>64428</v>
      </c>
      <c r="H381" s="72">
        <f t="shared" si="106"/>
        <v>65182</v>
      </c>
      <c r="I381" s="72">
        <f t="shared" si="107"/>
        <v>52295</v>
      </c>
      <c r="J381" s="72">
        <f t="shared" si="108"/>
        <v>53791</v>
      </c>
      <c r="K381" s="69">
        <f t="shared" si="109"/>
        <v>12133</v>
      </c>
      <c r="L381" s="70">
        <f t="shared" si="110"/>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38</v>
      </c>
      <c r="B382" s="2" t="s">
        <v>395</v>
      </c>
      <c r="C382" s="49" t="str">
        <f t="shared" si="111"/>
        <v>LA England - Newham</v>
      </c>
      <c r="D382" s="70">
        <f t="shared" si="102"/>
        <v>144959</v>
      </c>
      <c r="E382" s="70">
        <f t="shared" si="103"/>
        <v>123793</v>
      </c>
      <c r="F382" s="71">
        <f t="shared" si="104"/>
        <v>355266</v>
      </c>
      <c r="G382" s="71">
        <f t="shared" si="105"/>
        <v>189139</v>
      </c>
      <c r="H382" s="72">
        <f t="shared" si="106"/>
        <v>166127</v>
      </c>
      <c r="I382" s="72">
        <f t="shared" si="107"/>
        <v>144959</v>
      </c>
      <c r="J382" s="72">
        <f t="shared" si="108"/>
        <v>123793</v>
      </c>
      <c r="K382" s="69">
        <f t="shared" si="109"/>
        <v>44180</v>
      </c>
      <c r="L382" s="70">
        <f t="shared" si="110"/>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38</v>
      </c>
      <c r="B383" s="2" t="s">
        <v>396</v>
      </c>
      <c r="C383" s="49" t="str">
        <f t="shared" si="111"/>
        <v>LA England - North Devon</v>
      </c>
      <c r="D383" s="70">
        <f t="shared" si="102"/>
        <v>38458</v>
      </c>
      <c r="E383" s="70">
        <f t="shared" si="103"/>
        <v>40760</v>
      </c>
      <c r="F383" s="71">
        <f t="shared" si="104"/>
        <v>98170</v>
      </c>
      <c r="G383" s="71">
        <f t="shared" si="105"/>
        <v>48184</v>
      </c>
      <c r="H383" s="72">
        <f t="shared" si="106"/>
        <v>49986</v>
      </c>
      <c r="I383" s="72">
        <f t="shared" si="107"/>
        <v>38458</v>
      </c>
      <c r="J383" s="72">
        <f t="shared" si="108"/>
        <v>40760</v>
      </c>
      <c r="K383" s="69">
        <f t="shared" si="109"/>
        <v>9726</v>
      </c>
      <c r="L383" s="70">
        <f t="shared" si="110"/>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38</v>
      </c>
      <c r="B384" s="2" t="s">
        <v>397</v>
      </c>
      <c r="C384" s="49" t="str">
        <f t="shared" si="111"/>
        <v>LA England - North East Derbyshire</v>
      </c>
      <c r="D384" s="70">
        <f t="shared" si="102"/>
        <v>40401</v>
      </c>
      <c r="E384" s="70">
        <f t="shared" si="103"/>
        <v>43089</v>
      </c>
      <c r="F384" s="71">
        <f t="shared" si="104"/>
        <v>102216</v>
      </c>
      <c r="G384" s="71">
        <f t="shared" si="105"/>
        <v>49914</v>
      </c>
      <c r="H384" s="72">
        <f t="shared" si="106"/>
        <v>52302</v>
      </c>
      <c r="I384" s="72">
        <f t="shared" si="107"/>
        <v>40401</v>
      </c>
      <c r="J384" s="72">
        <f t="shared" si="108"/>
        <v>43089</v>
      </c>
      <c r="K384" s="69">
        <f t="shared" si="109"/>
        <v>9513</v>
      </c>
      <c r="L384" s="70">
        <f t="shared" si="110"/>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38</v>
      </c>
      <c r="B385" s="2" t="s">
        <v>398</v>
      </c>
      <c r="C385" s="49" t="str">
        <f t="shared" si="111"/>
        <v>LA England - North East Lincolnshire</v>
      </c>
      <c r="D385" s="70">
        <f t="shared" si="102"/>
        <v>60580</v>
      </c>
      <c r="E385" s="70">
        <f t="shared" si="103"/>
        <v>64324</v>
      </c>
      <c r="F385" s="71">
        <f t="shared" si="104"/>
        <v>159364</v>
      </c>
      <c r="G385" s="71">
        <f t="shared" si="105"/>
        <v>78063</v>
      </c>
      <c r="H385" s="72">
        <f t="shared" si="106"/>
        <v>81301</v>
      </c>
      <c r="I385" s="72">
        <f t="shared" si="107"/>
        <v>60580</v>
      </c>
      <c r="J385" s="72">
        <f t="shared" si="108"/>
        <v>64324</v>
      </c>
      <c r="K385" s="69">
        <f t="shared" si="109"/>
        <v>17483</v>
      </c>
      <c r="L385" s="70">
        <f t="shared" si="110"/>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38</v>
      </c>
      <c r="B386" s="2" t="s">
        <v>399</v>
      </c>
      <c r="C386" s="49" t="str">
        <f t="shared" si="111"/>
        <v>LA England - North Hertfordshire</v>
      </c>
      <c r="D386" s="70">
        <f t="shared" si="102"/>
        <v>50502</v>
      </c>
      <c r="E386" s="70">
        <f t="shared" si="103"/>
        <v>53826</v>
      </c>
      <c r="F386" s="71">
        <f t="shared" si="104"/>
        <v>133463</v>
      </c>
      <c r="G386" s="71">
        <f t="shared" si="105"/>
        <v>65392</v>
      </c>
      <c r="H386" s="72">
        <f t="shared" si="106"/>
        <v>68071</v>
      </c>
      <c r="I386" s="72">
        <f t="shared" si="107"/>
        <v>50502</v>
      </c>
      <c r="J386" s="72">
        <f t="shared" si="108"/>
        <v>53826</v>
      </c>
      <c r="K386" s="69">
        <f t="shared" si="109"/>
        <v>14890</v>
      </c>
      <c r="L386" s="70">
        <f t="shared" si="110"/>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38</v>
      </c>
      <c r="B387" s="2" t="s">
        <v>400</v>
      </c>
      <c r="C387" s="49" t="str">
        <f t="shared" si="111"/>
        <v>LA England - North Kesteven</v>
      </c>
      <c r="D387" s="70">
        <f t="shared" si="102"/>
        <v>46093</v>
      </c>
      <c r="E387" s="70">
        <f t="shared" si="103"/>
        <v>49040</v>
      </c>
      <c r="F387" s="71">
        <f t="shared" si="104"/>
        <v>118149</v>
      </c>
      <c r="G387" s="71">
        <f t="shared" si="105"/>
        <v>57612</v>
      </c>
      <c r="H387" s="72">
        <f t="shared" si="106"/>
        <v>60537</v>
      </c>
      <c r="I387" s="72">
        <f t="shared" si="107"/>
        <v>46093</v>
      </c>
      <c r="J387" s="72">
        <f t="shared" si="108"/>
        <v>49040</v>
      </c>
      <c r="K387" s="69">
        <f t="shared" si="109"/>
        <v>11519</v>
      </c>
      <c r="L387" s="70">
        <f t="shared" si="110"/>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38</v>
      </c>
      <c r="B388" s="2" t="s">
        <v>401</v>
      </c>
      <c r="C388" s="49" t="str">
        <f t="shared" si="111"/>
        <v>LA England - North Lincolnshire</v>
      </c>
      <c r="D388" s="70">
        <f t="shared" si="102"/>
        <v>67256</v>
      </c>
      <c r="E388" s="70">
        <f t="shared" si="103"/>
        <v>69815</v>
      </c>
      <c r="F388" s="71">
        <f t="shared" si="104"/>
        <v>172748</v>
      </c>
      <c r="G388" s="71">
        <f t="shared" si="105"/>
        <v>85356</v>
      </c>
      <c r="H388" s="72">
        <f t="shared" si="106"/>
        <v>87392</v>
      </c>
      <c r="I388" s="72">
        <f t="shared" si="107"/>
        <v>67256</v>
      </c>
      <c r="J388" s="72">
        <f t="shared" si="108"/>
        <v>69815</v>
      </c>
      <c r="K388" s="69">
        <f t="shared" si="109"/>
        <v>18100</v>
      </c>
      <c r="L388" s="70">
        <f t="shared" si="110"/>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38</v>
      </c>
      <c r="B389" s="2" t="s">
        <v>402</v>
      </c>
      <c r="C389" s="49" t="str">
        <f t="shared" si="111"/>
        <v>LA England - North Norfolk</v>
      </c>
      <c r="D389" s="70">
        <f t="shared" si="102"/>
        <v>42817</v>
      </c>
      <c r="E389" s="70">
        <f t="shared" si="103"/>
        <v>46183</v>
      </c>
      <c r="F389" s="71">
        <f t="shared" si="104"/>
        <v>105167</v>
      </c>
      <c r="G389" s="71">
        <f t="shared" si="105"/>
        <v>51226</v>
      </c>
      <c r="H389" s="72">
        <f t="shared" si="106"/>
        <v>53941</v>
      </c>
      <c r="I389" s="72">
        <f t="shared" si="107"/>
        <v>42817</v>
      </c>
      <c r="J389" s="72">
        <f t="shared" si="108"/>
        <v>46183</v>
      </c>
      <c r="K389" s="69">
        <f t="shared" si="109"/>
        <v>8409</v>
      </c>
      <c r="L389" s="70">
        <f t="shared" si="110"/>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38</v>
      </c>
      <c r="B390" s="2" t="s">
        <v>403</v>
      </c>
      <c r="C390" s="49" t="str">
        <f t="shared" si="111"/>
        <v>LA England - North Somerset</v>
      </c>
      <c r="D390" s="70">
        <f t="shared" si="102"/>
        <v>82356</v>
      </c>
      <c r="E390" s="70">
        <f t="shared" si="103"/>
        <v>89398</v>
      </c>
      <c r="F390" s="71">
        <f t="shared" si="104"/>
        <v>215574</v>
      </c>
      <c r="G390" s="71">
        <f t="shared" si="105"/>
        <v>104953</v>
      </c>
      <c r="H390" s="72">
        <f t="shared" si="106"/>
        <v>110621</v>
      </c>
      <c r="I390" s="72">
        <f t="shared" si="107"/>
        <v>82356</v>
      </c>
      <c r="J390" s="72">
        <f t="shared" si="108"/>
        <v>89398</v>
      </c>
      <c r="K390" s="69">
        <f t="shared" si="109"/>
        <v>22597</v>
      </c>
      <c r="L390" s="70">
        <f t="shared" si="110"/>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38</v>
      </c>
      <c r="B391" s="2" t="s">
        <v>404</v>
      </c>
      <c r="C391" s="49" t="str">
        <f t="shared" si="111"/>
        <v>LA England - North Tyneside</v>
      </c>
      <c r="D391" s="70">
        <f t="shared" si="102"/>
        <v>79343</v>
      </c>
      <c r="E391" s="70">
        <f t="shared" si="103"/>
        <v>87511</v>
      </c>
      <c r="F391" s="71">
        <f t="shared" si="104"/>
        <v>208871</v>
      </c>
      <c r="G391" s="71">
        <f t="shared" si="105"/>
        <v>101089</v>
      </c>
      <c r="H391" s="72">
        <f t="shared" si="106"/>
        <v>107782</v>
      </c>
      <c r="I391" s="72">
        <f t="shared" si="107"/>
        <v>79343</v>
      </c>
      <c r="J391" s="72">
        <f t="shared" si="108"/>
        <v>87511</v>
      </c>
      <c r="K391" s="69">
        <f t="shared" si="109"/>
        <v>21746</v>
      </c>
      <c r="L391" s="70">
        <f t="shared" si="110"/>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38</v>
      </c>
      <c r="B392" s="2" t="s">
        <v>405</v>
      </c>
      <c r="C392" s="49" t="str">
        <f t="shared" si="111"/>
        <v>LA England - North Warwickshire</v>
      </c>
      <c r="D392" s="70">
        <f t="shared" si="102"/>
        <v>25770</v>
      </c>
      <c r="E392" s="70">
        <f t="shared" si="103"/>
        <v>26873</v>
      </c>
      <c r="F392" s="71">
        <f t="shared" si="104"/>
        <v>65452</v>
      </c>
      <c r="G392" s="71">
        <f t="shared" si="105"/>
        <v>32304</v>
      </c>
      <c r="H392" s="72">
        <f t="shared" si="106"/>
        <v>33148</v>
      </c>
      <c r="I392" s="72">
        <f t="shared" si="107"/>
        <v>25770</v>
      </c>
      <c r="J392" s="72">
        <f t="shared" si="108"/>
        <v>26873</v>
      </c>
      <c r="K392" s="69">
        <f t="shared" si="109"/>
        <v>6534</v>
      </c>
      <c r="L392" s="70">
        <f t="shared" si="110"/>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38</v>
      </c>
      <c r="B393" s="2" t="s">
        <v>406</v>
      </c>
      <c r="C393" s="49" t="str">
        <f t="shared" si="111"/>
        <v>LA England - North West Leicestershire</v>
      </c>
      <c r="D393" s="70">
        <f t="shared" si="102"/>
        <v>40681</v>
      </c>
      <c r="E393" s="70">
        <f t="shared" si="103"/>
        <v>42704</v>
      </c>
      <c r="F393" s="71">
        <f t="shared" si="104"/>
        <v>104809</v>
      </c>
      <c r="G393" s="71">
        <f t="shared" si="105"/>
        <v>51724</v>
      </c>
      <c r="H393" s="72">
        <f t="shared" si="106"/>
        <v>53085</v>
      </c>
      <c r="I393" s="72">
        <f t="shared" si="107"/>
        <v>40681</v>
      </c>
      <c r="J393" s="72">
        <f t="shared" si="108"/>
        <v>42704</v>
      </c>
      <c r="K393" s="69">
        <f t="shared" si="109"/>
        <v>11043</v>
      </c>
      <c r="L393" s="70">
        <f t="shared" si="110"/>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38</v>
      </c>
      <c r="B394" s="2" t="s">
        <v>407</v>
      </c>
      <c r="C394" s="49" t="str">
        <f t="shared" si="111"/>
        <v>LA England - Northampton</v>
      </c>
      <c r="D394" s="70">
        <f t="shared" si="102"/>
        <v>84388</v>
      </c>
      <c r="E394" s="70">
        <f t="shared" si="103"/>
        <v>85688</v>
      </c>
      <c r="F394" s="71">
        <f t="shared" si="104"/>
        <v>224290</v>
      </c>
      <c r="G394" s="71">
        <f t="shared" si="105"/>
        <v>111978</v>
      </c>
      <c r="H394" s="72">
        <f t="shared" si="106"/>
        <v>112312</v>
      </c>
      <c r="I394" s="72">
        <f t="shared" si="107"/>
        <v>84388</v>
      </c>
      <c r="J394" s="72">
        <f t="shared" si="108"/>
        <v>85688</v>
      </c>
      <c r="K394" s="69">
        <f t="shared" si="109"/>
        <v>27590</v>
      </c>
      <c r="L394" s="70">
        <f t="shared" si="110"/>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38</v>
      </c>
      <c r="B395" s="2" t="s">
        <v>408</v>
      </c>
      <c r="C395" s="49" t="str">
        <f t="shared" si="111"/>
        <v>LA England - Northumberland</v>
      </c>
      <c r="D395" s="70">
        <f t="shared" si="102"/>
        <v>127613</v>
      </c>
      <c r="E395" s="70">
        <f t="shared" si="103"/>
        <v>137406</v>
      </c>
      <c r="F395" s="71">
        <f t="shared" si="104"/>
        <v>323820</v>
      </c>
      <c r="G395" s="71">
        <f t="shared" si="105"/>
        <v>158024</v>
      </c>
      <c r="H395" s="72">
        <f t="shared" si="106"/>
        <v>165796</v>
      </c>
      <c r="I395" s="72">
        <f t="shared" si="107"/>
        <v>127613</v>
      </c>
      <c r="J395" s="72">
        <f t="shared" si="108"/>
        <v>137406</v>
      </c>
      <c r="K395" s="69">
        <f t="shared" si="109"/>
        <v>30411</v>
      </c>
      <c r="L395" s="70">
        <f t="shared" si="110"/>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38</v>
      </c>
      <c r="B396" s="2" t="s">
        <v>409</v>
      </c>
      <c r="C396" s="49" t="str">
        <f t="shared" si="111"/>
        <v>LA England - Norwich</v>
      </c>
      <c r="D396" s="70">
        <f t="shared" si="102"/>
        <v>57644</v>
      </c>
      <c r="E396" s="70">
        <f t="shared" si="103"/>
        <v>58400</v>
      </c>
      <c r="F396" s="71">
        <f t="shared" si="104"/>
        <v>142177</v>
      </c>
      <c r="G396" s="71">
        <f t="shared" si="105"/>
        <v>71083</v>
      </c>
      <c r="H396" s="72">
        <f t="shared" si="106"/>
        <v>71094</v>
      </c>
      <c r="I396" s="72">
        <f t="shared" si="107"/>
        <v>57644</v>
      </c>
      <c r="J396" s="72">
        <f t="shared" si="108"/>
        <v>58400</v>
      </c>
      <c r="K396" s="69">
        <f t="shared" si="109"/>
        <v>13439</v>
      </c>
      <c r="L396" s="70">
        <f t="shared" si="110"/>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38</v>
      </c>
      <c r="B397" s="2" t="s">
        <v>410</v>
      </c>
      <c r="C397" s="49" t="str">
        <f t="shared" si="111"/>
        <v>LA England - Nottingham</v>
      </c>
      <c r="D397" s="70">
        <f t="shared" si="102"/>
        <v>136080</v>
      </c>
      <c r="E397" s="70">
        <f t="shared" si="103"/>
        <v>131733</v>
      </c>
      <c r="F397" s="71">
        <f t="shared" si="104"/>
        <v>337098</v>
      </c>
      <c r="G397" s="71">
        <f t="shared" si="105"/>
        <v>171826</v>
      </c>
      <c r="H397" s="72">
        <f t="shared" si="106"/>
        <v>165272</v>
      </c>
      <c r="I397" s="72">
        <f t="shared" si="107"/>
        <v>136080</v>
      </c>
      <c r="J397" s="72">
        <f t="shared" si="108"/>
        <v>131733</v>
      </c>
      <c r="K397" s="69">
        <f t="shared" si="109"/>
        <v>35746</v>
      </c>
      <c r="L397" s="70">
        <f t="shared" si="110"/>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38</v>
      </c>
      <c r="B398" s="2" t="s">
        <v>411</v>
      </c>
      <c r="C398" s="49" t="str">
        <f t="shared" si="111"/>
        <v>LA England - Nuneaton and Bedworth</v>
      </c>
      <c r="D398" s="70">
        <f t="shared" si="102"/>
        <v>49410</v>
      </c>
      <c r="E398" s="70">
        <f t="shared" si="103"/>
        <v>52432</v>
      </c>
      <c r="F398" s="71">
        <f t="shared" si="104"/>
        <v>130373</v>
      </c>
      <c r="G398" s="71">
        <f t="shared" si="105"/>
        <v>63988</v>
      </c>
      <c r="H398" s="72">
        <f t="shared" si="106"/>
        <v>66385</v>
      </c>
      <c r="I398" s="72">
        <f t="shared" si="107"/>
        <v>49410</v>
      </c>
      <c r="J398" s="72">
        <f t="shared" si="108"/>
        <v>52432</v>
      </c>
      <c r="K398" s="69">
        <f>SUM(M398:AD398)</f>
        <v>14578</v>
      </c>
      <c r="L398" s="70">
        <f t="shared" si="110"/>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38</v>
      </c>
      <c r="B399" s="2" t="s">
        <v>412</v>
      </c>
      <c r="C399" s="49" t="str">
        <f t="shared" si="111"/>
        <v>LA England - Oadby and Wigston</v>
      </c>
      <c r="D399" s="70">
        <f t="shared" si="102"/>
        <v>21742</v>
      </c>
      <c r="E399" s="70">
        <f t="shared" si="103"/>
        <v>23750</v>
      </c>
      <c r="F399" s="71">
        <f t="shared" si="104"/>
        <v>57313</v>
      </c>
      <c r="G399" s="71">
        <f t="shared" si="105"/>
        <v>27823</v>
      </c>
      <c r="H399" s="72">
        <f t="shared" si="106"/>
        <v>29490</v>
      </c>
      <c r="I399" s="72">
        <f t="shared" si="107"/>
        <v>21742</v>
      </c>
      <c r="J399" s="72">
        <f t="shared" si="108"/>
        <v>23750</v>
      </c>
      <c r="K399" s="69">
        <f>SUM(M399:AD399)</f>
        <v>6081</v>
      </c>
      <c r="L399" s="70">
        <f t="shared" si="110"/>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38</v>
      </c>
      <c r="B400" s="2" t="s">
        <v>413</v>
      </c>
      <c r="C400" s="49" t="str">
        <f t="shared" si="111"/>
        <v>LA England - Oldham</v>
      </c>
      <c r="D400" s="70">
        <f t="shared" si="102"/>
        <v>87171</v>
      </c>
      <c r="E400" s="70">
        <f t="shared" si="103"/>
        <v>91007</v>
      </c>
      <c r="F400" s="71">
        <f t="shared" si="104"/>
        <v>237628</v>
      </c>
      <c r="G400" s="71">
        <f t="shared" si="105"/>
        <v>117387</v>
      </c>
      <c r="H400" s="72">
        <f t="shared" si="106"/>
        <v>120241</v>
      </c>
      <c r="I400" s="72">
        <f t="shared" si="107"/>
        <v>87171</v>
      </c>
      <c r="J400" s="72">
        <f t="shared" si="108"/>
        <v>91007</v>
      </c>
      <c r="K400" s="69">
        <f>SUM(M400:AD400)</f>
        <v>30216</v>
      </c>
      <c r="L400" s="70">
        <f t="shared" si="110"/>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38</v>
      </c>
      <c r="B401" s="2" t="s">
        <v>414</v>
      </c>
      <c r="C401" s="49" t="str">
        <f t="shared" si="111"/>
        <v>LA England - Oxford</v>
      </c>
      <c r="D401" s="70">
        <f t="shared" ref="D401:D464" si="112">I401</f>
        <v>62426</v>
      </c>
      <c r="E401" s="70">
        <f t="shared" ref="E401:E464" si="113">J401</f>
        <v>58967</v>
      </c>
      <c r="F401" s="71">
        <f t="shared" ref="F401:F464" si="114">G401+H401</f>
        <v>151584</v>
      </c>
      <c r="G401" s="71">
        <f t="shared" ref="G401:G464" si="115">SUM(M401:CY401)</f>
        <v>77988</v>
      </c>
      <c r="H401" s="72">
        <f t="shared" ref="H401:H464" si="116">SUM(CZ401:GL401)</f>
        <v>73596</v>
      </c>
      <c r="I401" s="72">
        <f t="shared" ref="I401:I464" si="117">SUM(AE401:CY401)</f>
        <v>62426</v>
      </c>
      <c r="J401" s="72">
        <f t="shared" ref="J401:J464" si="118">SUM(DR401:GL401)</f>
        <v>58967</v>
      </c>
      <c r="K401" s="69">
        <f t="shared" ref="K401:K464" si="119">SUM(M401:AD401)</f>
        <v>15562</v>
      </c>
      <c r="L401" s="70">
        <f t="shared" ref="L401:L464" si="120">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38</v>
      </c>
      <c r="B402" s="2" t="s">
        <v>415</v>
      </c>
      <c r="C402" s="49" t="str">
        <f t="shared" si="111"/>
        <v>LA England - Pendle</v>
      </c>
      <c r="D402" s="70">
        <f t="shared" si="112"/>
        <v>34785</v>
      </c>
      <c r="E402" s="70">
        <f t="shared" si="113"/>
        <v>35838</v>
      </c>
      <c r="F402" s="71">
        <f t="shared" si="114"/>
        <v>92145</v>
      </c>
      <c r="G402" s="71">
        <f t="shared" si="115"/>
        <v>45792</v>
      </c>
      <c r="H402" s="72">
        <f t="shared" si="116"/>
        <v>46353</v>
      </c>
      <c r="I402" s="72">
        <f t="shared" si="117"/>
        <v>34785</v>
      </c>
      <c r="J402" s="72">
        <f t="shared" si="118"/>
        <v>35838</v>
      </c>
      <c r="K402" s="69">
        <f t="shared" si="119"/>
        <v>11007</v>
      </c>
      <c r="L402" s="70">
        <f t="shared" si="120"/>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38</v>
      </c>
      <c r="B403" s="2" t="s">
        <v>416</v>
      </c>
      <c r="C403" s="49" t="str">
        <f t="shared" ref="C403:C466" si="121">CONCATENATE(A403," - ",B403)</f>
        <v>LA England - Peterborough</v>
      </c>
      <c r="D403" s="70">
        <f t="shared" si="112"/>
        <v>74756</v>
      </c>
      <c r="E403" s="70">
        <f t="shared" si="113"/>
        <v>75342</v>
      </c>
      <c r="F403" s="71">
        <f t="shared" si="114"/>
        <v>202626</v>
      </c>
      <c r="G403" s="71">
        <f t="shared" si="115"/>
        <v>101964</v>
      </c>
      <c r="H403" s="72">
        <f t="shared" si="116"/>
        <v>100662</v>
      </c>
      <c r="I403" s="72">
        <f t="shared" si="117"/>
        <v>74756</v>
      </c>
      <c r="J403" s="72">
        <f t="shared" si="118"/>
        <v>75342</v>
      </c>
      <c r="K403" s="69">
        <f t="shared" si="119"/>
        <v>27208</v>
      </c>
      <c r="L403" s="70">
        <f t="shared" si="120"/>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38</v>
      </c>
      <c r="B404" s="2" t="s">
        <v>417</v>
      </c>
      <c r="C404" s="49" t="str">
        <f t="shared" si="121"/>
        <v>LA England - Plymouth</v>
      </c>
      <c r="D404" s="70">
        <f t="shared" si="112"/>
        <v>103203</v>
      </c>
      <c r="E404" s="70">
        <f t="shared" si="113"/>
        <v>106345</v>
      </c>
      <c r="F404" s="71">
        <f t="shared" si="114"/>
        <v>262839</v>
      </c>
      <c r="G404" s="71">
        <f t="shared" si="115"/>
        <v>130504</v>
      </c>
      <c r="H404" s="72">
        <f t="shared" si="116"/>
        <v>132335</v>
      </c>
      <c r="I404" s="72">
        <f t="shared" si="117"/>
        <v>103203</v>
      </c>
      <c r="J404" s="72">
        <f t="shared" si="118"/>
        <v>106345</v>
      </c>
      <c r="K404" s="69">
        <f t="shared" si="119"/>
        <v>27301</v>
      </c>
      <c r="L404" s="70">
        <f t="shared" si="120"/>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38</v>
      </c>
      <c r="B405" s="2" t="s">
        <v>418</v>
      </c>
      <c r="C405" s="49" t="str">
        <f t="shared" si="121"/>
        <v>LA England - Portsmouth</v>
      </c>
      <c r="D405" s="70">
        <f t="shared" si="112"/>
        <v>87433</v>
      </c>
      <c r="E405" s="70">
        <f t="shared" si="113"/>
        <v>83503</v>
      </c>
      <c r="F405" s="71">
        <f t="shared" si="114"/>
        <v>214692</v>
      </c>
      <c r="G405" s="71">
        <f t="shared" si="115"/>
        <v>109781</v>
      </c>
      <c r="H405" s="72">
        <f t="shared" si="116"/>
        <v>104911</v>
      </c>
      <c r="I405" s="72">
        <f t="shared" si="117"/>
        <v>87433</v>
      </c>
      <c r="J405" s="72">
        <f t="shared" si="118"/>
        <v>83503</v>
      </c>
      <c r="K405" s="69">
        <f t="shared" si="119"/>
        <v>22348</v>
      </c>
      <c r="L405" s="70">
        <f t="shared" si="120"/>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38</v>
      </c>
      <c r="B406" s="2" t="s">
        <v>419</v>
      </c>
      <c r="C406" s="49" t="str">
        <f t="shared" si="121"/>
        <v>LA England - Preston</v>
      </c>
      <c r="D406" s="70">
        <f t="shared" si="112"/>
        <v>55997</v>
      </c>
      <c r="E406" s="70">
        <f t="shared" si="113"/>
        <v>55278</v>
      </c>
      <c r="F406" s="71">
        <f t="shared" si="114"/>
        <v>144147</v>
      </c>
      <c r="G406" s="71">
        <f t="shared" si="115"/>
        <v>72930</v>
      </c>
      <c r="H406" s="72">
        <f t="shared" si="116"/>
        <v>71217</v>
      </c>
      <c r="I406" s="72">
        <f t="shared" si="117"/>
        <v>55997</v>
      </c>
      <c r="J406" s="72">
        <f t="shared" si="118"/>
        <v>55278</v>
      </c>
      <c r="K406" s="69">
        <f t="shared" si="119"/>
        <v>16933</v>
      </c>
      <c r="L406" s="70">
        <f t="shared" si="120"/>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38</v>
      </c>
      <c r="B407" s="2" t="s">
        <v>420</v>
      </c>
      <c r="C407" s="49" t="str">
        <f t="shared" si="121"/>
        <v>LA England - Reading</v>
      </c>
      <c r="D407" s="70">
        <f t="shared" si="112"/>
        <v>62467</v>
      </c>
      <c r="E407" s="70">
        <f t="shared" si="113"/>
        <v>60616</v>
      </c>
      <c r="F407" s="71">
        <f t="shared" si="114"/>
        <v>160337</v>
      </c>
      <c r="G407" s="71">
        <f t="shared" si="115"/>
        <v>81644</v>
      </c>
      <c r="H407" s="72">
        <f t="shared" si="116"/>
        <v>78693</v>
      </c>
      <c r="I407" s="72">
        <f t="shared" si="117"/>
        <v>62467</v>
      </c>
      <c r="J407" s="72">
        <f t="shared" si="118"/>
        <v>60616</v>
      </c>
      <c r="K407" s="69">
        <f t="shared" si="119"/>
        <v>19177</v>
      </c>
      <c r="L407" s="70">
        <f t="shared" si="120"/>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38</v>
      </c>
      <c r="B408" s="2" t="s">
        <v>421</v>
      </c>
      <c r="C408" s="49" t="str">
        <f t="shared" si="121"/>
        <v>LA England - Redbridge</v>
      </c>
      <c r="D408" s="70">
        <f t="shared" si="112"/>
        <v>115788</v>
      </c>
      <c r="E408" s="70">
        <f t="shared" si="113"/>
        <v>113423</v>
      </c>
      <c r="F408" s="71">
        <f t="shared" si="114"/>
        <v>305658</v>
      </c>
      <c r="G408" s="71">
        <f t="shared" si="115"/>
        <v>155345</v>
      </c>
      <c r="H408" s="72">
        <f t="shared" si="116"/>
        <v>150313</v>
      </c>
      <c r="I408" s="72">
        <f t="shared" si="117"/>
        <v>115788</v>
      </c>
      <c r="J408" s="72">
        <f t="shared" si="118"/>
        <v>113423</v>
      </c>
      <c r="K408" s="69">
        <f t="shared" si="119"/>
        <v>39557</v>
      </c>
      <c r="L408" s="70">
        <f t="shared" si="120"/>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38</v>
      </c>
      <c r="B409" s="2" t="s">
        <v>422</v>
      </c>
      <c r="C409" s="49" t="str">
        <f t="shared" si="121"/>
        <v>LA England - Redcar and Cleveland</v>
      </c>
      <c r="D409" s="70">
        <f t="shared" si="112"/>
        <v>52390</v>
      </c>
      <c r="E409" s="70">
        <f t="shared" si="113"/>
        <v>57231</v>
      </c>
      <c r="F409" s="71">
        <f t="shared" si="114"/>
        <v>137228</v>
      </c>
      <c r="G409" s="71">
        <f t="shared" si="115"/>
        <v>66606</v>
      </c>
      <c r="H409" s="72">
        <f t="shared" si="116"/>
        <v>70622</v>
      </c>
      <c r="I409" s="72">
        <f t="shared" si="117"/>
        <v>52390</v>
      </c>
      <c r="J409" s="72">
        <f t="shared" si="118"/>
        <v>57231</v>
      </c>
      <c r="K409" s="69">
        <f t="shared" si="119"/>
        <v>14216</v>
      </c>
      <c r="L409" s="70">
        <f t="shared" si="120"/>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38</v>
      </c>
      <c r="B410" s="2" t="s">
        <v>423</v>
      </c>
      <c r="C410" s="49" t="str">
        <f t="shared" si="121"/>
        <v>LA England - Redditch</v>
      </c>
      <c r="D410" s="70">
        <f t="shared" si="112"/>
        <v>32671</v>
      </c>
      <c r="E410" s="70">
        <f t="shared" si="113"/>
        <v>33789</v>
      </c>
      <c r="F410" s="71">
        <f t="shared" si="114"/>
        <v>85568</v>
      </c>
      <c r="G410" s="71">
        <f t="shared" si="115"/>
        <v>42486</v>
      </c>
      <c r="H410" s="72">
        <f t="shared" si="116"/>
        <v>43082</v>
      </c>
      <c r="I410" s="72">
        <f t="shared" si="117"/>
        <v>32671</v>
      </c>
      <c r="J410" s="72">
        <f t="shared" si="118"/>
        <v>33789</v>
      </c>
      <c r="K410" s="69">
        <f t="shared" si="119"/>
        <v>9815</v>
      </c>
      <c r="L410" s="70">
        <f t="shared" si="120"/>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38</v>
      </c>
      <c r="B411" s="2" t="s">
        <v>424</v>
      </c>
      <c r="C411" s="49" t="str">
        <f t="shared" si="121"/>
        <v>LA England - Reigate and Banstead</v>
      </c>
      <c r="D411" s="70">
        <f t="shared" si="112"/>
        <v>55345</v>
      </c>
      <c r="E411" s="70">
        <f t="shared" si="113"/>
        <v>59513</v>
      </c>
      <c r="F411" s="71">
        <f t="shared" si="114"/>
        <v>149243</v>
      </c>
      <c r="G411" s="71">
        <f t="shared" si="115"/>
        <v>72837</v>
      </c>
      <c r="H411" s="72">
        <f t="shared" si="116"/>
        <v>76406</v>
      </c>
      <c r="I411" s="72">
        <f t="shared" si="117"/>
        <v>55345</v>
      </c>
      <c r="J411" s="72">
        <f t="shared" si="118"/>
        <v>59513</v>
      </c>
      <c r="K411" s="69">
        <f t="shared" si="119"/>
        <v>17492</v>
      </c>
      <c r="L411" s="70">
        <f t="shared" si="120"/>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38</v>
      </c>
      <c r="B412" s="2" t="s">
        <v>425</v>
      </c>
      <c r="C412" s="49" t="str">
        <f t="shared" si="121"/>
        <v>LA England - Ribble Valley</v>
      </c>
      <c r="D412" s="70">
        <f t="shared" si="112"/>
        <v>24297</v>
      </c>
      <c r="E412" s="70">
        <f t="shared" si="113"/>
        <v>25760</v>
      </c>
      <c r="F412" s="71">
        <f t="shared" si="114"/>
        <v>62026</v>
      </c>
      <c r="G412" s="71">
        <f t="shared" si="115"/>
        <v>30467</v>
      </c>
      <c r="H412" s="72">
        <f t="shared" si="116"/>
        <v>31559</v>
      </c>
      <c r="I412" s="72">
        <f t="shared" si="117"/>
        <v>24297</v>
      </c>
      <c r="J412" s="72">
        <f t="shared" si="118"/>
        <v>25760</v>
      </c>
      <c r="K412" s="69">
        <f t="shared" si="119"/>
        <v>6170</v>
      </c>
      <c r="L412" s="70">
        <f t="shared" si="120"/>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38</v>
      </c>
      <c r="B413" s="2" t="s">
        <v>426</v>
      </c>
      <c r="C413" s="49" t="str">
        <f t="shared" si="121"/>
        <v>LA England - Richmond upon Thames</v>
      </c>
      <c r="D413" s="70">
        <f t="shared" si="112"/>
        <v>73143</v>
      </c>
      <c r="E413" s="70">
        <f t="shared" si="113"/>
        <v>79208</v>
      </c>
      <c r="F413" s="71">
        <f t="shared" si="114"/>
        <v>198141</v>
      </c>
      <c r="G413" s="71">
        <f t="shared" si="115"/>
        <v>96503</v>
      </c>
      <c r="H413" s="72">
        <f t="shared" si="116"/>
        <v>101638</v>
      </c>
      <c r="I413" s="72">
        <f t="shared" si="117"/>
        <v>73143</v>
      </c>
      <c r="J413" s="72">
        <f t="shared" si="118"/>
        <v>79208</v>
      </c>
      <c r="K413" s="69">
        <f t="shared" si="119"/>
        <v>23360</v>
      </c>
      <c r="L413" s="70">
        <f t="shared" si="120"/>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38</v>
      </c>
      <c r="B414" s="2" t="s">
        <v>427</v>
      </c>
      <c r="C414" s="49" t="str">
        <f t="shared" si="121"/>
        <v>LA England - Richmondshire</v>
      </c>
      <c r="D414" s="70">
        <f t="shared" si="112"/>
        <v>23614</v>
      </c>
      <c r="E414" s="70">
        <f t="shared" si="113"/>
        <v>20298</v>
      </c>
      <c r="F414" s="71">
        <f t="shared" si="114"/>
        <v>53732</v>
      </c>
      <c r="G414" s="71">
        <f t="shared" si="115"/>
        <v>28764</v>
      </c>
      <c r="H414" s="72">
        <f t="shared" si="116"/>
        <v>24968</v>
      </c>
      <c r="I414" s="72">
        <f t="shared" si="117"/>
        <v>23614</v>
      </c>
      <c r="J414" s="72">
        <f t="shared" si="118"/>
        <v>20298</v>
      </c>
      <c r="K414" s="69">
        <f t="shared" si="119"/>
        <v>5150</v>
      </c>
      <c r="L414" s="70">
        <f t="shared" si="120"/>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38</v>
      </c>
      <c r="B415" s="2" t="s">
        <v>428</v>
      </c>
      <c r="C415" s="49" t="str">
        <f t="shared" si="121"/>
        <v>LA England - Rochdale</v>
      </c>
      <c r="D415" s="70">
        <f t="shared" si="112"/>
        <v>83041</v>
      </c>
      <c r="E415" s="70">
        <f t="shared" si="113"/>
        <v>86772</v>
      </c>
      <c r="F415" s="71">
        <f t="shared" si="114"/>
        <v>223659</v>
      </c>
      <c r="G415" s="71">
        <f t="shared" si="115"/>
        <v>110691</v>
      </c>
      <c r="H415" s="72">
        <f t="shared" si="116"/>
        <v>112968</v>
      </c>
      <c r="I415" s="72">
        <f t="shared" si="117"/>
        <v>83041</v>
      </c>
      <c r="J415" s="72">
        <f t="shared" si="118"/>
        <v>86772</v>
      </c>
      <c r="K415" s="69">
        <f t="shared" si="119"/>
        <v>27650</v>
      </c>
      <c r="L415" s="70">
        <f t="shared" si="120"/>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38</v>
      </c>
      <c r="B416" s="2" t="s">
        <v>429</v>
      </c>
      <c r="C416" s="49" t="str">
        <f t="shared" si="121"/>
        <v>LA England - Rochford</v>
      </c>
      <c r="D416" s="70">
        <f t="shared" si="112"/>
        <v>34068</v>
      </c>
      <c r="E416" s="70">
        <f t="shared" si="113"/>
        <v>36531</v>
      </c>
      <c r="F416" s="71">
        <f t="shared" si="114"/>
        <v>87627</v>
      </c>
      <c r="G416" s="71">
        <f t="shared" si="115"/>
        <v>42813</v>
      </c>
      <c r="H416" s="72">
        <f t="shared" si="116"/>
        <v>44814</v>
      </c>
      <c r="I416" s="72">
        <f t="shared" si="117"/>
        <v>34068</v>
      </c>
      <c r="J416" s="72">
        <f t="shared" si="118"/>
        <v>36531</v>
      </c>
      <c r="K416" s="69">
        <f t="shared" si="119"/>
        <v>8745</v>
      </c>
      <c r="L416" s="70">
        <f t="shared" si="120"/>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38</v>
      </c>
      <c r="B417" s="2" t="s">
        <v>430</v>
      </c>
      <c r="C417" s="49" t="str">
        <f t="shared" si="121"/>
        <v>LA England - Rossendale</v>
      </c>
      <c r="D417" s="70">
        <f t="shared" si="112"/>
        <v>27189</v>
      </c>
      <c r="E417" s="70">
        <f t="shared" si="113"/>
        <v>28654</v>
      </c>
      <c r="F417" s="71">
        <f t="shared" si="114"/>
        <v>71432</v>
      </c>
      <c r="G417" s="71">
        <f t="shared" si="115"/>
        <v>35205</v>
      </c>
      <c r="H417" s="72">
        <f t="shared" si="116"/>
        <v>36227</v>
      </c>
      <c r="I417" s="72">
        <f t="shared" si="117"/>
        <v>27189</v>
      </c>
      <c r="J417" s="72">
        <f t="shared" si="118"/>
        <v>28654</v>
      </c>
      <c r="K417" s="69">
        <f t="shared" si="119"/>
        <v>8016</v>
      </c>
      <c r="L417" s="70">
        <f t="shared" si="120"/>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38</v>
      </c>
      <c r="B418" s="2" t="s">
        <v>431</v>
      </c>
      <c r="C418" s="49" t="str">
        <f t="shared" si="121"/>
        <v>LA England - Rother</v>
      </c>
      <c r="D418" s="70">
        <f t="shared" si="112"/>
        <v>38163</v>
      </c>
      <c r="E418" s="70">
        <f t="shared" si="113"/>
        <v>42272</v>
      </c>
      <c r="F418" s="71">
        <f t="shared" si="114"/>
        <v>96716</v>
      </c>
      <c r="G418" s="71">
        <f t="shared" si="115"/>
        <v>46583</v>
      </c>
      <c r="H418" s="72">
        <f t="shared" si="116"/>
        <v>50133</v>
      </c>
      <c r="I418" s="72">
        <f t="shared" si="117"/>
        <v>38163</v>
      </c>
      <c r="J418" s="72">
        <f t="shared" si="118"/>
        <v>42272</v>
      </c>
      <c r="K418" s="69">
        <f t="shared" si="119"/>
        <v>8420</v>
      </c>
      <c r="L418" s="70">
        <f t="shared" si="120"/>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38</v>
      </c>
      <c r="B419" s="2" t="s">
        <v>432</v>
      </c>
      <c r="C419" s="49" t="str">
        <f t="shared" si="121"/>
        <v>LA England - Rotherham</v>
      </c>
      <c r="D419" s="70">
        <f t="shared" si="112"/>
        <v>101149</v>
      </c>
      <c r="E419" s="70">
        <f t="shared" si="113"/>
        <v>106382</v>
      </c>
      <c r="F419" s="71">
        <f t="shared" si="114"/>
        <v>264984</v>
      </c>
      <c r="G419" s="71">
        <f t="shared" si="115"/>
        <v>130367</v>
      </c>
      <c r="H419" s="72">
        <f t="shared" si="116"/>
        <v>134617</v>
      </c>
      <c r="I419" s="72">
        <f t="shared" si="117"/>
        <v>101149</v>
      </c>
      <c r="J419" s="72">
        <f t="shared" si="118"/>
        <v>106382</v>
      </c>
      <c r="K419" s="69">
        <f t="shared" si="119"/>
        <v>29218</v>
      </c>
      <c r="L419" s="70">
        <f t="shared" si="120"/>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38</v>
      </c>
      <c r="B420" s="2" t="s">
        <v>433</v>
      </c>
      <c r="C420" s="49" t="str">
        <f t="shared" si="121"/>
        <v>LA England - Rugby</v>
      </c>
      <c r="D420" s="70">
        <f t="shared" si="112"/>
        <v>42226</v>
      </c>
      <c r="E420" s="70">
        <f t="shared" si="113"/>
        <v>43282</v>
      </c>
      <c r="F420" s="71">
        <f t="shared" si="114"/>
        <v>110650</v>
      </c>
      <c r="G420" s="71">
        <f t="shared" si="115"/>
        <v>55073</v>
      </c>
      <c r="H420" s="72">
        <f t="shared" si="116"/>
        <v>55577</v>
      </c>
      <c r="I420" s="72">
        <f t="shared" si="117"/>
        <v>42226</v>
      </c>
      <c r="J420" s="72">
        <f t="shared" si="118"/>
        <v>43282</v>
      </c>
      <c r="K420" s="69">
        <f t="shared" si="119"/>
        <v>12847</v>
      </c>
      <c r="L420" s="70">
        <f t="shared" si="120"/>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38</v>
      </c>
      <c r="B421" s="2" t="s">
        <v>434</v>
      </c>
      <c r="C421" s="49" t="str">
        <f t="shared" si="121"/>
        <v>LA England - Runnymede</v>
      </c>
      <c r="D421" s="70">
        <f t="shared" si="112"/>
        <v>35159</v>
      </c>
      <c r="E421" s="70">
        <f t="shared" si="113"/>
        <v>37664</v>
      </c>
      <c r="F421" s="71">
        <f t="shared" si="114"/>
        <v>90327</v>
      </c>
      <c r="G421" s="71">
        <f t="shared" si="115"/>
        <v>44091</v>
      </c>
      <c r="H421" s="72">
        <f t="shared" si="116"/>
        <v>46236</v>
      </c>
      <c r="I421" s="72">
        <f t="shared" si="117"/>
        <v>35159</v>
      </c>
      <c r="J421" s="72">
        <f t="shared" si="118"/>
        <v>37664</v>
      </c>
      <c r="K421" s="69">
        <f t="shared" si="119"/>
        <v>8932</v>
      </c>
      <c r="L421" s="70">
        <f t="shared" si="120"/>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38</v>
      </c>
      <c r="B422" s="2" t="s">
        <v>435</v>
      </c>
      <c r="C422" s="49" t="str">
        <f t="shared" si="121"/>
        <v>LA England - Rushcliffe</v>
      </c>
      <c r="D422" s="70">
        <f t="shared" si="112"/>
        <v>47005</v>
      </c>
      <c r="E422" s="70">
        <f t="shared" si="113"/>
        <v>49508</v>
      </c>
      <c r="F422" s="71">
        <f t="shared" si="114"/>
        <v>121416</v>
      </c>
      <c r="G422" s="71">
        <f t="shared" si="115"/>
        <v>59872</v>
      </c>
      <c r="H422" s="72">
        <f t="shared" si="116"/>
        <v>61544</v>
      </c>
      <c r="I422" s="72">
        <f t="shared" si="117"/>
        <v>47005</v>
      </c>
      <c r="J422" s="72">
        <f t="shared" si="118"/>
        <v>49508</v>
      </c>
      <c r="K422" s="69">
        <f t="shared" si="119"/>
        <v>12867</v>
      </c>
      <c r="L422" s="70">
        <f t="shared" si="120"/>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38</v>
      </c>
      <c r="B423" s="2" t="s">
        <v>436</v>
      </c>
      <c r="C423" s="49" t="str">
        <f t="shared" si="121"/>
        <v>LA England - Rushmoor</v>
      </c>
      <c r="D423" s="70">
        <f t="shared" si="112"/>
        <v>36832</v>
      </c>
      <c r="E423" s="70">
        <f t="shared" si="113"/>
        <v>36524</v>
      </c>
      <c r="F423" s="71">
        <f t="shared" si="114"/>
        <v>94387</v>
      </c>
      <c r="G423" s="71">
        <f t="shared" si="115"/>
        <v>47692</v>
      </c>
      <c r="H423" s="72">
        <f t="shared" si="116"/>
        <v>46695</v>
      </c>
      <c r="I423" s="72">
        <f t="shared" si="117"/>
        <v>36832</v>
      </c>
      <c r="J423" s="72">
        <f t="shared" si="118"/>
        <v>36524</v>
      </c>
      <c r="K423" s="69">
        <f t="shared" si="119"/>
        <v>10860</v>
      </c>
      <c r="L423" s="70">
        <f t="shared" si="120"/>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38</v>
      </c>
      <c r="B424" s="2" t="s">
        <v>437</v>
      </c>
      <c r="C424" s="49" t="str">
        <f t="shared" si="121"/>
        <v>LA England - Rutland</v>
      </c>
      <c r="D424" s="70">
        <f t="shared" si="112"/>
        <v>16692</v>
      </c>
      <c r="E424" s="70">
        <f t="shared" si="113"/>
        <v>15934</v>
      </c>
      <c r="F424" s="71">
        <f t="shared" si="114"/>
        <v>40476</v>
      </c>
      <c r="G424" s="71">
        <f t="shared" si="115"/>
        <v>20773</v>
      </c>
      <c r="H424" s="72">
        <f t="shared" si="116"/>
        <v>19703</v>
      </c>
      <c r="I424" s="72">
        <f t="shared" si="117"/>
        <v>16692</v>
      </c>
      <c r="J424" s="72">
        <f t="shared" si="118"/>
        <v>15934</v>
      </c>
      <c r="K424" s="69">
        <f t="shared" si="119"/>
        <v>4081</v>
      </c>
      <c r="L424" s="70">
        <f t="shared" si="120"/>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38</v>
      </c>
      <c r="B425" s="2" t="s">
        <v>438</v>
      </c>
      <c r="C425" s="49" t="str">
        <f t="shared" si="121"/>
        <v>LA England - Ryedale</v>
      </c>
      <c r="D425" s="70">
        <f t="shared" si="112"/>
        <v>22144</v>
      </c>
      <c r="E425" s="70">
        <f t="shared" si="113"/>
        <v>23675</v>
      </c>
      <c r="F425" s="71">
        <f t="shared" si="114"/>
        <v>55629</v>
      </c>
      <c r="G425" s="71">
        <f t="shared" si="115"/>
        <v>27180</v>
      </c>
      <c r="H425" s="72">
        <f t="shared" si="116"/>
        <v>28449</v>
      </c>
      <c r="I425" s="72">
        <f t="shared" si="117"/>
        <v>22144</v>
      </c>
      <c r="J425" s="72">
        <f t="shared" si="118"/>
        <v>23675</v>
      </c>
      <c r="K425" s="69">
        <f t="shared" si="119"/>
        <v>5036</v>
      </c>
      <c r="L425" s="70">
        <f t="shared" si="120"/>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38</v>
      </c>
      <c r="B426" s="2" t="s">
        <v>439</v>
      </c>
      <c r="C426" s="49" t="str">
        <f t="shared" si="121"/>
        <v>LA England - Salford</v>
      </c>
      <c r="D426" s="70">
        <f t="shared" si="112"/>
        <v>102903</v>
      </c>
      <c r="E426" s="70">
        <f t="shared" si="113"/>
        <v>101352</v>
      </c>
      <c r="F426" s="71">
        <f t="shared" si="114"/>
        <v>262697</v>
      </c>
      <c r="G426" s="71">
        <f t="shared" si="115"/>
        <v>132945</v>
      </c>
      <c r="H426" s="72">
        <f t="shared" si="116"/>
        <v>129752</v>
      </c>
      <c r="I426" s="72">
        <f t="shared" si="117"/>
        <v>102903</v>
      </c>
      <c r="J426" s="72">
        <f t="shared" si="118"/>
        <v>101352</v>
      </c>
      <c r="K426" s="69">
        <f t="shared" si="119"/>
        <v>30042</v>
      </c>
      <c r="L426" s="70">
        <f t="shared" si="120"/>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38</v>
      </c>
      <c r="B427" s="2" t="s">
        <v>440</v>
      </c>
      <c r="C427" s="49" t="str">
        <f t="shared" si="121"/>
        <v>LA England - Sandwell</v>
      </c>
      <c r="D427" s="70">
        <f t="shared" si="112"/>
        <v>121135</v>
      </c>
      <c r="E427" s="70">
        <f t="shared" si="113"/>
        <v>124912</v>
      </c>
      <c r="F427" s="71">
        <f t="shared" si="114"/>
        <v>329042</v>
      </c>
      <c r="G427" s="71">
        <f t="shared" si="115"/>
        <v>163788</v>
      </c>
      <c r="H427" s="72">
        <f t="shared" si="116"/>
        <v>165254</v>
      </c>
      <c r="I427" s="72">
        <f t="shared" si="117"/>
        <v>121135</v>
      </c>
      <c r="J427" s="72">
        <f t="shared" si="118"/>
        <v>124912</v>
      </c>
      <c r="K427" s="69">
        <f t="shared" si="119"/>
        <v>42653</v>
      </c>
      <c r="L427" s="70">
        <f t="shared" si="120"/>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38</v>
      </c>
      <c r="B428" s="2" t="s">
        <v>441</v>
      </c>
      <c r="C428" s="49" t="str">
        <f t="shared" si="121"/>
        <v>LA England - Scarborough</v>
      </c>
      <c r="D428" s="70">
        <f t="shared" si="112"/>
        <v>42982</v>
      </c>
      <c r="E428" s="70">
        <f t="shared" si="113"/>
        <v>46295</v>
      </c>
      <c r="F428" s="71">
        <f t="shared" si="114"/>
        <v>108737</v>
      </c>
      <c r="G428" s="71">
        <f t="shared" si="115"/>
        <v>52854</v>
      </c>
      <c r="H428" s="72">
        <f t="shared" si="116"/>
        <v>55883</v>
      </c>
      <c r="I428" s="72">
        <f t="shared" si="117"/>
        <v>42982</v>
      </c>
      <c r="J428" s="72">
        <f t="shared" si="118"/>
        <v>46295</v>
      </c>
      <c r="K428" s="69">
        <f t="shared" si="119"/>
        <v>9872</v>
      </c>
      <c r="L428" s="70">
        <f t="shared" si="120"/>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38</v>
      </c>
      <c r="B429" s="2" t="s">
        <v>442</v>
      </c>
      <c r="C429" s="49" t="str">
        <f t="shared" si="121"/>
        <v>LA England - Sedgemoor</v>
      </c>
      <c r="D429" s="70">
        <f t="shared" si="112"/>
        <v>48029</v>
      </c>
      <c r="E429" s="70">
        <f t="shared" si="113"/>
        <v>50691</v>
      </c>
      <c r="F429" s="71">
        <f t="shared" si="114"/>
        <v>123446</v>
      </c>
      <c r="G429" s="71">
        <f t="shared" si="115"/>
        <v>60779</v>
      </c>
      <c r="H429" s="72">
        <f t="shared" si="116"/>
        <v>62667</v>
      </c>
      <c r="I429" s="72">
        <f t="shared" si="117"/>
        <v>48029</v>
      </c>
      <c r="J429" s="72">
        <f t="shared" si="118"/>
        <v>50691</v>
      </c>
      <c r="K429" s="69">
        <f t="shared" si="119"/>
        <v>12750</v>
      </c>
      <c r="L429" s="70">
        <f t="shared" si="120"/>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38</v>
      </c>
      <c r="B430" s="2" t="s">
        <v>443</v>
      </c>
      <c r="C430" s="49" t="str">
        <f t="shared" si="121"/>
        <v>LA England - Sefton</v>
      </c>
      <c r="D430" s="70">
        <f t="shared" si="112"/>
        <v>105141</v>
      </c>
      <c r="E430" s="70">
        <f t="shared" si="113"/>
        <v>116660</v>
      </c>
      <c r="F430" s="71">
        <f t="shared" si="114"/>
        <v>275899</v>
      </c>
      <c r="G430" s="71">
        <f t="shared" si="115"/>
        <v>132868</v>
      </c>
      <c r="H430" s="72">
        <f t="shared" si="116"/>
        <v>143031</v>
      </c>
      <c r="I430" s="72">
        <f t="shared" si="117"/>
        <v>105141</v>
      </c>
      <c r="J430" s="72">
        <f t="shared" si="118"/>
        <v>116660</v>
      </c>
      <c r="K430" s="69">
        <f t="shared" si="119"/>
        <v>27727</v>
      </c>
      <c r="L430" s="70">
        <f t="shared" si="120"/>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38</v>
      </c>
      <c r="B431" s="2" t="s">
        <v>444</v>
      </c>
      <c r="C431" s="49" t="str">
        <f t="shared" si="121"/>
        <v>LA England - Selby</v>
      </c>
      <c r="D431" s="70">
        <f t="shared" si="112"/>
        <v>35360</v>
      </c>
      <c r="E431" s="70">
        <f t="shared" si="113"/>
        <v>37486</v>
      </c>
      <c r="F431" s="71">
        <f t="shared" si="114"/>
        <v>91697</v>
      </c>
      <c r="G431" s="71">
        <f t="shared" si="115"/>
        <v>44997</v>
      </c>
      <c r="H431" s="72">
        <f t="shared" si="116"/>
        <v>46700</v>
      </c>
      <c r="I431" s="72">
        <f t="shared" si="117"/>
        <v>35360</v>
      </c>
      <c r="J431" s="72">
        <f t="shared" si="118"/>
        <v>37486</v>
      </c>
      <c r="K431" s="69">
        <f t="shared" si="119"/>
        <v>9637</v>
      </c>
      <c r="L431" s="70">
        <f t="shared" si="120"/>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38</v>
      </c>
      <c r="B432" s="2" t="s">
        <v>445</v>
      </c>
      <c r="C432" s="49" t="str">
        <f t="shared" si="121"/>
        <v>LA England - Sevenoaks</v>
      </c>
      <c r="D432" s="70">
        <f t="shared" si="112"/>
        <v>44865</v>
      </c>
      <c r="E432" s="70">
        <f t="shared" si="113"/>
        <v>49134</v>
      </c>
      <c r="F432" s="71">
        <f t="shared" si="114"/>
        <v>121387</v>
      </c>
      <c r="G432" s="71">
        <f t="shared" si="115"/>
        <v>58822</v>
      </c>
      <c r="H432" s="72">
        <f t="shared" si="116"/>
        <v>62565</v>
      </c>
      <c r="I432" s="72">
        <f t="shared" si="117"/>
        <v>44865</v>
      </c>
      <c r="J432" s="72">
        <f t="shared" si="118"/>
        <v>49134</v>
      </c>
      <c r="K432" s="69">
        <f t="shared" si="119"/>
        <v>13957</v>
      </c>
      <c r="L432" s="70">
        <f t="shared" si="120"/>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38</v>
      </c>
      <c r="B433" s="2" t="s">
        <v>446</v>
      </c>
      <c r="C433" s="49" t="str">
        <f t="shared" si="121"/>
        <v>LA England - Sheffield</v>
      </c>
      <c r="D433" s="70">
        <f t="shared" si="112"/>
        <v>232842</v>
      </c>
      <c r="E433" s="70">
        <f t="shared" si="113"/>
        <v>237974</v>
      </c>
      <c r="F433" s="71">
        <f t="shared" si="114"/>
        <v>589214</v>
      </c>
      <c r="G433" s="71">
        <f t="shared" si="115"/>
        <v>293715</v>
      </c>
      <c r="H433" s="72">
        <f t="shared" si="116"/>
        <v>295499</v>
      </c>
      <c r="I433" s="72">
        <f t="shared" si="117"/>
        <v>232842</v>
      </c>
      <c r="J433" s="72">
        <f t="shared" si="118"/>
        <v>237974</v>
      </c>
      <c r="K433" s="69">
        <f t="shared" si="119"/>
        <v>60873</v>
      </c>
      <c r="L433" s="70">
        <f t="shared" si="120"/>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38</v>
      </c>
      <c r="B434" s="2" t="s">
        <v>447</v>
      </c>
      <c r="C434" s="49" t="str">
        <f t="shared" si="121"/>
        <v>LA England - Shropshire</v>
      </c>
      <c r="D434" s="70">
        <f t="shared" si="112"/>
        <v>130476</v>
      </c>
      <c r="E434" s="70">
        <f t="shared" si="113"/>
        <v>134646</v>
      </c>
      <c r="F434" s="71">
        <f t="shared" si="114"/>
        <v>325415</v>
      </c>
      <c r="G434" s="71">
        <f t="shared" si="115"/>
        <v>161240</v>
      </c>
      <c r="H434" s="72">
        <f t="shared" si="116"/>
        <v>164175</v>
      </c>
      <c r="I434" s="72">
        <f t="shared" si="117"/>
        <v>130476</v>
      </c>
      <c r="J434" s="72">
        <f t="shared" si="118"/>
        <v>134646</v>
      </c>
      <c r="K434" s="69">
        <f t="shared" si="119"/>
        <v>30764</v>
      </c>
      <c r="L434" s="70">
        <f t="shared" si="120"/>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38</v>
      </c>
      <c r="B435" s="2" t="s">
        <v>448</v>
      </c>
      <c r="C435" s="49" t="str">
        <f t="shared" si="121"/>
        <v>LA England - Slough</v>
      </c>
      <c r="D435" s="70">
        <f t="shared" si="112"/>
        <v>53533</v>
      </c>
      <c r="E435" s="70">
        <f t="shared" si="113"/>
        <v>52391</v>
      </c>
      <c r="F435" s="71">
        <f t="shared" si="114"/>
        <v>149577</v>
      </c>
      <c r="G435" s="71">
        <f t="shared" si="115"/>
        <v>75829</v>
      </c>
      <c r="H435" s="72">
        <f t="shared" si="116"/>
        <v>73748</v>
      </c>
      <c r="I435" s="72">
        <f t="shared" si="117"/>
        <v>53533</v>
      </c>
      <c r="J435" s="72">
        <f t="shared" si="118"/>
        <v>52391</v>
      </c>
      <c r="K435" s="69">
        <f t="shared" si="119"/>
        <v>22296</v>
      </c>
      <c r="L435" s="70">
        <f t="shared" si="120"/>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38</v>
      </c>
      <c r="B436" s="2" t="s">
        <v>449</v>
      </c>
      <c r="C436" s="49" t="str">
        <f t="shared" si="121"/>
        <v>LA England - Solihull</v>
      </c>
      <c r="D436" s="70">
        <f t="shared" si="112"/>
        <v>81062</v>
      </c>
      <c r="E436" s="70">
        <f t="shared" si="113"/>
        <v>88480</v>
      </c>
      <c r="F436" s="71">
        <f t="shared" si="114"/>
        <v>217487</v>
      </c>
      <c r="G436" s="71">
        <f t="shared" si="115"/>
        <v>105896</v>
      </c>
      <c r="H436" s="72">
        <f t="shared" si="116"/>
        <v>111591</v>
      </c>
      <c r="I436" s="72">
        <f t="shared" si="117"/>
        <v>81062</v>
      </c>
      <c r="J436" s="72">
        <f t="shared" si="118"/>
        <v>88480</v>
      </c>
      <c r="K436" s="69">
        <f t="shared" si="119"/>
        <v>24834</v>
      </c>
      <c r="L436" s="70">
        <f t="shared" si="120"/>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38</v>
      </c>
      <c r="B437" s="2" t="s">
        <v>450</v>
      </c>
      <c r="C437" s="49" t="str">
        <f t="shared" si="121"/>
        <v>LA England - Somerset West and Taunton</v>
      </c>
      <c r="D437" s="70">
        <f t="shared" si="112"/>
        <v>60173</v>
      </c>
      <c r="E437" s="70">
        <f t="shared" si="113"/>
        <v>65469</v>
      </c>
      <c r="F437" s="71">
        <f t="shared" si="114"/>
        <v>155421</v>
      </c>
      <c r="G437" s="71">
        <f t="shared" si="115"/>
        <v>75331</v>
      </c>
      <c r="H437" s="72">
        <f t="shared" si="116"/>
        <v>80090</v>
      </c>
      <c r="I437" s="72">
        <f t="shared" si="117"/>
        <v>60173</v>
      </c>
      <c r="J437" s="72">
        <f t="shared" si="118"/>
        <v>65469</v>
      </c>
      <c r="K437" s="69">
        <f t="shared" si="119"/>
        <v>15158</v>
      </c>
      <c r="L437" s="70">
        <f t="shared" si="120"/>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38</v>
      </c>
      <c r="B438" s="2" t="s">
        <v>451</v>
      </c>
      <c r="C438" s="49" t="str">
        <f t="shared" si="121"/>
        <v>LA England - South Cambridgeshire</v>
      </c>
      <c r="D438" s="70">
        <f t="shared" si="112"/>
        <v>61193</v>
      </c>
      <c r="E438" s="70">
        <f t="shared" si="113"/>
        <v>63578</v>
      </c>
      <c r="F438" s="71">
        <f t="shared" si="114"/>
        <v>160904</v>
      </c>
      <c r="G438" s="71">
        <f t="shared" si="115"/>
        <v>79734</v>
      </c>
      <c r="H438" s="72">
        <f t="shared" si="116"/>
        <v>81170</v>
      </c>
      <c r="I438" s="72">
        <f t="shared" si="117"/>
        <v>61193</v>
      </c>
      <c r="J438" s="72">
        <f t="shared" si="118"/>
        <v>63578</v>
      </c>
      <c r="K438" s="69">
        <f t="shared" si="119"/>
        <v>18541</v>
      </c>
      <c r="L438" s="70">
        <f t="shared" si="120"/>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38</v>
      </c>
      <c r="B439" s="2" t="s">
        <v>452</v>
      </c>
      <c r="C439" s="49" t="str">
        <f t="shared" si="121"/>
        <v>LA England - South Derbyshire</v>
      </c>
      <c r="D439" s="70">
        <f t="shared" si="112"/>
        <v>41983</v>
      </c>
      <c r="E439" s="70">
        <f t="shared" si="113"/>
        <v>44418</v>
      </c>
      <c r="F439" s="71">
        <f t="shared" si="114"/>
        <v>109516</v>
      </c>
      <c r="G439" s="71">
        <f t="shared" si="115"/>
        <v>53909</v>
      </c>
      <c r="H439" s="72">
        <f t="shared" si="116"/>
        <v>55607</v>
      </c>
      <c r="I439" s="72">
        <f t="shared" si="117"/>
        <v>41983</v>
      </c>
      <c r="J439" s="72">
        <f t="shared" si="118"/>
        <v>44418</v>
      </c>
      <c r="K439" s="69">
        <f t="shared" si="119"/>
        <v>11926</v>
      </c>
      <c r="L439" s="70">
        <f t="shared" si="120"/>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38</v>
      </c>
      <c r="B440" s="2" t="s">
        <v>453</v>
      </c>
      <c r="C440" s="49" t="str">
        <f t="shared" si="121"/>
        <v>LA England - South Gloucestershire</v>
      </c>
      <c r="D440" s="70">
        <f t="shared" si="112"/>
        <v>111763</v>
      </c>
      <c r="E440" s="70">
        <f t="shared" si="113"/>
        <v>116126</v>
      </c>
      <c r="F440" s="71">
        <f t="shared" si="114"/>
        <v>287816</v>
      </c>
      <c r="G440" s="71">
        <f t="shared" si="115"/>
        <v>142464</v>
      </c>
      <c r="H440" s="72">
        <f t="shared" si="116"/>
        <v>145352</v>
      </c>
      <c r="I440" s="72">
        <f t="shared" si="117"/>
        <v>111763</v>
      </c>
      <c r="J440" s="72">
        <f t="shared" si="118"/>
        <v>116126</v>
      </c>
      <c r="K440" s="69">
        <f t="shared" si="119"/>
        <v>30701</v>
      </c>
      <c r="L440" s="70">
        <f t="shared" si="120"/>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38</v>
      </c>
      <c r="B441" s="2" t="s">
        <v>454</v>
      </c>
      <c r="C441" s="49" t="str">
        <f t="shared" si="121"/>
        <v>LA England - South Hams</v>
      </c>
      <c r="D441" s="70">
        <f t="shared" si="112"/>
        <v>34492</v>
      </c>
      <c r="E441" s="70">
        <f t="shared" si="113"/>
        <v>37775</v>
      </c>
      <c r="F441" s="71">
        <f t="shared" si="114"/>
        <v>87946</v>
      </c>
      <c r="G441" s="71">
        <f t="shared" si="115"/>
        <v>42455</v>
      </c>
      <c r="H441" s="72">
        <f t="shared" si="116"/>
        <v>45491</v>
      </c>
      <c r="I441" s="72">
        <f t="shared" si="117"/>
        <v>34492</v>
      </c>
      <c r="J441" s="72">
        <f t="shared" si="118"/>
        <v>37775</v>
      </c>
      <c r="K441" s="69">
        <f t="shared" si="119"/>
        <v>7963</v>
      </c>
      <c r="L441" s="70">
        <f t="shared" si="120"/>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38</v>
      </c>
      <c r="B442" s="2" t="s">
        <v>455</v>
      </c>
      <c r="C442" s="49" t="str">
        <f t="shared" si="121"/>
        <v>LA England - South Holland</v>
      </c>
      <c r="D442" s="70">
        <f t="shared" si="112"/>
        <v>37438</v>
      </c>
      <c r="E442" s="70">
        <f t="shared" si="113"/>
        <v>39583</v>
      </c>
      <c r="F442" s="71">
        <f t="shared" si="114"/>
        <v>95857</v>
      </c>
      <c r="G442" s="71">
        <f t="shared" si="115"/>
        <v>47049</v>
      </c>
      <c r="H442" s="72">
        <f t="shared" si="116"/>
        <v>48808</v>
      </c>
      <c r="I442" s="72">
        <f t="shared" si="117"/>
        <v>37438</v>
      </c>
      <c r="J442" s="72">
        <f t="shared" si="118"/>
        <v>39583</v>
      </c>
      <c r="K442" s="69">
        <f t="shared" si="119"/>
        <v>9611</v>
      </c>
      <c r="L442" s="70">
        <f t="shared" si="120"/>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38</v>
      </c>
      <c r="B443" s="2" t="s">
        <v>456</v>
      </c>
      <c r="C443" s="49" t="str">
        <f t="shared" si="121"/>
        <v>LA England - South Kesteven</v>
      </c>
      <c r="D443" s="70">
        <f t="shared" si="112"/>
        <v>54245</v>
      </c>
      <c r="E443" s="70">
        <f t="shared" si="113"/>
        <v>59513</v>
      </c>
      <c r="F443" s="71">
        <f t="shared" si="114"/>
        <v>143225</v>
      </c>
      <c r="G443" s="71">
        <f t="shared" si="115"/>
        <v>69158</v>
      </c>
      <c r="H443" s="72">
        <f t="shared" si="116"/>
        <v>74067</v>
      </c>
      <c r="I443" s="72">
        <f t="shared" si="117"/>
        <v>54245</v>
      </c>
      <c r="J443" s="72">
        <f t="shared" si="118"/>
        <v>59513</v>
      </c>
      <c r="K443" s="69">
        <f t="shared" si="119"/>
        <v>14913</v>
      </c>
      <c r="L443" s="70">
        <f t="shared" si="120"/>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38</v>
      </c>
      <c r="B444" s="2" t="s">
        <v>457</v>
      </c>
      <c r="C444" s="49" t="str">
        <f t="shared" si="121"/>
        <v>LA England - South Lakeland</v>
      </c>
      <c r="D444" s="70">
        <f t="shared" si="112"/>
        <v>42237</v>
      </c>
      <c r="E444" s="70">
        <f t="shared" si="113"/>
        <v>44966</v>
      </c>
      <c r="F444" s="71">
        <f t="shared" si="114"/>
        <v>104905</v>
      </c>
      <c r="G444" s="71">
        <f t="shared" si="115"/>
        <v>51436</v>
      </c>
      <c r="H444" s="72">
        <f t="shared" si="116"/>
        <v>53469</v>
      </c>
      <c r="I444" s="72">
        <f t="shared" si="117"/>
        <v>42237</v>
      </c>
      <c r="J444" s="72">
        <f t="shared" si="118"/>
        <v>44966</v>
      </c>
      <c r="K444" s="69">
        <f t="shared" si="119"/>
        <v>9199</v>
      </c>
      <c r="L444" s="70">
        <f t="shared" si="120"/>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38</v>
      </c>
      <c r="B445" s="2" t="s">
        <v>458</v>
      </c>
      <c r="C445" s="49" t="str">
        <f t="shared" si="121"/>
        <v>LA England - South Norfolk</v>
      </c>
      <c r="D445" s="70">
        <f t="shared" si="112"/>
        <v>54756</v>
      </c>
      <c r="E445" s="70">
        <f t="shared" si="113"/>
        <v>59293</v>
      </c>
      <c r="F445" s="71">
        <f t="shared" si="114"/>
        <v>143066</v>
      </c>
      <c r="G445" s="71">
        <f t="shared" si="115"/>
        <v>69698</v>
      </c>
      <c r="H445" s="72">
        <f t="shared" si="116"/>
        <v>73368</v>
      </c>
      <c r="I445" s="72">
        <f t="shared" si="117"/>
        <v>54756</v>
      </c>
      <c r="J445" s="72">
        <f t="shared" si="118"/>
        <v>59293</v>
      </c>
      <c r="K445" s="69">
        <f t="shared" si="119"/>
        <v>14942</v>
      </c>
      <c r="L445" s="70">
        <f t="shared" si="120"/>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38</v>
      </c>
      <c r="B446" s="2" t="s">
        <v>459</v>
      </c>
      <c r="C446" s="49" t="str">
        <f t="shared" si="121"/>
        <v>LA England - South Northamptonshire</v>
      </c>
      <c r="D446" s="70">
        <f t="shared" si="112"/>
        <v>36614</v>
      </c>
      <c r="E446" s="70">
        <f t="shared" si="113"/>
        <v>38568</v>
      </c>
      <c r="F446" s="71">
        <f t="shared" si="114"/>
        <v>95492</v>
      </c>
      <c r="G446" s="71">
        <f t="shared" si="115"/>
        <v>47041</v>
      </c>
      <c r="H446" s="72">
        <f t="shared" si="116"/>
        <v>48451</v>
      </c>
      <c r="I446" s="72">
        <f t="shared" si="117"/>
        <v>36614</v>
      </c>
      <c r="J446" s="72">
        <f t="shared" si="118"/>
        <v>38568</v>
      </c>
      <c r="K446" s="69">
        <f t="shared" si="119"/>
        <v>10427</v>
      </c>
      <c r="L446" s="70">
        <f t="shared" si="120"/>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38</v>
      </c>
      <c r="B447" s="2" t="s">
        <v>460</v>
      </c>
      <c r="C447" s="49" t="str">
        <f t="shared" si="121"/>
        <v>LA England - South Oxfordshire</v>
      </c>
      <c r="D447" s="70">
        <f t="shared" si="112"/>
        <v>54970</v>
      </c>
      <c r="E447" s="70">
        <f t="shared" si="113"/>
        <v>57907</v>
      </c>
      <c r="F447" s="71">
        <f t="shared" si="114"/>
        <v>143782</v>
      </c>
      <c r="G447" s="71">
        <f t="shared" si="115"/>
        <v>70843</v>
      </c>
      <c r="H447" s="72">
        <f t="shared" si="116"/>
        <v>72939</v>
      </c>
      <c r="I447" s="72">
        <f t="shared" si="117"/>
        <v>54970</v>
      </c>
      <c r="J447" s="72">
        <f t="shared" si="118"/>
        <v>57907</v>
      </c>
      <c r="K447" s="69">
        <f t="shared" si="119"/>
        <v>15873</v>
      </c>
      <c r="L447" s="70">
        <f t="shared" si="120"/>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38</v>
      </c>
      <c r="B448" s="2" t="s">
        <v>461</v>
      </c>
      <c r="C448" s="49" t="str">
        <f t="shared" si="121"/>
        <v>LA England - South Ribble</v>
      </c>
      <c r="D448" s="70">
        <f t="shared" si="112"/>
        <v>42848</v>
      </c>
      <c r="E448" s="70">
        <f t="shared" si="113"/>
        <v>45759</v>
      </c>
      <c r="F448" s="71">
        <f t="shared" si="114"/>
        <v>111086</v>
      </c>
      <c r="G448" s="71">
        <f t="shared" si="115"/>
        <v>54290</v>
      </c>
      <c r="H448" s="72">
        <f t="shared" si="116"/>
        <v>56796</v>
      </c>
      <c r="I448" s="72">
        <f t="shared" si="117"/>
        <v>42848</v>
      </c>
      <c r="J448" s="72">
        <f t="shared" si="118"/>
        <v>45759</v>
      </c>
      <c r="K448" s="69">
        <f t="shared" si="119"/>
        <v>11442</v>
      </c>
      <c r="L448" s="70">
        <f t="shared" si="120"/>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38</v>
      </c>
      <c r="B449" s="2" t="s">
        <v>462</v>
      </c>
      <c r="C449" s="49" t="str">
        <f t="shared" si="121"/>
        <v>LA England - South Somerset</v>
      </c>
      <c r="D449" s="70">
        <f t="shared" si="112"/>
        <v>65942</v>
      </c>
      <c r="E449" s="70">
        <f t="shared" si="113"/>
        <v>69757</v>
      </c>
      <c r="F449" s="71">
        <f t="shared" si="114"/>
        <v>168696</v>
      </c>
      <c r="G449" s="71">
        <f t="shared" si="115"/>
        <v>82704</v>
      </c>
      <c r="H449" s="72">
        <f t="shared" si="116"/>
        <v>85992</v>
      </c>
      <c r="I449" s="72">
        <f t="shared" si="117"/>
        <v>65942</v>
      </c>
      <c r="J449" s="72">
        <f t="shared" si="118"/>
        <v>69757</v>
      </c>
      <c r="K449" s="69">
        <f t="shared" si="119"/>
        <v>16762</v>
      </c>
      <c r="L449" s="70">
        <f t="shared" si="120"/>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38</v>
      </c>
      <c r="B450" s="2" t="s">
        <v>463</v>
      </c>
      <c r="C450" s="49" t="str">
        <f t="shared" si="121"/>
        <v>LA England - South Staffordshire</v>
      </c>
      <c r="D450" s="70">
        <f t="shared" si="112"/>
        <v>46031</v>
      </c>
      <c r="E450" s="70">
        <f t="shared" si="113"/>
        <v>46380</v>
      </c>
      <c r="F450" s="71">
        <f t="shared" si="114"/>
        <v>112369</v>
      </c>
      <c r="G450" s="71">
        <f t="shared" si="115"/>
        <v>56208</v>
      </c>
      <c r="H450" s="72">
        <f t="shared" si="116"/>
        <v>56161</v>
      </c>
      <c r="I450" s="72">
        <f t="shared" si="117"/>
        <v>46031</v>
      </c>
      <c r="J450" s="72">
        <f t="shared" si="118"/>
        <v>46380</v>
      </c>
      <c r="K450" s="69">
        <f t="shared" si="119"/>
        <v>10177</v>
      </c>
      <c r="L450" s="70">
        <f t="shared" si="120"/>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38</v>
      </c>
      <c r="B451" s="2" t="s">
        <v>464</v>
      </c>
      <c r="C451" s="49" t="str">
        <f t="shared" si="121"/>
        <v>LA England - South Tyneside</v>
      </c>
      <c r="D451" s="70">
        <f t="shared" si="112"/>
        <v>57876</v>
      </c>
      <c r="E451" s="70">
        <f t="shared" si="113"/>
        <v>63002</v>
      </c>
      <c r="F451" s="71">
        <f t="shared" si="114"/>
        <v>151133</v>
      </c>
      <c r="G451" s="71">
        <f t="shared" si="115"/>
        <v>73400</v>
      </c>
      <c r="H451" s="72">
        <f t="shared" si="116"/>
        <v>77733</v>
      </c>
      <c r="I451" s="72">
        <f t="shared" si="117"/>
        <v>57876</v>
      </c>
      <c r="J451" s="72">
        <f t="shared" si="118"/>
        <v>63002</v>
      </c>
      <c r="K451" s="69">
        <f t="shared" si="119"/>
        <v>15524</v>
      </c>
      <c r="L451" s="70">
        <f t="shared" si="120"/>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38</v>
      </c>
      <c r="B452" s="2" t="s">
        <v>465</v>
      </c>
      <c r="C452" s="49" t="str">
        <f t="shared" si="121"/>
        <v>LA England - Southampton</v>
      </c>
      <c r="D452" s="70">
        <f t="shared" si="112"/>
        <v>102904</v>
      </c>
      <c r="E452" s="70">
        <f t="shared" si="113"/>
        <v>98162</v>
      </c>
      <c r="F452" s="71">
        <f t="shared" si="114"/>
        <v>252872</v>
      </c>
      <c r="G452" s="71">
        <f t="shared" si="115"/>
        <v>129669</v>
      </c>
      <c r="H452" s="72">
        <f t="shared" si="116"/>
        <v>123203</v>
      </c>
      <c r="I452" s="72">
        <f t="shared" si="117"/>
        <v>102904</v>
      </c>
      <c r="J452" s="72">
        <f t="shared" si="118"/>
        <v>98162</v>
      </c>
      <c r="K452" s="69">
        <f t="shared" si="119"/>
        <v>26765</v>
      </c>
      <c r="L452" s="70">
        <f t="shared" si="120"/>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38</v>
      </c>
      <c r="B453" s="2" t="s">
        <v>466</v>
      </c>
      <c r="C453" s="49" t="str">
        <f t="shared" si="121"/>
        <v>LA England - Southend-on-Sea</v>
      </c>
      <c r="D453" s="70">
        <f t="shared" si="112"/>
        <v>69358</v>
      </c>
      <c r="E453" s="70">
        <f t="shared" si="113"/>
        <v>73679</v>
      </c>
      <c r="F453" s="71">
        <f t="shared" si="114"/>
        <v>182773</v>
      </c>
      <c r="G453" s="71">
        <f t="shared" si="115"/>
        <v>89594</v>
      </c>
      <c r="H453" s="72">
        <f t="shared" si="116"/>
        <v>93179</v>
      </c>
      <c r="I453" s="72">
        <f t="shared" si="117"/>
        <v>69358</v>
      </c>
      <c r="J453" s="72">
        <f t="shared" si="118"/>
        <v>73679</v>
      </c>
      <c r="K453" s="69">
        <f t="shared" si="119"/>
        <v>20236</v>
      </c>
      <c r="L453" s="70">
        <f t="shared" si="120"/>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38</v>
      </c>
      <c r="B454" s="2" t="s">
        <v>467</v>
      </c>
      <c r="C454" s="49" t="str">
        <f t="shared" si="121"/>
        <v>LA England - Southwark</v>
      </c>
      <c r="D454" s="70">
        <f t="shared" si="112"/>
        <v>127180</v>
      </c>
      <c r="E454" s="70">
        <f t="shared" si="113"/>
        <v>126931</v>
      </c>
      <c r="F454" s="71">
        <f t="shared" si="114"/>
        <v>320017</v>
      </c>
      <c r="G454" s="71">
        <f t="shared" si="115"/>
        <v>160856</v>
      </c>
      <c r="H454" s="72">
        <f t="shared" si="116"/>
        <v>159161</v>
      </c>
      <c r="I454" s="72">
        <f t="shared" si="117"/>
        <v>127180</v>
      </c>
      <c r="J454" s="72">
        <f t="shared" si="118"/>
        <v>126931</v>
      </c>
      <c r="K454" s="69">
        <f t="shared" si="119"/>
        <v>33676</v>
      </c>
      <c r="L454" s="70">
        <f t="shared" si="120"/>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38</v>
      </c>
      <c r="B455" s="2" t="s">
        <v>468</v>
      </c>
      <c r="C455" s="49" t="str">
        <f t="shared" si="121"/>
        <v>LA England - Spelthorne</v>
      </c>
      <c r="D455" s="70">
        <f t="shared" si="112"/>
        <v>37757</v>
      </c>
      <c r="E455" s="70">
        <f t="shared" si="113"/>
        <v>40057</v>
      </c>
      <c r="F455" s="71">
        <f t="shared" si="114"/>
        <v>99873</v>
      </c>
      <c r="G455" s="71">
        <f t="shared" si="115"/>
        <v>49178</v>
      </c>
      <c r="H455" s="72">
        <f t="shared" si="116"/>
        <v>50695</v>
      </c>
      <c r="I455" s="72">
        <f t="shared" si="117"/>
        <v>37757</v>
      </c>
      <c r="J455" s="72">
        <f t="shared" si="118"/>
        <v>40057</v>
      </c>
      <c r="K455" s="69">
        <f t="shared" si="119"/>
        <v>11421</v>
      </c>
      <c r="L455" s="70">
        <f t="shared" si="120"/>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38</v>
      </c>
      <c r="B456" s="2" t="s">
        <v>469</v>
      </c>
      <c r="C456" s="49" t="str">
        <f t="shared" si="121"/>
        <v>LA England - St Albans</v>
      </c>
      <c r="D456" s="70">
        <f t="shared" si="112"/>
        <v>54058</v>
      </c>
      <c r="E456" s="70">
        <f t="shared" si="113"/>
        <v>58149</v>
      </c>
      <c r="F456" s="71">
        <f t="shared" si="114"/>
        <v>149317</v>
      </c>
      <c r="G456" s="71">
        <f t="shared" si="115"/>
        <v>73197</v>
      </c>
      <c r="H456" s="72">
        <f t="shared" si="116"/>
        <v>76120</v>
      </c>
      <c r="I456" s="72">
        <f t="shared" si="117"/>
        <v>54058</v>
      </c>
      <c r="J456" s="72">
        <f t="shared" si="118"/>
        <v>58149</v>
      </c>
      <c r="K456" s="69">
        <f t="shared" si="119"/>
        <v>19139</v>
      </c>
      <c r="L456" s="70">
        <f t="shared" si="120"/>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38</v>
      </c>
      <c r="B457" s="2" t="s">
        <v>470</v>
      </c>
      <c r="C457" s="49" t="str">
        <f t="shared" si="121"/>
        <v>LA England - St. Helens</v>
      </c>
      <c r="D457" s="70">
        <f t="shared" si="112"/>
        <v>70210</v>
      </c>
      <c r="E457" s="70">
        <f t="shared" si="113"/>
        <v>73992</v>
      </c>
      <c r="F457" s="71">
        <f t="shared" si="114"/>
        <v>181095</v>
      </c>
      <c r="G457" s="71">
        <f t="shared" si="115"/>
        <v>89111</v>
      </c>
      <c r="H457" s="72">
        <f t="shared" si="116"/>
        <v>91984</v>
      </c>
      <c r="I457" s="72">
        <f t="shared" si="117"/>
        <v>70210</v>
      </c>
      <c r="J457" s="72">
        <f t="shared" si="118"/>
        <v>73992</v>
      </c>
      <c r="K457" s="69">
        <f t="shared" si="119"/>
        <v>18901</v>
      </c>
      <c r="L457" s="70">
        <f t="shared" si="120"/>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38</v>
      </c>
      <c r="B458" s="2" t="s">
        <v>471</v>
      </c>
      <c r="C458" s="49" t="str">
        <f t="shared" si="121"/>
        <v>LA England - Stafford</v>
      </c>
      <c r="D458" s="70">
        <f t="shared" si="112"/>
        <v>55126</v>
      </c>
      <c r="E458" s="70">
        <f t="shared" si="113"/>
        <v>56337</v>
      </c>
      <c r="F458" s="71">
        <f t="shared" si="114"/>
        <v>137858</v>
      </c>
      <c r="G458" s="71">
        <f t="shared" si="115"/>
        <v>68617</v>
      </c>
      <c r="H458" s="72">
        <f t="shared" si="116"/>
        <v>69241</v>
      </c>
      <c r="I458" s="72">
        <f t="shared" si="117"/>
        <v>55126</v>
      </c>
      <c r="J458" s="72">
        <f t="shared" si="118"/>
        <v>56337</v>
      </c>
      <c r="K458" s="69">
        <f t="shared" si="119"/>
        <v>13491</v>
      </c>
      <c r="L458" s="70">
        <f t="shared" si="120"/>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38</v>
      </c>
      <c r="B459" s="2" t="s">
        <v>472</v>
      </c>
      <c r="C459" s="49" t="str">
        <f t="shared" si="121"/>
        <v>LA England - Staffordshire Moorlands</v>
      </c>
      <c r="D459" s="70">
        <f t="shared" si="112"/>
        <v>39426</v>
      </c>
      <c r="E459" s="70">
        <f t="shared" si="113"/>
        <v>41206</v>
      </c>
      <c r="F459" s="71">
        <f t="shared" si="114"/>
        <v>98427</v>
      </c>
      <c r="G459" s="71">
        <f t="shared" si="115"/>
        <v>48541</v>
      </c>
      <c r="H459" s="72">
        <f t="shared" si="116"/>
        <v>49886</v>
      </c>
      <c r="I459" s="72">
        <f t="shared" si="117"/>
        <v>39426</v>
      </c>
      <c r="J459" s="72">
        <f t="shared" si="118"/>
        <v>41206</v>
      </c>
      <c r="K459" s="69">
        <f t="shared" si="119"/>
        <v>9115</v>
      </c>
      <c r="L459" s="70">
        <f t="shared" si="120"/>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38</v>
      </c>
      <c r="B460" s="2" t="s">
        <v>473</v>
      </c>
      <c r="C460" s="49" t="str">
        <f t="shared" si="121"/>
        <v>LA England - Stevenage</v>
      </c>
      <c r="D460" s="70">
        <f t="shared" si="112"/>
        <v>33056</v>
      </c>
      <c r="E460" s="70">
        <f t="shared" si="113"/>
        <v>34693</v>
      </c>
      <c r="F460" s="71">
        <f t="shared" si="114"/>
        <v>88104</v>
      </c>
      <c r="G460" s="71">
        <f t="shared" si="115"/>
        <v>43628</v>
      </c>
      <c r="H460" s="72">
        <f t="shared" si="116"/>
        <v>44476</v>
      </c>
      <c r="I460" s="72">
        <f t="shared" si="117"/>
        <v>33056</v>
      </c>
      <c r="J460" s="72">
        <f t="shared" si="118"/>
        <v>34693</v>
      </c>
      <c r="K460" s="69">
        <f t="shared" si="119"/>
        <v>10572</v>
      </c>
      <c r="L460" s="70">
        <f t="shared" si="120"/>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38</v>
      </c>
      <c r="B461" s="2" t="s">
        <v>474</v>
      </c>
      <c r="C461" s="49" t="str">
        <f t="shared" si="121"/>
        <v>LA England - Stockport</v>
      </c>
      <c r="D461" s="70">
        <f t="shared" si="112"/>
        <v>111346</v>
      </c>
      <c r="E461" s="70">
        <f t="shared" si="113"/>
        <v>118948</v>
      </c>
      <c r="F461" s="71">
        <f t="shared" si="114"/>
        <v>294197</v>
      </c>
      <c r="G461" s="71">
        <f t="shared" si="115"/>
        <v>144354</v>
      </c>
      <c r="H461" s="72">
        <f t="shared" si="116"/>
        <v>149843</v>
      </c>
      <c r="I461" s="72">
        <f t="shared" si="117"/>
        <v>111346</v>
      </c>
      <c r="J461" s="72">
        <f t="shared" si="118"/>
        <v>118948</v>
      </c>
      <c r="K461" s="69">
        <f t="shared" si="119"/>
        <v>33008</v>
      </c>
      <c r="L461" s="70">
        <f t="shared" si="120"/>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38</v>
      </c>
      <c r="B462" s="2" t="s">
        <v>475</v>
      </c>
      <c r="C462" s="49" t="str">
        <f t="shared" si="121"/>
        <v>LA England - Stockton-on-Tees</v>
      </c>
      <c r="D462" s="70">
        <f t="shared" si="112"/>
        <v>75118</v>
      </c>
      <c r="E462" s="70">
        <f t="shared" si="113"/>
        <v>78280</v>
      </c>
      <c r="F462" s="71">
        <f t="shared" si="114"/>
        <v>197419</v>
      </c>
      <c r="G462" s="71">
        <f t="shared" si="115"/>
        <v>97711</v>
      </c>
      <c r="H462" s="72">
        <f t="shared" si="116"/>
        <v>99708</v>
      </c>
      <c r="I462" s="72">
        <f t="shared" si="117"/>
        <v>75118</v>
      </c>
      <c r="J462" s="72">
        <f t="shared" si="118"/>
        <v>78280</v>
      </c>
      <c r="K462" s="69">
        <f t="shared" si="119"/>
        <v>22593</v>
      </c>
      <c r="L462" s="70">
        <f t="shared" si="120"/>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38</v>
      </c>
      <c r="B463" s="2" t="s">
        <v>476</v>
      </c>
      <c r="C463" s="49" t="str">
        <f t="shared" si="121"/>
        <v>LA England - Stoke-on-Trent</v>
      </c>
      <c r="D463" s="70">
        <f t="shared" si="112"/>
        <v>99486</v>
      </c>
      <c r="E463" s="70">
        <f t="shared" si="113"/>
        <v>98831</v>
      </c>
      <c r="F463" s="71">
        <f t="shared" si="114"/>
        <v>256622</v>
      </c>
      <c r="G463" s="71">
        <f t="shared" si="115"/>
        <v>129266</v>
      </c>
      <c r="H463" s="72">
        <f t="shared" si="116"/>
        <v>127356</v>
      </c>
      <c r="I463" s="72">
        <f t="shared" si="117"/>
        <v>99486</v>
      </c>
      <c r="J463" s="72">
        <f t="shared" si="118"/>
        <v>98831</v>
      </c>
      <c r="K463" s="69">
        <f t="shared" si="119"/>
        <v>29780</v>
      </c>
      <c r="L463" s="70">
        <f t="shared" si="120"/>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38</v>
      </c>
      <c r="B464" s="2" t="s">
        <v>477</v>
      </c>
      <c r="C464" s="49" t="str">
        <f t="shared" si="121"/>
        <v>LA England - Stratford-on-Avon</v>
      </c>
      <c r="D464" s="70">
        <f t="shared" si="112"/>
        <v>51659</v>
      </c>
      <c r="E464" s="70">
        <f t="shared" si="113"/>
        <v>55862</v>
      </c>
      <c r="F464" s="71">
        <f t="shared" si="114"/>
        <v>132402</v>
      </c>
      <c r="G464" s="71">
        <f t="shared" si="115"/>
        <v>64378</v>
      </c>
      <c r="H464" s="72">
        <f t="shared" si="116"/>
        <v>68024</v>
      </c>
      <c r="I464" s="72">
        <f t="shared" si="117"/>
        <v>51659</v>
      </c>
      <c r="J464" s="72">
        <f t="shared" si="118"/>
        <v>55862</v>
      </c>
      <c r="K464" s="69">
        <f t="shared" si="119"/>
        <v>12719</v>
      </c>
      <c r="L464" s="70">
        <f t="shared" si="120"/>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38</v>
      </c>
      <c r="B465" s="2" t="s">
        <v>478</v>
      </c>
      <c r="C465" s="49" t="str">
        <f t="shared" si="121"/>
        <v>LA England - Stroud</v>
      </c>
      <c r="D465" s="70">
        <f t="shared" ref="D465:D521" si="122">I465</f>
        <v>46929</v>
      </c>
      <c r="E465" s="70">
        <f t="shared" ref="E465:E521" si="123">J465</f>
        <v>49779</v>
      </c>
      <c r="F465" s="71">
        <f t="shared" ref="F465:F521" si="124">G465+H465</f>
        <v>120903</v>
      </c>
      <c r="G465" s="71">
        <f t="shared" ref="G465:G521" si="125">SUM(M465:CY465)</f>
        <v>59362</v>
      </c>
      <c r="H465" s="72">
        <f t="shared" ref="H465:H521" si="126">SUM(CZ465:GL465)</f>
        <v>61541</v>
      </c>
      <c r="I465" s="72">
        <f t="shared" ref="I465:I521" si="127">SUM(AE465:CY465)</f>
        <v>46929</v>
      </c>
      <c r="J465" s="72">
        <f t="shared" ref="J465:J521" si="128">SUM(DR465:GL465)</f>
        <v>49779</v>
      </c>
      <c r="K465" s="69">
        <f t="shared" ref="K465:K521" si="129">SUM(M465:AD465)</f>
        <v>12433</v>
      </c>
      <c r="L465" s="70">
        <f t="shared" ref="L465:L521" si="130">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38</v>
      </c>
      <c r="B466" s="2" t="s">
        <v>479</v>
      </c>
      <c r="C466" s="49" t="str">
        <f t="shared" si="121"/>
        <v>LA England - Sunderland</v>
      </c>
      <c r="D466" s="70">
        <f t="shared" si="122"/>
        <v>107086</v>
      </c>
      <c r="E466" s="70">
        <f t="shared" si="123"/>
        <v>115795</v>
      </c>
      <c r="F466" s="71">
        <f t="shared" si="124"/>
        <v>277846</v>
      </c>
      <c r="G466" s="71">
        <f t="shared" si="125"/>
        <v>135461</v>
      </c>
      <c r="H466" s="72">
        <f t="shared" si="126"/>
        <v>142385</v>
      </c>
      <c r="I466" s="72">
        <f t="shared" si="127"/>
        <v>107086</v>
      </c>
      <c r="J466" s="72">
        <f t="shared" si="128"/>
        <v>115795</v>
      </c>
      <c r="K466" s="69">
        <f t="shared" si="129"/>
        <v>28375</v>
      </c>
      <c r="L466" s="70">
        <f t="shared" si="130"/>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38</v>
      </c>
      <c r="B467" s="2" t="s">
        <v>480</v>
      </c>
      <c r="C467" s="49" t="str">
        <f t="shared" ref="C467:C521" si="131">CONCATENATE(A467," - ",B467)</f>
        <v>LA England - Surrey Heath</v>
      </c>
      <c r="D467" s="70">
        <f t="shared" si="122"/>
        <v>34154</v>
      </c>
      <c r="E467" s="70">
        <f t="shared" si="123"/>
        <v>35766</v>
      </c>
      <c r="F467" s="71">
        <f t="shared" si="124"/>
        <v>89204</v>
      </c>
      <c r="G467" s="71">
        <f t="shared" si="125"/>
        <v>44062</v>
      </c>
      <c r="H467" s="72">
        <f t="shared" si="126"/>
        <v>45142</v>
      </c>
      <c r="I467" s="72">
        <f t="shared" si="127"/>
        <v>34154</v>
      </c>
      <c r="J467" s="72">
        <f t="shared" si="128"/>
        <v>35766</v>
      </c>
      <c r="K467" s="69">
        <f t="shared" si="129"/>
        <v>9908</v>
      </c>
      <c r="L467" s="70">
        <f t="shared" si="130"/>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38</v>
      </c>
      <c r="B468" s="2" t="s">
        <v>481</v>
      </c>
      <c r="C468" s="49" t="str">
        <f t="shared" si="131"/>
        <v>LA England - Sutton</v>
      </c>
      <c r="D468" s="70">
        <f t="shared" si="122"/>
        <v>76020</v>
      </c>
      <c r="E468" s="70">
        <f t="shared" si="123"/>
        <v>82337</v>
      </c>
      <c r="F468" s="71">
        <f t="shared" si="124"/>
        <v>207707</v>
      </c>
      <c r="G468" s="71">
        <f t="shared" si="125"/>
        <v>101319</v>
      </c>
      <c r="H468" s="72">
        <f t="shared" si="126"/>
        <v>106388</v>
      </c>
      <c r="I468" s="72">
        <f t="shared" si="127"/>
        <v>76020</v>
      </c>
      <c r="J468" s="72">
        <f t="shared" si="128"/>
        <v>82337</v>
      </c>
      <c r="K468" s="69">
        <f t="shared" si="129"/>
        <v>25299</v>
      </c>
      <c r="L468" s="70">
        <f t="shared" si="130"/>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38</v>
      </c>
      <c r="B469" s="2" t="s">
        <v>482</v>
      </c>
      <c r="C469" s="49" t="str">
        <f t="shared" si="131"/>
        <v>LA England - Swale</v>
      </c>
      <c r="D469" s="70">
        <f t="shared" si="122"/>
        <v>56848</v>
      </c>
      <c r="E469" s="70">
        <f t="shared" si="123"/>
        <v>59835</v>
      </c>
      <c r="F469" s="71">
        <f t="shared" si="124"/>
        <v>151015</v>
      </c>
      <c r="G469" s="71">
        <f t="shared" si="125"/>
        <v>74521</v>
      </c>
      <c r="H469" s="72">
        <f t="shared" si="126"/>
        <v>76494</v>
      </c>
      <c r="I469" s="72">
        <f t="shared" si="127"/>
        <v>56848</v>
      </c>
      <c r="J469" s="72">
        <f t="shared" si="128"/>
        <v>59835</v>
      </c>
      <c r="K469" s="69">
        <f t="shared" si="129"/>
        <v>17673</v>
      </c>
      <c r="L469" s="70">
        <f t="shared" si="130"/>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38</v>
      </c>
      <c r="B470" s="2" t="s">
        <v>483</v>
      </c>
      <c r="C470" s="49" t="str">
        <f t="shared" si="131"/>
        <v>LA England - Swindon</v>
      </c>
      <c r="D470" s="70">
        <f t="shared" si="122"/>
        <v>85303</v>
      </c>
      <c r="E470" s="70">
        <f t="shared" si="123"/>
        <v>86826</v>
      </c>
      <c r="F470" s="71">
        <f t="shared" si="124"/>
        <v>222881</v>
      </c>
      <c r="G470" s="71">
        <f t="shared" si="125"/>
        <v>111279</v>
      </c>
      <c r="H470" s="72">
        <f t="shared" si="126"/>
        <v>111602</v>
      </c>
      <c r="I470" s="72">
        <f t="shared" si="127"/>
        <v>85303</v>
      </c>
      <c r="J470" s="72">
        <f t="shared" si="128"/>
        <v>86826</v>
      </c>
      <c r="K470" s="69">
        <f t="shared" si="129"/>
        <v>25976</v>
      </c>
      <c r="L470" s="70">
        <f t="shared" si="130"/>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38</v>
      </c>
      <c r="B471" s="2" t="s">
        <v>484</v>
      </c>
      <c r="C471" s="49" t="str">
        <f t="shared" si="131"/>
        <v>LA England - Tameside</v>
      </c>
      <c r="D471" s="70">
        <f t="shared" si="122"/>
        <v>85944</v>
      </c>
      <c r="E471" s="70">
        <f t="shared" si="123"/>
        <v>90217</v>
      </c>
      <c r="F471" s="71">
        <f t="shared" si="124"/>
        <v>227117</v>
      </c>
      <c r="G471" s="71">
        <f t="shared" si="125"/>
        <v>111979</v>
      </c>
      <c r="H471" s="72">
        <f t="shared" si="126"/>
        <v>115138</v>
      </c>
      <c r="I471" s="72">
        <f t="shared" si="127"/>
        <v>85944</v>
      </c>
      <c r="J471" s="72">
        <f t="shared" si="128"/>
        <v>90217</v>
      </c>
      <c r="K471" s="69">
        <f t="shared" si="129"/>
        <v>26035</v>
      </c>
      <c r="L471" s="70">
        <f t="shared" si="130"/>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38</v>
      </c>
      <c r="B472" s="2" t="s">
        <v>485</v>
      </c>
      <c r="C472" s="49" t="str">
        <f t="shared" si="131"/>
        <v>LA England - Tamworth</v>
      </c>
      <c r="D472" s="70">
        <f t="shared" si="122"/>
        <v>29058</v>
      </c>
      <c r="E472" s="70">
        <f t="shared" si="123"/>
        <v>31143</v>
      </c>
      <c r="F472" s="71">
        <f t="shared" si="124"/>
        <v>76864</v>
      </c>
      <c r="G472" s="71">
        <f t="shared" si="125"/>
        <v>37691</v>
      </c>
      <c r="H472" s="72">
        <f t="shared" si="126"/>
        <v>39173</v>
      </c>
      <c r="I472" s="72">
        <f t="shared" si="127"/>
        <v>29058</v>
      </c>
      <c r="J472" s="72">
        <f t="shared" si="128"/>
        <v>31143</v>
      </c>
      <c r="K472" s="69">
        <f t="shared" si="129"/>
        <v>8633</v>
      </c>
      <c r="L472" s="70">
        <f t="shared" si="130"/>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38</v>
      </c>
      <c r="B473" s="2" t="s">
        <v>486</v>
      </c>
      <c r="C473" s="49" t="str">
        <f t="shared" si="131"/>
        <v>LA England - Tandridge</v>
      </c>
      <c r="D473" s="70">
        <f t="shared" si="122"/>
        <v>33252</v>
      </c>
      <c r="E473" s="70">
        <f t="shared" si="123"/>
        <v>36059</v>
      </c>
      <c r="F473" s="71">
        <f t="shared" si="124"/>
        <v>88542</v>
      </c>
      <c r="G473" s="71">
        <f t="shared" si="125"/>
        <v>43086</v>
      </c>
      <c r="H473" s="72">
        <f t="shared" si="126"/>
        <v>45456</v>
      </c>
      <c r="I473" s="72">
        <f t="shared" si="127"/>
        <v>33252</v>
      </c>
      <c r="J473" s="72">
        <f t="shared" si="128"/>
        <v>36059</v>
      </c>
      <c r="K473" s="69">
        <f t="shared" si="129"/>
        <v>9834</v>
      </c>
      <c r="L473" s="70">
        <f t="shared" si="130"/>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38</v>
      </c>
      <c r="B474" s="2" t="s">
        <v>487</v>
      </c>
      <c r="C474" s="49" t="str">
        <f t="shared" si="131"/>
        <v>LA England - Teignbridge</v>
      </c>
      <c r="D474" s="70">
        <f t="shared" si="122"/>
        <v>52517</v>
      </c>
      <c r="E474" s="70">
        <f t="shared" si="123"/>
        <v>57891</v>
      </c>
      <c r="F474" s="71">
        <f t="shared" si="124"/>
        <v>135039</v>
      </c>
      <c r="G474" s="71">
        <f t="shared" si="125"/>
        <v>65233</v>
      </c>
      <c r="H474" s="72">
        <f t="shared" si="126"/>
        <v>69806</v>
      </c>
      <c r="I474" s="72">
        <f t="shared" si="127"/>
        <v>52517</v>
      </c>
      <c r="J474" s="72">
        <f t="shared" si="128"/>
        <v>57891</v>
      </c>
      <c r="K474" s="69">
        <f t="shared" si="129"/>
        <v>12716</v>
      </c>
      <c r="L474" s="70">
        <f t="shared" si="130"/>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38</v>
      </c>
      <c r="B475" s="2" t="s">
        <v>488</v>
      </c>
      <c r="C475" s="49" t="str">
        <f t="shared" si="131"/>
        <v>LA England - Telford and Wrekin</v>
      </c>
      <c r="D475" s="70">
        <f t="shared" si="122"/>
        <v>68803</v>
      </c>
      <c r="E475" s="70">
        <f t="shared" si="123"/>
        <v>70873</v>
      </c>
      <c r="F475" s="71">
        <f t="shared" si="124"/>
        <v>181322</v>
      </c>
      <c r="G475" s="71">
        <f t="shared" si="125"/>
        <v>89974</v>
      </c>
      <c r="H475" s="72">
        <f t="shared" si="126"/>
        <v>91348</v>
      </c>
      <c r="I475" s="72">
        <f t="shared" si="127"/>
        <v>68803</v>
      </c>
      <c r="J475" s="72">
        <f t="shared" si="128"/>
        <v>70873</v>
      </c>
      <c r="K475" s="69">
        <f t="shared" si="129"/>
        <v>21171</v>
      </c>
      <c r="L475" s="70">
        <f t="shared" si="130"/>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38</v>
      </c>
      <c r="B476" s="2" t="s">
        <v>489</v>
      </c>
      <c r="C476" s="49" t="str">
        <f t="shared" si="131"/>
        <v>LA England - Tendring</v>
      </c>
      <c r="D476" s="70">
        <f t="shared" si="122"/>
        <v>57113</v>
      </c>
      <c r="E476" s="70">
        <f t="shared" si="123"/>
        <v>63160</v>
      </c>
      <c r="F476" s="71">
        <f t="shared" si="124"/>
        <v>147353</v>
      </c>
      <c r="G476" s="71">
        <f t="shared" si="125"/>
        <v>70931</v>
      </c>
      <c r="H476" s="72">
        <f t="shared" si="126"/>
        <v>76422</v>
      </c>
      <c r="I476" s="72">
        <f t="shared" si="127"/>
        <v>57113</v>
      </c>
      <c r="J476" s="72">
        <f t="shared" si="128"/>
        <v>63160</v>
      </c>
      <c r="K476" s="69">
        <f t="shared" si="129"/>
        <v>13818</v>
      </c>
      <c r="L476" s="70">
        <f t="shared" si="130"/>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38</v>
      </c>
      <c r="B477" s="2" t="s">
        <v>490</v>
      </c>
      <c r="C477" s="49" t="str">
        <f t="shared" si="131"/>
        <v>LA England - Test Valley</v>
      </c>
      <c r="D477" s="70">
        <f t="shared" si="122"/>
        <v>48416</v>
      </c>
      <c r="E477" s="70">
        <f t="shared" si="123"/>
        <v>52111</v>
      </c>
      <c r="F477" s="71">
        <f t="shared" si="124"/>
        <v>127163</v>
      </c>
      <c r="G477" s="71">
        <f t="shared" si="125"/>
        <v>61974</v>
      </c>
      <c r="H477" s="72">
        <f t="shared" si="126"/>
        <v>65189</v>
      </c>
      <c r="I477" s="72">
        <f t="shared" si="127"/>
        <v>48416</v>
      </c>
      <c r="J477" s="72">
        <f t="shared" si="128"/>
        <v>52111</v>
      </c>
      <c r="K477" s="69">
        <f t="shared" si="129"/>
        <v>13558</v>
      </c>
      <c r="L477" s="70">
        <f t="shared" si="130"/>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38</v>
      </c>
      <c r="B478" s="2" t="s">
        <v>491</v>
      </c>
      <c r="C478" s="49" t="str">
        <f t="shared" si="131"/>
        <v>LA England - Tewkesbury</v>
      </c>
      <c r="D478" s="70">
        <f t="shared" si="122"/>
        <v>36668</v>
      </c>
      <c r="E478" s="70">
        <f t="shared" si="123"/>
        <v>39846</v>
      </c>
      <c r="F478" s="71">
        <f t="shared" si="124"/>
        <v>96624</v>
      </c>
      <c r="G478" s="71">
        <f t="shared" si="125"/>
        <v>47084</v>
      </c>
      <c r="H478" s="72">
        <f t="shared" si="126"/>
        <v>49540</v>
      </c>
      <c r="I478" s="72">
        <f t="shared" si="127"/>
        <v>36668</v>
      </c>
      <c r="J478" s="72">
        <f t="shared" si="128"/>
        <v>39846</v>
      </c>
      <c r="K478" s="69">
        <f t="shared" si="129"/>
        <v>10416</v>
      </c>
      <c r="L478" s="70">
        <f t="shared" si="130"/>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38</v>
      </c>
      <c r="B479" s="2" t="s">
        <v>492</v>
      </c>
      <c r="C479" s="49" t="str">
        <f t="shared" si="131"/>
        <v>LA England - Thanet</v>
      </c>
      <c r="D479" s="70">
        <f t="shared" si="122"/>
        <v>52991</v>
      </c>
      <c r="E479" s="70">
        <f t="shared" si="123"/>
        <v>58674</v>
      </c>
      <c r="F479" s="71">
        <f t="shared" si="124"/>
        <v>141458</v>
      </c>
      <c r="G479" s="71">
        <f t="shared" si="125"/>
        <v>68514</v>
      </c>
      <c r="H479" s="72">
        <f t="shared" si="126"/>
        <v>72944</v>
      </c>
      <c r="I479" s="72">
        <f t="shared" si="127"/>
        <v>52991</v>
      </c>
      <c r="J479" s="72">
        <f t="shared" si="128"/>
        <v>58674</v>
      </c>
      <c r="K479" s="69">
        <f t="shared" si="129"/>
        <v>15523</v>
      </c>
      <c r="L479" s="70">
        <f t="shared" si="130"/>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38</v>
      </c>
      <c r="B480" s="2" t="s">
        <v>493</v>
      </c>
      <c r="C480" s="49" t="str">
        <f t="shared" si="131"/>
        <v>LA England - Three Rivers</v>
      </c>
      <c r="D480" s="70">
        <f t="shared" si="122"/>
        <v>34884</v>
      </c>
      <c r="E480" s="70">
        <f t="shared" si="123"/>
        <v>37587</v>
      </c>
      <c r="F480" s="71">
        <f t="shared" si="124"/>
        <v>93966</v>
      </c>
      <c r="G480" s="71">
        <f t="shared" si="125"/>
        <v>45849</v>
      </c>
      <c r="H480" s="72">
        <f t="shared" si="126"/>
        <v>48117</v>
      </c>
      <c r="I480" s="72">
        <f t="shared" si="127"/>
        <v>34884</v>
      </c>
      <c r="J480" s="72">
        <f t="shared" si="128"/>
        <v>37587</v>
      </c>
      <c r="K480" s="69">
        <f t="shared" si="129"/>
        <v>10965</v>
      </c>
      <c r="L480" s="70">
        <f t="shared" si="130"/>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38</v>
      </c>
      <c r="B481" s="2" t="s">
        <v>494</v>
      </c>
      <c r="C481" s="49" t="str">
        <f t="shared" si="131"/>
        <v>LA England - Thurrock</v>
      </c>
      <c r="D481" s="70">
        <f t="shared" si="122"/>
        <v>63352</v>
      </c>
      <c r="E481" s="70">
        <f t="shared" si="123"/>
        <v>66798</v>
      </c>
      <c r="F481" s="71">
        <f t="shared" si="124"/>
        <v>175531</v>
      </c>
      <c r="G481" s="71">
        <f t="shared" si="125"/>
        <v>86554</v>
      </c>
      <c r="H481" s="72">
        <f t="shared" si="126"/>
        <v>88977</v>
      </c>
      <c r="I481" s="72">
        <f t="shared" si="127"/>
        <v>63352</v>
      </c>
      <c r="J481" s="72">
        <f t="shared" si="128"/>
        <v>66798</v>
      </c>
      <c r="K481" s="69">
        <f t="shared" si="129"/>
        <v>23202</v>
      </c>
      <c r="L481" s="70">
        <f t="shared" si="130"/>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38</v>
      </c>
      <c r="B482" s="2" t="s">
        <v>495</v>
      </c>
      <c r="C482" s="49" t="str">
        <f t="shared" si="131"/>
        <v>LA England - Tonbridge and Malling</v>
      </c>
      <c r="D482" s="70">
        <f t="shared" si="122"/>
        <v>48907</v>
      </c>
      <c r="E482" s="70">
        <f t="shared" si="123"/>
        <v>53156</v>
      </c>
      <c r="F482" s="71">
        <f t="shared" si="124"/>
        <v>132571</v>
      </c>
      <c r="G482" s="71">
        <f t="shared" si="125"/>
        <v>64720</v>
      </c>
      <c r="H482" s="72">
        <f t="shared" si="126"/>
        <v>67851</v>
      </c>
      <c r="I482" s="72">
        <f t="shared" si="127"/>
        <v>48907</v>
      </c>
      <c r="J482" s="72">
        <f t="shared" si="128"/>
        <v>53156</v>
      </c>
      <c r="K482" s="69">
        <f t="shared" si="129"/>
        <v>15813</v>
      </c>
      <c r="L482" s="70">
        <f t="shared" si="130"/>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38</v>
      </c>
      <c r="B483" s="2" t="s">
        <v>496</v>
      </c>
      <c r="C483" s="49" t="str">
        <f t="shared" si="131"/>
        <v>LA England - Torbay</v>
      </c>
      <c r="D483" s="70">
        <f t="shared" si="122"/>
        <v>53359</v>
      </c>
      <c r="E483" s="70">
        <f t="shared" si="123"/>
        <v>57375</v>
      </c>
      <c r="F483" s="71">
        <f t="shared" si="124"/>
        <v>136218</v>
      </c>
      <c r="G483" s="71">
        <f t="shared" si="125"/>
        <v>66424</v>
      </c>
      <c r="H483" s="72">
        <f t="shared" si="126"/>
        <v>69794</v>
      </c>
      <c r="I483" s="72">
        <f t="shared" si="127"/>
        <v>53359</v>
      </c>
      <c r="J483" s="72">
        <f t="shared" si="128"/>
        <v>57375</v>
      </c>
      <c r="K483" s="69">
        <f t="shared" si="129"/>
        <v>13065</v>
      </c>
      <c r="L483" s="70">
        <f t="shared" si="130"/>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38</v>
      </c>
      <c r="B484" s="2" t="s">
        <v>497</v>
      </c>
      <c r="C484" s="49" t="str">
        <f t="shared" si="131"/>
        <v>LA England - Torridge</v>
      </c>
      <c r="D484" s="70">
        <f t="shared" si="122"/>
        <v>27253</v>
      </c>
      <c r="E484" s="70">
        <f t="shared" si="123"/>
        <v>29127</v>
      </c>
      <c r="F484" s="71">
        <f t="shared" si="124"/>
        <v>68719</v>
      </c>
      <c r="G484" s="71">
        <f t="shared" si="125"/>
        <v>33676</v>
      </c>
      <c r="H484" s="72">
        <f t="shared" si="126"/>
        <v>35043</v>
      </c>
      <c r="I484" s="72">
        <f t="shared" si="127"/>
        <v>27253</v>
      </c>
      <c r="J484" s="72">
        <f t="shared" si="128"/>
        <v>29127</v>
      </c>
      <c r="K484" s="69">
        <f t="shared" si="129"/>
        <v>6423</v>
      </c>
      <c r="L484" s="70">
        <f t="shared" si="130"/>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38</v>
      </c>
      <c r="B485" s="2" t="s">
        <v>498</v>
      </c>
      <c r="C485" s="49" t="str">
        <f t="shared" si="131"/>
        <v>LA England - Tower Hamlets</v>
      </c>
      <c r="D485" s="70">
        <f t="shared" si="122"/>
        <v>136620</v>
      </c>
      <c r="E485" s="70">
        <f t="shared" si="123"/>
        <v>121300</v>
      </c>
      <c r="F485" s="71">
        <f t="shared" si="124"/>
        <v>331969</v>
      </c>
      <c r="G485" s="71">
        <f t="shared" si="125"/>
        <v>174543</v>
      </c>
      <c r="H485" s="72">
        <f t="shared" si="126"/>
        <v>157426</v>
      </c>
      <c r="I485" s="72">
        <f t="shared" si="127"/>
        <v>136620</v>
      </c>
      <c r="J485" s="72">
        <f t="shared" si="128"/>
        <v>121300</v>
      </c>
      <c r="K485" s="69">
        <f t="shared" si="129"/>
        <v>37923</v>
      </c>
      <c r="L485" s="70">
        <f t="shared" si="130"/>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38</v>
      </c>
      <c r="B486" s="2" t="s">
        <v>499</v>
      </c>
      <c r="C486" s="49" t="str">
        <f t="shared" si="131"/>
        <v>LA England - Trafford</v>
      </c>
      <c r="D486" s="70">
        <f t="shared" si="122"/>
        <v>87288</v>
      </c>
      <c r="E486" s="70">
        <f t="shared" si="123"/>
        <v>93665</v>
      </c>
      <c r="F486" s="71">
        <f t="shared" si="124"/>
        <v>237579</v>
      </c>
      <c r="G486" s="71">
        <f t="shared" si="125"/>
        <v>116212</v>
      </c>
      <c r="H486" s="72">
        <f t="shared" si="126"/>
        <v>121367</v>
      </c>
      <c r="I486" s="72">
        <f t="shared" si="127"/>
        <v>87288</v>
      </c>
      <c r="J486" s="72">
        <f t="shared" si="128"/>
        <v>93665</v>
      </c>
      <c r="K486" s="69">
        <f t="shared" si="129"/>
        <v>28924</v>
      </c>
      <c r="L486" s="70">
        <f t="shared" si="130"/>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38</v>
      </c>
      <c r="B487" s="2" t="s">
        <v>500</v>
      </c>
      <c r="C487" s="49" t="str">
        <f t="shared" si="131"/>
        <v>LA England - Tunbridge Wells</v>
      </c>
      <c r="D487" s="70">
        <f t="shared" si="122"/>
        <v>44833</v>
      </c>
      <c r="E487" s="70">
        <f t="shared" si="123"/>
        <v>46979</v>
      </c>
      <c r="F487" s="71">
        <f t="shared" si="124"/>
        <v>118939</v>
      </c>
      <c r="G487" s="71">
        <f t="shared" si="125"/>
        <v>58599</v>
      </c>
      <c r="H487" s="72">
        <f t="shared" si="126"/>
        <v>60340</v>
      </c>
      <c r="I487" s="72">
        <f t="shared" si="127"/>
        <v>44833</v>
      </c>
      <c r="J487" s="72">
        <f t="shared" si="128"/>
        <v>46979</v>
      </c>
      <c r="K487" s="69">
        <f t="shared" si="129"/>
        <v>13766</v>
      </c>
      <c r="L487" s="70">
        <f t="shared" si="130"/>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38</v>
      </c>
      <c r="B488" s="2" t="s">
        <v>501</v>
      </c>
      <c r="C488" s="49" t="str">
        <f t="shared" si="131"/>
        <v>LA England - Uttlesford</v>
      </c>
      <c r="D488" s="70">
        <f t="shared" si="122"/>
        <v>35018</v>
      </c>
      <c r="E488" s="70">
        <f t="shared" si="123"/>
        <v>37077</v>
      </c>
      <c r="F488" s="71">
        <f t="shared" si="124"/>
        <v>92759</v>
      </c>
      <c r="G488" s="71">
        <f t="shared" si="125"/>
        <v>45552</v>
      </c>
      <c r="H488" s="72">
        <f t="shared" si="126"/>
        <v>47207</v>
      </c>
      <c r="I488" s="72">
        <f t="shared" si="127"/>
        <v>35018</v>
      </c>
      <c r="J488" s="72">
        <f t="shared" si="128"/>
        <v>37077</v>
      </c>
      <c r="K488" s="69">
        <f t="shared" si="129"/>
        <v>10534</v>
      </c>
      <c r="L488" s="70">
        <f t="shared" si="130"/>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38</v>
      </c>
      <c r="B489" s="2" t="s">
        <v>502</v>
      </c>
      <c r="C489" s="49" t="str">
        <f t="shared" si="131"/>
        <v>LA England - Vale of White Horse</v>
      </c>
      <c r="D489" s="70">
        <f t="shared" si="122"/>
        <v>53248</v>
      </c>
      <c r="E489" s="70">
        <f t="shared" si="123"/>
        <v>54845</v>
      </c>
      <c r="F489" s="71">
        <f t="shared" si="124"/>
        <v>137910</v>
      </c>
      <c r="G489" s="71">
        <f t="shared" si="125"/>
        <v>68800</v>
      </c>
      <c r="H489" s="72">
        <f t="shared" si="126"/>
        <v>69110</v>
      </c>
      <c r="I489" s="72">
        <f t="shared" si="127"/>
        <v>53248</v>
      </c>
      <c r="J489" s="72">
        <f t="shared" si="128"/>
        <v>54845</v>
      </c>
      <c r="K489" s="69">
        <f t="shared" si="129"/>
        <v>15552</v>
      </c>
      <c r="L489" s="70">
        <f t="shared" si="130"/>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38</v>
      </c>
      <c r="B490" s="2" t="s">
        <v>503</v>
      </c>
      <c r="C490" s="49" t="str">
        <f t="shared" si="131"/>
        <v>LA England - Wakefield</v>
      </c>
      <c r="D490" s="70">
        <f t="shared" si="122"/>
        <v>134520</v>
      </c>
      <c r="E490" s="70">
        <f t="shared" si="123"/>
        <v>142086</v>
      </c>
      <c r="F490" s="71">
        <f t="shared" si="124"/>
        <v>351592</v>
      </c>
      <c r="G490" s="71">
        <f t="shared" si="125"/>
        <v>172868</v>
      </c>
      <c r="H490" s="72">
        <f t="shared" si="126"/>
        <v>178724</v>
      </c>
      <c r="I490" s="72">
        <f t="shared" si="127"/>
        <v>134520</v>
      </c>
      <c r="J490" s="72">
        <f t="shared" si="128"/>
        <v>142086</v>
      </c>
      <c r="K490" s="69">
        <f t="shared" si="129"/>
        <v>38348</v>
      </c>
      <c r="L490" s="70">
        <f t="shared" si="130"/>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38</v>
      </c>
      <c r="B491" s="2" t="s">
        <v>504</v>
      </c>
      <c r="C491" s="49" t="str">
        <f t="shared" si="131"/>
        <v>LA England - Walsall</v>
      </c>
      <c r="D491" s="70">
        <f t="shared" si="122"/>
        <v>105583</v>
      </c>
      <c r="E491" s="70">
        <f t="shared" si="123"/>
        <v>111758</v>
      </c>
      <c r="F491" s="71">
        <f t="shared" si="124"/>
        <v>286716</v>
      </c>
      <c r="G491" s="71">
        <f t="shared" si="125"/>
        <v>140962</v>
      </c>
      <c r="H491" s="72">
        <f t="shared" si="126"/>
        <v>145754</v>
      </c>
      <c r="I491" s="72">
        <f t="shared" si="127"/>
        <v>105583</v>
      </c>
      <c r="J491" s="72">
        <f t="shared" si="128"/>
        <v>111758</v>
      </c>
      <c r="K491" s="69">
        <f t="shared" si="129"/>
        <v>35379</v>
      </c>
      <c r="L491" s="70">
        <f t="shared" si="130"/>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38</v>
      </c>
      <c r="B492" s="2" t="s">
        <v>505</v>
      </c>
      <c r="C492" s="49" t="str">
        <f t="shared" si="131"/>
        <v>LA England - Waltham Forest</v>
      </c>
      <c r="D492" s="70">
        <f t="shared" si="122"/>
        <v>105146</v>
      </c>
      <c r="E492" s="70">
        <f t="shared" si="123"/>
        <v>104656</v>
      </c>
      <c r="F492" s="71">
        <f t="shared" si="124"/>
        <v>276940</v>
      </c>
      <c r="G492" s="71">
        <f t="shared" si="125"/>
        <v>139772</v>
      </c>
      <c r="H492" s="72">
        <f t="shared" si="126"/>
        <v>137168</v>
      </c>
      <c r="I492" s="72">
        <f t="shared" si="127"/>
        <v>105146</v>
      </c>
      <c r="J492" s="72">
        <f t="shared" si="128"/>
        <v>104656</v>
      </c>
      <c r="K492" s="69">
        <f t="shared" si="129"/>
        <v>34626</v>
      </c>
      <c r="L492" s="70">
        <f t="shared" si="130"/>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38</v>
      </c>
      <c r="B493" s="2" t="s">
        <v>506</v>
      </c>
      <c r="C493" s="49" t="str">
        <f t="shared" si="131"/>
        <v>LA England - Wandsworth</v>
      </c>
      <c r="D493" s="70">
        <f t="shared" si="122"/>
        <v>124791</v>
      </c>
      <c r="E493" s="70">
        <f t="shared" si="123"/>
        <v>139958</v>
      </c>
      <c r="F493" s="71">
        <f t="shared" si="124"/>
        <v>329735</v>
      </c>
      <c r="G493" s="71">
        <f t="shared" si="125"/>
        <v>158074</v>
      </c>
      <c r="H493" s="72">
        <f t="shared" si="126"/>
        <v>171661</v>
      </c>
      <c r="I493" s="72">
        <f t="shared" si="127"/>
        <v>124791</v>
      </c>
      <c r="J493" s="72">
        <f t="shared" si="128"/>
        <v>139958</v>
      </c>
      <c r="K493" s="69">
        <f t="shared" si="129"/>
        <v>33283</v>
      </c>
      <c r="L493" s="70">
        <f t="shared" si="130"/>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38</v>
      </c>
      <c r="B494" s="2" t="s">
        <v>507</v>
      </c>
      <c r="C494" s="49" t="str">
        <f t="shared" si="131"/>
        <v>LA England - Warrington</v>
      </c>
      <c r="D494" s="70">
        <f t="shared" si="122"/>
        <v>81158</v>
      </c>
      <c r="E494" s="70">
        <f t="shared" si="123"/>
        <v>84062</v>
      </c>
      <c r="F494" s="71">
        <f t="shared" si="124"/>
        <v>209397</v>
      </c>
      <c r="G494" s="71">
        <f t="shared" si="125"/>
        <v>103843</v>
      </c>
      <c r="H494" s="72">
        <f t="shared" si="126"/>
        <v>105554</v>
      </c>
      <c r="I494" s="72">
        <f t="shared" si="127"/>
        <v>81158</v>
      </c>
      <c r="J494" s="72">
        <f t="shared" si="128"/>
        <v>84062</v>
      </c>
      <c r="K494" s="69">
        <f t="shared" si="129"/>
        <v>22685</v>
      </c>
      <c r="L494" s="70">
        <f t="shared" si="130"/>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38</v>
      </c>
      <c r="B495" s="2" t="s">
        <v>508</v>
      </c>
      <c r="C495" s="49" t="str">
        <f t="shared" si="131"/>
        <v>LA England - Warwick</v>
      </c>
      <c r="D495" s="70">
        <f t="shared" si="122"/>
        <v>58385</v>
      </c>
      <c r="E495" s="70">
        <f t="shared" si="123"/>
        <v>58734</v>
      </c>
      <c r="F495" s="71">
        <f t="shared" si="124"/>
        <v>144909</v>
      </c>
      <c r="G495" s="71">
        <f t="shared" si="125"/>
        <v>72591</v>
      </c>
      <c r="H495" s="72">
        <f t="shared" si="126"/>
        <v>72318</v>
      </c>
      <c r="I495" s="72">
        <f t="shared" si="127"/>
        <v>58385</v>
      </c>
      <c r="J495" s="72">
        <f t="shared" si="128"/>
        <v>58734</v>
      </c>
      <c r="K495" s="69">
        <f t="shared" si="129"/>
        <v>14206</v>
      </c>
      <c r="L495" s="70">
        <f t="shared" si="130"/>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38</v>
      </c>
      <c r="B496" s="2" t="s">
        <v>509</v>
      </c>
      <c r="C496" s="49" t="str">
        <f t="shared" si="131"/>
        <v>LA England - Watford</v>
      </c>
      <c r="D496" s="70">
        <f t="shared" si="122"/>
        <v>35754</v>
      </c>
      <c r="E496" s="70">
        <f t="shared" si="123"/>
        <v>36951</v>
      </c>
      <c r="F496" s="71">
        <f t="shared" si="124"/>
        <v>96623</v>
      </c>
      <c r="G496" s="71">
        <f t="shared" si="125"/>
        <v>47933</v>
      </c>
      <c r="H496" s="72">
        <f t="shared" si="126"/>
        <v>48690</v>
      </c>
      <c r="I496" s="72">
        <f t="shared" si="127"/>
        <v>35754</v>
      </c>
      <c r="J496" s="72">
        <f t="shared" si="128"/>
        <v>36951</v>
      </c>
      <c r="K496" s="69">
        <f t="shared" si="129"/>
        <v>12179</v>
      </c>
      <c r="L496" s="70">
        <f t="shared" si="130"/>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38</v>
      </c>
      <c r="B497" s="2" t="s">
        <v>510</v>
      </c>
      <c r="C497" s="49" t="str">
        <f t="shared" si="131"/>
        <v>LA England - Waverley</v>
      </c>
      <c r="D497" s="70">
        <f t="shared" si="122"/>
        <v>47004</v>
      </c>
      <c r="E497" s="70">
        <f t="shared" si="123"/>
        <v>50791</v>
      </c>
      <c r="F497" s="71">
        <f t="shared" si="124"/>
        <v>126556</v>
      </c>
      <c r="G497" s="71">
        <f t="shared" si="125"/>
        <v>61858</v>
      </c>
      <c r="H497" s="72">
        <f t="shared" si="126"/>
        <v>64698</v>
      </c>
      <c r="I497" s="72">
        <f t="shared" si="127"/>
        <v>47004</v>
      </c>
      <c r="J497" s="72">
        <f t="shared" si="128"/>
        <v>50791</v>
      </c>
      <c r="K497" s="69">
        <f t="shared" si="129"/>
        <v>14854</v>
      </c>
      <c r="L497" s="70">
        <f t="shared" si="130"/>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38</v>
      </c>
      <c r="B498" s="2" t="s">
        <v>511</v>
      </c>
      <c r="C498" s="49" t="str">
        <f t="shared" si="131"/>
        <v>LA England - Wealden</v>
      </c>
      <c r="D498" s="70">
        <f t="shared" si="122"/>
        <v>62323</v>
      </c>
      <c r="E498" s="70">
        <f t="shared" si="123"/>
        <v>69131</v>
      </c>
      <c r="F498" s="71">
        <f t="shared" si="124"/>
        <v>162733</v>
      </c>
      <c r="G498" s="71">
        <f t="shared" si="125"/>
        <v>78398</v>
      </c>
      <c r="H498" s="72">
        <f t="shared" si="126"/>
        <v>84335</v>
      </c>
      <c r="I498" s="72">
        <f t="shared" si="127"/>
        <v>62323</v>
      </c>
      <c r="J498" s="72">
        <f t="shared" si="128"/>
        <v>69131</v>
      </c>
      <c r="K498" s="69">
        <f t="shared" si="129"/>
        <v>16075</v>
      </c>
      <c r="L498" s="70">
        <f t="shared" si="130"/>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38</v>
      </c>
      <c r="B499" s="2" t="s">
        <v>512</v>
      </c>
      <c r="C499" s="49" t="str">
        <f t="shared" si="131"/>
        <v>LA England - Wellingborough</v>
      </c>
      <c r="D499" s="70">
        <f t="shared" si="122"/>
        <v>29860</v>
      </c>
      <c r="E499" s="70">
        <f t="shared" si="123"/>
        <v>31685</v>
      </c>
      <c r="F499" s="71">
        <f t="shared" si="124"/>
        <v>80081</v>
      </c>
      <c r="G499" s="71">
        <f t="shared" si="125"/>
        <v>39322</v>
      </c>
      <c r="H499" s="72">
        <f t="shared" si="126"/>
        <v>40759</v>
      </c>
      <c r="I499" s="72">
        <f t="shared" si="127"/>
        <v>29860</v>
      </c>
      <c r="J499" s="72">
        <f t="shared" si="128"/>
        <v>31685</v>
      </c>
      <c r="K499" s="69">
        <f t="shared" si="129"/>
        <v>9462</v>
      </c>
      <c r="L499" s="70">
        <f t="shared" si="130"/>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38</v>
      </c>
      <c r="B500" s="2" t="s">
        <v>513</v>
      </c>
      <c r="C500" s="49" t="str">
        <f t="shared" si="131"/>
        <v>LA England - Welwyn Hatfield</v>
      </c>
      <c r="D500" s="70">
        <f t="shared" si="122"/>
        <v>47958</v>
      </c>
      <c r="E500" s="70">
        <f t="shared" si="123"/>
        <v>49959</v>
      </c>
      <c r="F500" s="71">
        <f t="shared" si="124"/>
        <v>123893</v>
      </c>
      <c r="G500" s="71">
        <f t="shared" si="125"/>
        <v>61238</v>
      </c>
      <c r="H500" s="72">
        <f t="shared" si="126"/>
        <v>62655</v>
      </c>
      <c r="I500" s="72">
        <f t="shared" si="127"/>
        <v>47958</v>
      </c>
      <c r="J500" s="72">
        <f t="shared" si="128"/>
        <v>49959</v>
      </c>
      <c r="K500" s="69">
        <f t="shared" si="129"/>
        <v>13280</v>
      </c>
      <c r="L500" s="70">
        <f t="shared" si="130"/>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38</v>
      </c>
      <c r="B501" s="2" t="s">
        <v>514</v>
      </c>
      <c r="C501" s="49" t="str">
        <f t="shared" si="131"/>
        <v>LA England - West Berkshire</v>
      </c>
      <c r="D501" s="70">
        <f t="shared" si="122"/>
        <v>60272</v>
      </c>
      <c r="E501" s="70">
        <f t="shared" si="123"/>
        <v>62645</v>
      </c>
      <c r="F501" s="71">
        <f t="shared" si="124"/>
        <v>158465</v>
      </c>
      <c r="G501" s="71">
        <f t="shared" si="125"/>
        <v>78390</v>
      </c>
      <c r="H501" s="72">
        <f t="shared" si="126"/>
        <v>80075</v>
      </c>
      <c r="I501" s="72">
        <f t="shared" si="127"/>
        <v>60272</v>
      </c>
      <c r="J501" s="72">
        <f t="shared" si="128"/>
        <v>62645</v>
      </c>
      <c r="K501" s="69">
        <f t="shared" si="129"/>
        <v>18118</v>
      </c>
      <c r="L501" s="70">
        <f t="shared" si="130"/>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38</v>
      </c>
      <c r="B502" s="2" t="s">
        <v>515</v>
      </c>
      <c r="C502" s="49" t="str">
        <f t="shared" si="131"/>
        <v>LA England - West Devon</v>
      </c>
      <c r="D502" s="70">
        <f t="shared" si="122"/>
        <v>22292</v>
      </c>
      <c r="E502" s="70">
        <f t="shared" si="123"/>
        <v>23846</v>
      </c>
      <c r="F502" s="71">
        <f t="shared" si="124"/>
        <v>56139</v>
      </c>
      <c r="G502" s="71">
        <f t="shared" si="125"/>
        <v>27410</v>
      </c>
      <c r="H502" s="72">
        <f t="shared" si="126"/>
        <v>28729</v>
      </c>
      <c r="I502" s="72">
        <f t="shared" si="127"/>
        <v>22292</v>
      </c>
      <c r="J502" s="72">
        <f t="shared" si="128"/>
        <v>23846</v>
      </c>
      <c r="K502" s="69">
        <f t="shared" si="129"/>
        <v>5118</v>
      </c>
      <c r="L502" s="70">
        <f t="shared" si="130"/>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38</v>
      </c>
      <c r="B503" s="2" t="s">
        <v>516</v>
      </c>
      <c r="C503" s="49" t="str">
        <f t="shared" si="131"/>
        <v>LA England - West Lancashire</v>
      </c>
      <c r="D503" s="70">
        <f t="shared" si="122"/>
        <v>43994</v>
      </c>
      <c r="E503" s="70">
        <f t="shared" si="123"/>
        <v>48248</v>
      </c>
      <c r="F503" s="71">
        <f t="shared" si="124"/>
        <v>114496</v>
      </c>
      <c r="G503" s="71">
        <f t="shared" si="125"/>
        <v>55455</v>
      </c>
      <c r="H503" s="72">
        <f t="shared" si="126"/>
        <v>59041</v>
      </c>
      <c r="I503" s="72">
        <f t="shared" si="127"/>
        <v>43994</v>
      </c>
      <c r="J503" s="72">
        <f t="shared" si="128"/>
        <v>48248</v>
      </c>
      <c r="K503" s="69">
        <f t="shared" si="129"/>
        <v>11461</v>
      </c>
      <c r="L503" s="70">
        <f t="shared" si="130"/>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38</v>
      </c>
      <c r="B504" s="2" t="s">
        <v>517</v>
      </c>
      <c r="C504" s="49" t="str">
        <f t="shared" si="131"/>
        <v>LA England - West Lindsey</v>
      </c>
      <c r="D504" s="70">
        <f t="shared" si="122"/>
        <v>37671</v>
      </c>
      <c r="E504" s="70">
        <f t="shared" si="123"/>
        <v>40083</v>
      </c>
      <c r="F504" s="71">
        <f t="shared" si="124"/>
        <v>96186</v>
      </c>
      <c r="G504" s="71">
        <f t="shared" si="125"/>
        <v>47188</v>
      </c>
      <c r="H504" s="72">
        <f t="shared" si="126"/>
        <v>48998</v>
      </c>
      <c r="I504" s="72">
        <f t="shared" si="127"/>
        <v>37671</v>
      </c>
      <c r="J504" s="72">
        <f t="shared" si="128"/>
        <v>40083</v>
      </c>
      <c r="K504" s="69">
        <f t="shared" si="129"/>
        <v>9517</v>
      </c>
      <c r="L504" s="70">
        <f t="shared" si="130"/>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38</v>
      </c>
      <c r="B505" s="2" t="s">
        <v>518</v>
      </c>
      <c r="C505" s="49" t="str">
        <f t="shared" si="131"/>
        <v>LA England - West Oxfordshire</v>
      </c>
      <c r="D505" s="70">
        <f t="shared" si="122"/>
        <v>43053</v>
      </c>
      <c r="E505" s="70">
        <f t="shared" si="123"/>
        <v>45623</v>
      </c>
      <c r="F505" s="71">
        <f t="shared" si="124"/>
        <v>111758</v>
      </c>
      <c r="G505" s="71">
        <f t="shared" si="125"/>
        <v>54829</v>
      </c>
      <c r="H505" s="72">
        <f t="shared" si="126"/>
        <v>56929</v>
      </c>
      <c r="I505" s="72">
        <f t="shared" si="127"/>
        <v>43053</v>
      </c>
      <c r="J505" s="72">
        <f t="shared" si="128"/>
        <v>45623</v>
      </c>
      <c r="K505" s="69">
        <f t="shared" si="129"/>
        <v>11776</v>
      </c>
      <c r="L505" s="70">
        <f t="shared" si="130"/>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38</v>
      </c>
      <c r="B506" s="2" t="s">
        <v>519</v>
      </c>
      <c r="C506" s="49" t="str">
        <f t="shared" si="131"/>
        <v>LA England - West Suffolk</v>
      </c>
      <c r="D506" s="70">
        <f t="shared" si="122"/>
        <v>70007</v>
      </c>
      <c r="E506" s="70">
        <f t="shared" si="123"/>
        <v>69771</v>
      </c>
      <c r="F506" s="71">
        <f t="shared" si="124"/>
        <v>177302</v>
      </c>
      <c r="G506" s="71">
        <f t="shared" si="125"/>
        <v>89357</v>
      </c>
      <c r="H506" s="72">
        <f t="shared" si="126"/>
        <v>87945</v>
      </c>
      <c r="I506" s="72">
        <f t="shared" si="127"/>
        <v>70007</v>
      </c>
      <c r="J506" s="72">
        <f t="shared" si="128"/>
        <v>69771</v>
      </c>
      <c r="K506" s="69">
        <f t="shared" si="129"/>
        <v>19350</v>
      </c>
      <c r="L506" s="70">
        <f t="shared" si="130"/>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38</v>
      </c>
      <c r="B507" s="2" t="s">
        <v>520</v>
      </c>
      <c r="C507" s="49" t="str">
        <f t="shared" si="131"/>
        <v>LA England - Westminster</v>
      </c>
      <c r="D507" s="70">
        <f t="shared" si="122"/>
        <v>116100</v>
      </c>
      <c r="E507" s="70">
        <f t="shared" si="123"/>
        <v>103047</v>
      </c>
      <c r="F507" s="71">
        <f t="shared" si="124"/>
        <v>269848</v>
      </c>
      <c r="G507" s="71">
        <f t="shared" si="125"/>
        <v>142297</v>
      </c>
      <c r="H507" s="72">
        <f t="shared" si="126"/>
        <v>127551</v>
      </c>
      <c r="I507" s="72">
        <f t="shared" si="127"/>
        <v>116100</v>
      </c>
      <c r="J507" s="72">
        <f t="shared" si="128"/>
        <v>103047</v>
      </c>
      <c r="K507" s="69">
        <f t="shared" si="129"/>
        <v>26197</v>
      </c>
      <c r="L507" s="70">
        <f t="shared" si="130"/>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38</v>
      </c>
      <c r="B508" s="2" t="s">
        <v>521</v>
      </c>
      <c r="C508" s="49" t="str">
        <f t="shared" si="131"/>
        <v>LA England - Wigan</v>
      </c>
      <c r="D508" s="70">
        <f t="shared" si="122"/>
        <v>129027</v>
      </c>
      <c r="E508" s="70">
        <f t="shared" si="123"/>
        <v>132301</v>
      </c>
      <c r="F508" s="71">
        <f t="shared" si="124"/>
        <v>330712</v>
      </c>
      <c r="G508" s="71">
        <f t="shared" si="125"/>
        <v>164901</v>
      </c>
      <c r="H508" s="72">
        <f t="shared" si="126"/>
        <v>165811</v>
      </c>
      <c r="I508" s="72">
        <f t="shared" si="127"/>
        <v>129027</v>
      </c>
      <c r="J508" s="72">
        <f t="shared" si="128"/>
        <v>132301</v>
      </c>
      <c r="K508" s="69">
        <f t="shared" si="129"/>
        <v>35874</v>
      </c>
      <c r="L508" s="70">
        <f t="shared" si="130"/>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38</v>
      </c>
      <c r="B509" s="2" t="s">
        <v>522</v>
      </c>
      <c r="C509" s="49" t="str">
        <f t="shared" si="131"/>
        <v>LA England - Wiltshire</v>
      </c>
      <c r="D509" s="70">
        <f t="shared" si="122"/>
        <v>195001</v>
      </c>
      <c r="E509" s="70">
        <f t="shared" si="123"/>
        <v>202795</v>
      </c>
      <c r="F509" s="71">
        <f t="shared" si="124"/>
        <v>504070</v>
      </c>
      <c r="G509" s="71">
        <f t="shared" si="125"/>
        <v>249185</v>
      </c>
      <c r="H509" s="72">
        <f t="shared" si="126"/>
        <v>254885</v>
      </c>
      <c r="I509" s="72">
        <f t="shared" si="127"/>
        <v>195001</v>
      </c>
      <c r="J509" s="72">
        <f t="shared" si="128"/>
        <v>202795</v>
      </c>
      <c r="K509" s="69">
        <f t="shared" si="129"/>
        <v>54184</v>
      </c>
      <c r="L509" s="70">
        <f t="shared" si="130"/>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38</v>
      </c>
      <c r="B510" s="2" t="s">
        <v>523</v>
      </c>
      <c r="C510" s="49" t="str">
        <f t="shared" si="131"/>
        <v>LA England - Winchester</v>
      </c>
      <c r="D510" s="70">
        <f t="shared" si="122"/>
        <v>47703</v>
      </c>
      <c r="E510" s="70">
        <f t="shared" si="123"/>
        <v>51821</v>
      </c>
      <c r="F510" s="71">
        <f t="shared" si="124"/>
        <v>125925</v>
      </c>
      <c r="G510" s="71">
        <f t="shared" si="125"/>
        <v>61431</v>
      </c>
      <c r="H510" s="72">
        <f t="shared" si="126"/>
        <v>64494</v>
      </c>
      <c r="I510" s="72">
        <f t="shared" si="127"/>
        <v>47703</v>
      </c>
      <c r="J510" s="72">
        <f t="shared" si="128"/>
        <v>51821</v>
      </c>
      <c r="K510" s="69">
        <f t="shared" si="129"/>
        <v>13728</v>
      </c>
      <c r="L510" s="70">
        <f t="shared" si="130"/>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38</v>
      </c>
      <c r="B511" s="2" t="s">
        <v>524</v>
      </c>
      <c r="C511" s="49" t="str">
        <f t="shared" si="131"/>
        <v>LA England - Windsor and Maidenhead</v>
      </c>
      <c r="D511" s="70">
        <f t="shared" si="122"/>
        <v>56851</v>
      </c>
      <c r="E511" s="70">
        <f t="shared" si="123"/>
        <v>59745</v>
      </c>
      <c r="F511" s="71">
        <f t="shared" si="124"/>
        <v>151273</v>
      </c>
      <c r="G511" s="71">
        <f t="shared" si="125"/>
        <v>75014</v>
      </c>
      <c r="H511" s="72">
        <f t="shared" si="126"/>
        <v>76259</v>
      </c>
      <c r="I511" s="72">
        <f t="shared" si="127"/>
        <v>56851</v>
      </c>
      <c r="J511" s="72">
        <f t="shared" si="128"/>
        <v>59745</v>
      </c>
      <c r="K511" s="69">
        <f t="shared" si="129"/>
        <v>18163</v>
      </c>
      <c r="L511" s="70">
        <f t="shared" si="130"/>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38</v>
      </c>
      <c r="B512" s="2" t="s">
        <v>525</v>
      </c>
      <c r="C512" s="49" t="str">
        <f t="shared" si="131"/>
        <v>LA England - Wirral</v>
      </c>
      <c r="D512" s="70">
        <f t="shared" si="122"/>
        <v>122430</v>
      </c>
      <c r="E512" s="70">
        <f t="shared" si="123"/>
        <v>134475</v>
      </c>
      <c r="F512" s="71">
        <f t="shared" si="124"/>
        <v>324336</v>
      </c>
      <c r="G512" s="71">
        <f t="shared" si="125"/>
        <v>157115</v>
      </c>
      <c r="H512" s="72">
        <f t="shared" si="126"/>
        <v>167221</v>
      </c>
      <c r="I512" s="72">
        <f t="shared" si="127"/>
        <v>122430</v>
      </c>
      <c r="J512" s="72">
        <f t="shared" si="128"/>
        <v>134475</v>
      </c>
      <c r="K512" s="69">
        <f t="shared" si="129"/>
        <v>34685</v>
      </c>
      <c r="L512" s="70">
        <f t="shared" si="130"/>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38</v>
      </c>
      <c r="B513" s="2" t="s">
        <v>526</v>
      </c>
      <c r="C513" s="49" t="str">
        <f t="shared" si="131"/>
        <v>LA England - Woking</v>
      </c>
      <c r="D513" s="70">
        <f t="shared" si="122"/>
        <v>37748</v>
      </c>
      <c r="E513" s="70">
        <f t="shared" si="123"/>
        <v>38339</v>
      </c>
      <c r="F513" s="71">
        <f t="shared" si="124"/>
        <v>100008</v>
      </c>
      <c r="G513" s="71">
        <f t="shared" si="125"/>
        <v>50089</v>
      </c>
      <c r="H513" s="72">
        <f t="shared" si="126"/>
        <v>49919</v>
      </c>
      <c r="I513" s="72">
        <f t="shared" si="127"/>
        <v>37748</v>
      </c>
      <c r="J513" s="72">
        <f t="shared" si="128"/>
        <v>38339</v>
      </c>
      <c r="K513" s="69">
        <f t="shared" si="129"/>
        <v>12341</v>
      </c>
      <c r="L513" s="70">
        <f t="shared" si="130"/>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38</v>
      </c>
      <c r="B514" s="2" t="s">
        <v>527</v>
      </c>
      <c r="C514" s="49" t="str">
        <f t="shared" si="131"/>
        <v>LA England - Wokingham</v>
      </c>
      <c r="D514" s="70">
        <f t="shared" si="122"/>
        <v>64334</v>
      </c>
      <c r="E514" s="70">
        <f t="shared" si="123"/>
        <v>68338</v>
      </c>
      <c r="F514" s="71">
        <f t="shared" si="124"/>
        <v>173945</v>
      </c>
      <c r="G514" s="71">
        <f t="shared" si="125"/>
        <v>85524</v>
      </c>
      <c r="H514" s="72">
        <f t="shared" si="126"/>
        <v>88421</v>
      </c>
      <c r="I514" s="72">
        <f t="shared" si="127"/>
        <v>64334</v>
      </c>
      <c r="J514" s="72">
        <f t="shared" si="128"/>
        <v>68338</v>
      </c>
      <c r="K514" s="69">
        <f t="shared" si="129"/>
        <v>21190</v>
      </c>
      <c r="L514" s="70">
        <f t="shared" si="130"/>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38</v>
      </c>
      <c r="B515" s="2" t="s">
        <v>528</v>
      </c>
      <c r="C515" s="49" t="str">
        <f t="shared" si="131"/>
        <v>LA England - Wolverhampton</v>
      </c>
      <c r="D515" s="70">
        <f t="shared" si="122"/>
        <v>99445</v>
      </c>
      <c r="E515" s="70">
        <f t="shared" si="123"/>
        <v>101911</v>
      </c>
      <c r="F515" s="71">
        <f t="shared" si="124"/>
        <v>264407</v>
      </c>
      <c r="G515" s="71">
        <f t="shared" si="125"/>
        <v>131649</v>
      </c>
      <c r="H515" s="72">
        <f t="shared" si="126"/>
        <v>132758</v>
      </c>
      <c r="I515" s="72">
        <f t="shared" si="127"/>
        <v>99445</v>
      </c>
      <c r="J515" s="72">
        <f t="shared" si="128"/>
        <v>101911</v>
      </c>
      <c r="K515" s="69">
        <f t="shared" si="129"/>
        <v>32204</v>
      </c>
      <c r="L515" s="70">
        <f t="shared" si="130"/>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38</v>
      </c>
      <c r="B516" s="2" t="s">
        <v>529</v>
      </c>
      <c r="C516" s="49" t="str">
        <f t="shared" si="131"/>
        <v>LA England - Worcester</v>
      </c>
      <c r="D516" s="70">
        <f t="shared" si="122"/>
        <v>38864</v>
      </c>
      <c r="E516" s="70">
        <f t="shared" si="123"/>
        <v>40920</v>
      </c>
      <c r="F516" s="71">
        <f t="shared" si="124"/>
        <v>100265</v>
      </c>
      <c r="G516" s="71">
        <f t="shared" si="125"/>
        <v>49350</v>
      </c>
      <c r="H516" s="72">
        <f t="shared" si="126"/>
        <v>50915</v>
      </c>
      <c r="I516" s="72">
        <f t="shared" si="127"/>
        <v>38864</v>
      </c>
      <c r="J516" s="72">
        <f t="shared" si="128"/>
        <v>40920</v>
      </c>
      <c r="K516" s="69">
        <f t="shared" si="129"/>
        <v>10486</v>
      </c>
      <c r="L516" s="70">
        <f t="shared" si="130"/>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38</v>
      </c>
      <c r="B517" s="2" t="s">
        <v>530</v>
      </c>
      <c r="C517" s="49" t="str">
        <f t="shared" si="131"/>
        <v>LA England - Worthing</v>
      </c>
      <c r="D517" s="70">
        <f t="shared" si="122"/>
        <v>42228</v>
      </c>
      <c r="E517" s="70">
        <f t="shared" si="123"/>
        <v>46655</v>
      </c>
      <c r="F517" s="71">
        <f t="shared" si="124"/>
        <v>110727</v>
      </c>
      <c r="G517" s="71">
        <f t="shared" si="125"/>
        <v>53479</v>
      </c>
      <c r="H517" s="72">
        <f t="shared" si="126"/>
        <v>57248</v>
      </c>
      <c r="I517" s="72">
        <f t="shared" si="127"/>
        <v>42228</v>
      </c>
      <c r="J517" s="72">
        <f t="shared" si="128"/>
        <v>46655</v>
      </c>
      <c r="K517" s="69">
        <f t="shared" si="129"/>
        <v>11251</v>
      </c>
      <c r="L517" s="70">
        <f t="shared" si="130"/>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38</v>
      </c>
      <c r="B518" s="2" t="s">
        <v>531</v>
      </c>
      <c r="C518" s="49" t="str">
        <f t="shared" si="131"/>
        <v>LA England - Wychavon</v>
      </c>
      <c r="D518" s="70">
        <f t="shared" si="122"/>
        <v>51302</v>
      </c>
      <c r="E518" s="70">
        <f t="shared" si="123"/>
        <v>54754</v>
      </c>
      <c r="F518" s="71">
        <f t="shared" si="124"/>
        <v>131084</v>
      </c>
      <c r="G518" s="71">
        <f t="shared" si="125"/>
        <v>64083</v>
      </c>
      <c r="H518" s="72">
        <f t="shared" si="126"/>
        <v>67001</v>
      </c>
      <c r="I518" s="72">
        <f t="shared" si="127"/>
        <v>51302</v>
      </c>
      <c r="J518" s="72">
        <f t="shared" si="128"/>
        <v>54754</v>
      </c>
      <c r="K518" s="69">
        <f t="shared" si="129"/>
        <v>12781</v>
      </c>
      <c r="L518" s="70">
        <f t="shared" si="130"/>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38</v>
      </c>
      <c r="B519" s="2" t="s">
        <v>532</v>
      </c>
      <c r="C519" s="49" t="str">
        <f t="shared" si="131"/>
        <v>LA England - Wyre</v>
      </c>
      <c r="D519" s="70">
        <f t="shared" si="122"/>
        <v>44640</v>
      </c>
      <c r="E519" s="70">
        <f t="shared" si="123"/>
        <v>48224</v>
      </c>
      <c r="F519" s="71">
        <f t="shared" si="124"/>
        <v>113067</v>
      </c>
      <c r="G519" s="71">
        <f t="shared" si="125"/>
        <v>55118</v>
      </c>
      <c r="H519" s="72">
        <f t="shared" si="126"/>
        <v>57949</v>
      </c>
      <c r="I519" s="72">
        <f t="shared" si="127"/>
        <v>44640</v>
      </c>
      <c r="J519" s="72">
        <f t="shared" si="128"/>
        <v>48224</v>
      </c>
      <c r="K519" s="69">
        <f t="shared" si="129"/>
        <v>10478</v>
      </c>
      <c r="L519" s="70">
        <f t="shared" si="130"/>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38</v>
      </c>
      <c r="B520" s="2" t="s">
        <v>533</v>
      </c>
      <c r="C520" s="49" t="str">
        <f t="shared" si="131"/>
        <v>LA England - Wyre Forest</v>
      </c>
      <c r="D520" s="70">
        <f t="shared" si="122"/>
        <v>39782</v>
      </c>
      <c r="E520" s="70">
        <f t="shared" si="123"/>
        <v>41889</v>
      </c>
      <c r="F520" s="71">
        <f t="shared" si="124"/>
        <v>101139</v>
      </c>
      <c r="G520" s="71">
        <f t="shared" si="125"/>
        <v>49833</v>
      </c>
      <c r="H520" s="72">
        <f t="shared" si="126"/>
        <v>51306</v>
      </c>
      <c r="I520" s="72">
        <f t="shared" si="127"/>
        <v>39782</v>
      </c>
      <c r="J520" s="72">
        <f t="shared" si="128"/>
        <v>41889</v>
      </c>
      <c r="K520" s="69">
        <f t="shared" si="129"/>
        <v>10051</v>
      </c>
      <c r="L520" s="70">
        <f t="shared" si="130"/>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38</v>
      </c>
      <c r="B521" s="2" t="s">
        <v>534</v>
      </c>
      <c r="C521" s="49" t="str">
        <f t="shared" si="131"/>
        <v>LA England - York</v>
      </c>
      <c r="D521" s="70">
        <f t="shared" si="122"/>
        <v>84871</v>
      </c>
      <c r="E521" s="70">
        <f t="shared" si="123"/>
        <v>89539</v>
      </c>
      <c r="F521" s="71">
        <f t="shared" si="124"/>
        <v>211012</v>
      </c>
      <c r="G521" s="71">
        <f t="shared" si="125"/>
        <v>103642</v>
      </c>
      <c r="H521" s="72">
        <f t="shared" si="126"/>
        <v>107370</v>
      </c>
      <c r="I521" s="72">
        <f t="shared" si="127"/>
        <v>84871</v>
      </c>
      <c r="J521" s="72">
        <f t="shared" si="128"/>
        <v>89539</v>
      </c>
      <c r="K521" s="69">
        <f t="shared" si="129"/>
        <v>18771</v>
      </c>
      <c r="L521" s="70">
        <f t="shared" si="130"/>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63" customFormat="1" x14ac:dyDescent="0.3">
      <c r="A522" s="159"/>
      <c r="B522" s="169"/>
      <c r="C522" s="159"/>
      <c r="D522" s="162">
        <f t="shared" ref="D522:L522" si="132">SUM(D208:D521)</f>
        <v>21779298</v>
      </c>
      <c r="E522" s="162">
        <f t="shared" si="132"/>
        <v>22677552</v>
      </c>
      <c r="F522" s="162">
        <f t="shared" si="132"/>
        <v>56550138</v>
      </c>
      <c r="G522" s="162">
        <f t="shared" si="132"/>
        <v>27982818</v>
      </c>
      <c r="H522" s="162">
        <f t="shared" si="132"/>
        <v>28567320</v>
      </c>
      <c r="I522" s="162">
        <f t="shared" si="132"/>
        <v>21779298</v>
      </c>
      <c r="J522" s="162">
        <f t="shared" si="132"/>
        <v>22677552</v>
      </c>
      <c r="K522" s="162">
        <f t="shared" si="132"/>
        <v>6203520</v>
      </c>
      <c r="L522" s="162">
        <f t="shared" si="132"/>
        <v>5889768</v>
      </c>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1"/>
    </row>
    <row r="523" spans="1:194" s="2" customFormat="1" ht="15.5" x14ac:dyDescent="0.35">
      <c r="A523" s="50" t="s">
        <v>535</v>
      </c>
      <c r="B523" s="2" t="s">
        <v>536</v>
      </c>
      <c r="C523" s="49" t="str">
        <f t="shared" ref="C523:C556" si="133">CONCATENATE(A523," - ",B523)</f>
        <v>LA wales - Blaenau Gwent</v>
      </c>
      <c r="D523" s="70">
        <f t="shared" ref="D523:E526" si="134">I523</f>
        <v>27564</v>
      </c>
      <c r="E523" s="70">
        <f t="shared" si="134"/>
        <v>28837</v>
      </c>
      <c r="F523" s="71">
        <f>G523+H523</f>
        <v>70020</v>
      </c>
      <c r="G523" s="71">
        <f>SUM(M523:CY523)</f>
        <v>34557</v>
      </c>
      <c r="H523" s="72">
        <f>SUM(CZ523:GL523)</f>
        <v>35463</v>
      </c>
      <c r="I523" s="72">
        <f t="shared" ref="I523:I544" si="135">SUM(AE523:CY523)</f>
        <v>27564</v>
      </c>
      <c r="J523" s="72">
        <f t="shared" ref="J523:J544" si="136">SUM(DR523:GL523)</f>
        <v>28837</v>
      </c>
      <c r="K523" s="69">
        <f>SUM(M523:AD523)</f>
        <v>6993</v>
      </c>
      <c r="L523" s="70">
        <f>SUM(CZ523:DQ523)</f>
        <v>6626</v>
      </c>
      <c r="M523" s="231">
        <v>375</v>
      </c>
      <c r="N523" s="231">
        <v>392</v>
      </c>
      <c r="O523" s="231">
        <v>399</v>
      </c>
      <c r="P523" s="231">
        <v>337</v>
      </c>
      <c r="Q523" s="231">
        <v>373</v>
      </c>
      <c r="R523" s="231">
        <v>388</v>
      </c>
      <c r="S523" s="231">
        <v>395</v>
      </c>
      <c r="T523" s="231">
        <v>406</v>
      </c>
      <c r="U523" s="231">
        <v>390</v>
      </c>
      <c r="V523" s="231">
        <v>440</v>
      </c>
      <c r="W523" s="231">
        <v>432</v>
      </c>
      <c r="X523" s="231">
        <v>444</v>
      </c>
      <c r="Y523" s="231">
        <v>403</v>
      </c>
      <c r="Z523" s="231">
        <v>352</v>
      </c>
      <c r="AA523" s="231">
        <v>380</v>
      </c>
      <c r="AB523" s="231">
        <v>376</v>
      </c>
      <c r="AC523" s="231">
        <v>356</v>
      </c>
      <c r="AD523" s="231">
        <v>355</v>
      </c>
      <c r="AE523" s="231">
        <v>303</v>
      </c>
      <c r="AF523" s="231">
        <v>350</v>
      </c>
      <c r="AG523" s="231">
        <v>418</v>
      </c>
      <c r="AH523" s="231">
        <v>410</v>
      </c>
      <c r="AI523" s="231">
        <v>390</v>
      </c>
      <c r="AJ523" s="231">
        <v>405</v>
      </c>
      <c r="AK523" s="231">
        <v>398</v>
      </c>
      <c r="AL523" s="231">
        <v>426</v>
      </c>
      <c r="AM523" s="231">
        <v>444</v>
      </c>
      <c r="AN523" s="231">
        <v>508</v>
      </c>
      <c r="AO523" s="231">
        <v>451</v>
      </c>
      <c r="AP523" s="231">
        <v>511</v>
      </c>
      <c r="AQ523" s="231">
        <v>475</v>
      </c>
      <c r="AR523" s="231">
        <v>547</v>
      </c>
      <c r="AS523" s="231">
        <v>426</v>
      </c>
      <c r="AT523" s="231">
        <v>441</v>
      </c>
      <c r="AU523" s="231">
        <v>456</v>
      </c>
      <c r="AV523" s="231">
        <v>464</v>
      </c>
      <c r="AW523" s="231">
        <v>405</v>
      </c>
      <c r="AX523" s="231">
        <v>408</v>
      </c>
      <c r="AY523" s="231">
        <v>407</v>
      </c>
      <c r="AZ523" s="231">
        <v>393</v>
      </c>
      <c r="BA523" s="231">
        <v>448</v>
      </c>
      <c r="BB523" s="231">
        <v>392</v>
      </c>
      <c r="BC523" s="231">
        <v>377</v>
      </c>
      <c r="BD523" s="231">
        <v>348</v>
      </c>
      <c r="BE523" s="231">
        <v>341</v>
      </c>
      <c r="BF523" s="231">
        <v>403</v>
      </c>
      <c r="BG523" s="231">
        <v>408</v>
      </c>
      <c r="BH523" s="231">
        <v>437</v>
      </c>
      <c r="BI523" s="231">
        <v>477</v>
      </c>
      <c r="BJ523" s="231">
        <v>482</v>
      </c>
      <c r="BK523" s="231">
        <v>514</v>
      </c>
      <c r="BL523" s="231">
        <v>530</v>
      </c>
      <c r="BM523" s="231">
        <v>517</v>
      </c>
      <c r="BN523" s="231">
        <v>529</v>
      </c>
      <c r="BO523" s="231">
        <v>520</v>
      </c>
      <c r="BP523" s="231">
        <v>527</v>
      </c>
      <c r="BQ523" s="231">
        <v>533</v>
      </c>
      <c r="BR523" s="231">
        <v>523</v>
      </c>
      <c r="BS523" s="231">
        <v>515</v>
      </c>
      <c r="BT523" s="231">
        <v>437</v>
      </c>
      <c r="BU523" s="231">
        <v>441</v>
      </c>
      <c r="BV523" s="231">
        <v>456</v>
      </c>
      <c r="BW523" s="231">
        <v>398</v>
      </c>
      <c r="BX523" s="231">
        <v>466</v>
      </c>
      <c r="BY523" s="231">
        <v>405</v>
      </c>
      <c r="BZ523" s="231">
        <v>371</v>
      </c>
      <c r="CA523" s="231">
        <v>399</v>
      </c>
      <c r="CB523" s="231">
        <v>387</v>
      </c>
      <c r="CC523" s="231">
        <v>377</v>
      </c>
      <c r="CD523" s="231">
        <v>380</v>
      </c>
      <c r="CE523" s="231">
        <v>390</v>
      </c>
      <c r="CF523" s="231">
        <v>411</v>
      </c>
      <c r="CG523" s="231">
        <v>386</v>
      </c>
      <c r="CH523" s="231">
        <v>451</v>
      </c>
      <c r="CI523" s="231">
        <v>324</v>
      </c>
      <c r="CJ523" s="231">
        <v>321</v>
      </c>
      <c r="CK523" s="231">
        <v>293</v>
      </c>
      <c r="CL523" s="231">
        <v>284</v>
      </c>
      <c r="CM523" s="231">
        <v>244</v>
      </c>
      <c r="CN523" s="231">
        <v>202</v>
      </c>
      <c r="CO523" s="231">
        <v>198</v>
      </c>
      <c r="CP523" s="231">
        <v>207</v>
      </c>
      <c r="CQ523" s="231">
        <v>180</v>
      </c>
      <c r="CR523" s="231">
        <v>146</v>
      </c>
      <c r="CS523" s="231">
        <v>150</v>
      </c>
      <c r="CT523" s="231">
        <v>125</v>
      </c>
      <c r="CU523" s="231">
        <v>75</v>
      </c>
      <c r="CV523" s="231">
        <v>101</v>
      </c>
      <c r="CW523" s="231">
        <v>77</v>
      </c>
      <c r="CX523" s="231">
        <v>50</v>
      </c>
      <c r="CY523" s="231">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34</v>
      </c>
      <c r="B524" s="2" t="s">
        <v>537</v>
      </c>
      <c r="C524" s="49" t="str">
        <f t="shared" si="133"/>
        <v>LA Wales - Bridgend</v>
      </c>
      <c r="D524" s="70">
        <f t="shared" si="134"/>
        <v>57929</v>
      </c>
      <c r="E524" s="70">
        <f t="shared" si="134"/>
        <v>60275</v>
      </c>
      <c r="F524" s="71">
        <f>G524+H524</f>
        <v>147539</v>
      </c>
      <c r="G524" s="71">
        <f>SUM(M524:CY524)</f>
        <v>73118</v>
      </c>
      <c r="H524" s="72">
        <f>SUM(CZ524:GL524)</f>
        <v>74421</v>
      </c>
      <c r="I524" s="72">
        <f t="shared" si="135"/>
        <v>57929</v>
      </c>
      <c r="J524" s="72">
        <f t="shared" si="136"/>
        <v>60275</v>
      </c>
      <c r="K524" s="69">
        <f>SUM(M524:AD524)</f>
        <v>15189</v>
      </c>
      <c r="L524" s="70">
        <f>SUM(CZ524:DQ524)</f>
        <v>14146</v>
      </c>
      <c r="M524" s="231">
        <v>706</v>
      </c>
      <c r="N524" s="231">
        <v>755</v>
      </c>
      <c r="O524" s="231">
        <v>813</v>
      </c>
      <c r="P524" s="231">
        <v>831</v>
      </c>
      <c r="Q524" s="231">
        <v>818</v>
      </c>
      <c r="R524" s="231">
        <v>848</v>
      </c>
      <c r="S524" s="231">
        <v>897</v>
      </c>
      <c r="T524" s="231">
        <v>878</v>
      </c>
      <c r="U524" s="231">
        <v>904</v>
      </c>
      <c r="V524" s="231">
        <v>977</v>
      </c>
      <c r="W524" s="231">
        <v>844</v>
      </c>
      <c r="X524" s="231">
        <v>896</v>
      </c>
      <c r="Y524" s="231">
        <v>860</v>
      </c>
      <c r="Z524" s="231">
        <v>855</v>
      </c>
      <c r="AA524" s="231">
        <v>861</v>
      </c>
      <c r="AB524" s="231">
        <v>863</v>
      </c>
      <c r="AC524" s="231">
        <v>782</v>
      </c>
      <c r="AD524" s="231">
        <v>801</v>
      </c>
      <c r="AE524" s="231">
        <v>805</v>
      </c>
      <c r="AF524" s="231">
        <v>781</v>
      </c>
      <c r="AG524" s="231">
        <v>805</v>
      </c>
      <c r="AH524" s="231">
        <v>809</v>
      </c>
      <c r="AI524" s="231">
        <v>867</v>
      </c>
      <c r="AJ524" s="231">
        <v>966</v>
      </c>
      <c r="AK524" s="231">
        <v>977</v>
      </c>
      <c r="AL524" s="231">
        <v>878</v>
      </c>
      <c r="AM524" s="231">
        <v>986</v>
      </c>
      <c r="AN524" s="231">
        <v>873</v>
      </c>
      <c r="AO524" s="231">
        <v>962</v>
      </c>
      <c r="AP524" s="231">
        <v>998</v>
      </c>
      <c r="AQ524" s="231">
        <v>866</v>
      </c>
      <c r="AR524" s="231">
        <v>978</v>
      </c>
      <c r="AS524" s="231">
        <v>1002</v>
      </c>
      <c r="AT524" s="231">
        <v>936</v>
      </c>
      <c r="AU524" s="231">
        <v>930</v>
      </c>
      <c r="AV524" s="231">
        <v>989</v>
      </c>
      <c r="AW524" s="231">
        <v>938</v>
      </c>
      <c r="AX524" s="231">
        <v>922</v>
      </c>
      <c r="AY524" s="231">
        <v>925</v>
      </c>
      <c r="AZ524" s="231">
        <v>964</v>
      </c>
      <c r="BA524" s="231">
        <v>1069</v>
      </c>
      <c r="BB524" s="231">
        <v>970</v>
      </c>
      <c r="BC524" s="231">
        <v>789</v>
      </c>
      <c r="BD524" s="231">
        <v>801</v>
      </c>
      <c r="BE524" s="231">
        <v>838</v>
      </c>
      <c r="BF524" s="231">
        <v>848</v>
      </c>
      <c r="BG524" s="231">
        <v>925</v>
      </c>
      <c r="BH524" s="231">
        <v>944</v>
      </c>
      <c r="BI524" s="231">
        <v>1055</v>
      </c>
      <c r="BJ524" s="231">
        <v>1063</v>
      </c>
      <c r="BK524" s="231">
        <v>994</v>
      </c>
      <c r="BL524" s="231">
        <v>971</v>
      </c>
      <c r="BM524" s="231">
        <v>1079</v>
      </c>
      <c r="BN524" s="231">
        <v>1039</v>
      </c>
      <c r="BO524" s="231">
        <v>1083</v>
      </c>
      <c r="BP524" s="231">
        <v>1054</v>
      </c>
      <c r="BQ524" s="231">
        <v>1072</v>
      </c>
      <c r="BR524" s="231">
        <v>966</v>
      </c>
      <c r="BS524" s="231">
        <v>1009</v>
      </c>
      <c r="BT524" s="231">
        <v>1016</v>
      </c>
      <c r="BU524" s="231">
        <v>943</v>
      </c>
      <c r="BV524" s="231">
        <v>908</v>
      </c>
      <c r="BW524" s="231">
        <v>903</v>
      </c>
      <c r="BX524" s="231">
        <v>843</v>
      </c>
      <c r="BY524" s="231">
        <v>825</v>
      </c>
      <c r="BZ524" s="231">
        <v>782</v>
      </c>
      <c r="CA524" s="231">
        <v>799</v>
      </c>
      <c r="CB524" s="231">
        <v>804</v>
      </c>
      <c r="CC524" s="231">
        <v>749</v>
      </c>
      <c r="CD524" s="231">
        <v>804</v>
      </c>
      <c r="CE524" s="231">
        <v>735</v>
      </c>
      <c r="CF524" s="231">
        <v>803</v>
      </c>
      <c r="CG524" s="231">
        <v>816</v>
      </c>
      <c r="CH524" s="231">
        <v>836</v>
      </c>
      <c r="CI524" s="231">
        <v>680</v>
      </c>
      <c r="CJ524" s="231">
        <v>631</v>
      </c>
      <c r="CK524" s="231">
        <v>620</v>
      </c>
      <c r="CL524" s="231">
        <v>565</v>
      </c>
      <c r="CM524" s="231">
        <v>510</v>
      </c>
      <c r="CN524" s="231">
        <v>499</v>
      </c>
      <c r="CO524" s="231">
        <v>429</v>
      </c>
      <c r="CP524" s="231">
        <v>409</v>
      </c>
      <c r="CQ524" s="231">
        <v>359</v>
      </c>
      <c r="CR524" s="231">
        <v>302</v>
      </c>
      <c r="CS524" s="231">
        <v>272</v>
      </c>
      <c r="CT524" s="231">
        <v>267</v>
      </c>
      <c r="CU524" s="231">
        <v>206</v>
      </c>
      <c r="CV524" s="231">
        <v>180</v>
      </c>
      <c r="CW524" s="231">
        <v>185</v>
      </c>
      <c r="CX524" s="231">
        <v>139</v>
      </c>
      <c r="CY524" s="231">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34</v>
      </c>
      <c r="B525" s="2" t="s">
        <v>538</v>
      </c>
      <c r="C525" s="49" t="str">
        <f t="shared" si="133"/>
        <v>LA Wales - Caerphilly</v>
      </c>
      <c r="D525" s="70">
        <f t="shared" si="134"/>
        <v>69853</v>
      </c>
      <c r="E525" s="70">
        <f t="shared" si="134"/>
        <v>74208</v>
      </c>
      <c r="F525" s="71">
        <f>G525+H525</f>
        <v>181731</v>
      </c>
      <c r="G525" s="71">
        <f>SUM(M525:CY525)</f>
        <v>89079</v>
      </c>
      <c r="H525" s="72">
        <f>SUM(CZ525:GL525)</f>
        <v>92652</v>
      </c>
      <c r="I525" s="72">
        <f t="shared" si="135"/>
        <v>69853</v>
      </c>
      <c r="J525" s="72">
        <f t="shared" si="136"/>
        <v>74208</v>
      </c>
      <c r="K525" s="69">
        <f>SUM(M525:AD525)</f>
        <v>19226</v>
      </c>
      <c r="L525" s="70">
        <f>SUM(CZ525:DQ525)</f>
        <v>18444</v>
      </c>
      <c r="M525" s="231">
        <v>880</v>
      </c>
      <c r="N525" s="231">
        <v>929</v>
      </c>
      <c r="O525" s="231">
        <v>993</v>
      </c>
      <c r="P525" s="231">
        <v>1002</v>
      </c>
      <c r="Q525" s="231">
        <v>1045</v>
      </c>
      <c r="R525" s="231">
        <v>1086</v>
      </c>
      <c r="S525" s="231">
        <v>1066</v>
      </c>
      <c r="T525" s="231">
        <v>1029</v>
      </c>
      <c r="U525" s="231">
        <v>1080</v>
      </c>
      <c r="V525" s="231">
        <v>1100</v>
      </c>
      <c r="W525" s="231">
        <v>1237</v>
      </c>
      <c r="X525" s="231">
        <v>1118</v>
      </c>
      <c r="Y525" s="231">
        <v>1227</v>
      </c>
      <c r="Z525" s="231">
        <v>1090</v>
      </c>
      <c r="AA525" s="231">
        <v>1088</v>
      </c>
      <c r="AB525" s="231">
        <v>1050</v>
      </c>
      <c r="AC525" s="231">
        <v>1108</v>
      </c>
      <c r="AD525" s="231">
        <v>1098</v>
      </c>
      <c r="AE525" s="231">
        <v>1043</v>
      </c>
      <c r="AF525" s="231">
        <v>1003</v>
      </c>
      <c r="AG525" s="231">
        <v>991</v>
      </c>
      <c r="AH525" s="231">
        <v>1005</v>
      </c>
      <c r="AI525" s="231">
        <v>1034</v>
      </c>
      <c r="AJ525" s="231">
        <v>1220</v>
      </c>
      <c r="AK525" s="231">
        <v>1073</v>
      </c>
      <c r="AL525" s="231">
        <v>1131</v>
      </c>
      <c r="AM525" s="231">
        <v>1115</v>
      </c>
      <c r="AN525" s="231">
        <v>1170</v>
      </c>
      <c r="AO525" s="231">
        <v>1121</v>
      </c>
      <c r="AP525" s="231">
        <v>1245</v>
      </c>
      <c r="AQ525" s="231">
        <v>1150</v>
      </c>
      <c r="AR525" s="231">
        <v>1137</v>
      </c>
      <c r="AS525" s="231">
        <v>1164</v>
      </c>
      <c r="AT525" s="231">
        <v>1091</v>
      </c>
      <c r="AU525" s="231">
        <v>1179</v>
      </c>
      <c r="AV525" s="231">
        <v>1125</v>
      </c>
      <c r="AW525" s="231">
        <v>1088</v>
      </c>
      <c r="AX525" s="231">
        <v>1118</v>
      </c>
      <c r="AY525" s="231">
        <v>1086</v>
      </c>
      <c r="AZ525" s="231">
        <v>1169</v>
      </c>
      <c r="BA525" s="231">
        <v>1082</v>
      </c>
      <c r="BB525" s="231">
        <v>1087</v>
      </c>
      <c r="BC525" s="231">
        <v>1040</v>
      </c>
      <c r="BD525" s="231">
        <v>1019</v>
      </c>
      <c r="BE525" s="231">
        <v>1025</v>
      </c>
      <c r="BF525" s="231">
        <v>1021</v>
      </c>
      <c r="BG525" s="231">
        <v>1030</v>
      </c>
      <c r="BH525" s="231">
        <v>1160</v>
      </c>
      <c r="BI525" s="231">
        <v>1149</v>
      </c>
      <c r="BJ525" s="231">
        <v>1223</v>
      </c>
      <c r="BK525" s="231">
        <v>1204</v>
      </c>
      <c r="BL525" s="231">
        <v>1340</v>
      </c>
      <c r="BM525" s="231">
        <v>1332</v>
      </c>
      <c r="BN525" s="231">
        <v>1281</v>
      </c>
      <c r="BO525" s="231">
        <v>1313</v>
      </c>
      <c r="BP525" s="231">
        <v>1288</v>
      </c>
      <c r="BQ525" s="231">
        <v>1307</v>
      </c>
      <c r="BR525" s="231">
        <v>1278</v>
      </c>
      <c r="BS525" s="231">
        <v>1191</v>
      </c>
      <c r="BT525" s="231">
        <v>1183</v>
      </c>
      <c r="BU525" s="231">
        <v>1154</v>
      </c>
      <c r="BV525" s="231">
        <v>1082</v>
      </c>
      <c r="BW525" s="231">
        <v>1118</v>
      </c>
      <c r="BX525" s="231">
        <v>1061</v>
      </c>
      <c r="BY525" s="231">
        <v>994</v>
      </c>
      <c r="BZ525" s="231">
        <v>894</v>
      </c>
      <c r="CA525" s="231">
        <v>1011</v>
      </c>
      <c r="CB525" s="231">
        <v>975</v>
      </c>
      <c r="CC525" s="231">
        <v>947</v>
      </c>
      <c r="CD525" s="231">
        <v>947</v>
      </c>
      <c r="CE525" s="231">
        <v>1022</v>
      </c>
      <c r="CF525" s="231">
        <v>933</v>
      </c>
      <c r="CG525" s="231">
        <v>1066</v>
      </c>
      <c r="CH525" s="231">
        <v>1025</v>
      </c>
      <c r="CI525" s="231">
        <v>806</v>
      </c>
      <c r="CJ525" s="231">
        <v>743</v>
      </c>
      <c r="CK525" s="231">
        <v>712</v>
      </c>
      <c r="CL525" s="231">
        <v>644</v>
      </c>
      <c r="CM525" s="231">
        <v>653</v>
      </c>
      <c r="CN525" s="231">
        <v>496</v>
      </c>
      <c r="CO525" s="231">
        <v>504</v>
      </c>
      <c r="CP525" s="231">
        <v>505</v>
      </c>
      <c r="CQ525" s="231">
        <v>428</v>
      </c>
      <c r="CR525" s="231">
        <v>363</v>
      </c>
      <c r="CS525" s="231">
        <v>332</v>
      </c>
      <c r="CT525" s="231">
        <v>269</v>
      </c>
      <c r="CU525" s="231">
        <v>253</v>
      </c>
      <c r="CV525" s="231">
        <v>186</v>
      </c>
      <c r="CW525" s="231">
        <v>158</v>
      </c>
      <c r="CX525" s="231">
        <v>161</v>
      </c>
      <c r="CY525" s="231">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34</v>
      </c>
      <c r="B526" s="2" t="s">
        <v>539</v>
      </c>
      <c r="C526" s="49" t="str">
        <f t="shared" si="133"/>
        <v>LA Wales - Cardiff</v>
      </c>
      <c r="D526" s="70">
        <f t="shared" si="134"/>
        <v>145126</v>
      </c>
      <c r="E526" s="70">
        <f t="shared" si="134"/>
        <v>148704</v>
      </c>
      <c r="F526" s="71">
        <f>G526+H526</f>
        <v>369202</v>
      </c>
      <c r="G526" s="71">
        <f>SUM(M526:CY526)</f>
        <v>183689</v>
      </c>
      <c r="H526" s="72">
        <f>SUM(CZ526:GL526)</f>
        <v>185513</v>
      </c>
      <c r="I526" s="72">
        <f t="shared" si="135"/>
        <v>145126</v>
      </c>
      <c r="J526" s="72">
        <f t="shared" si="136"/>
        <v>148704</v>
      </c>
      <c r="K526" s="69">
        <f>SUM(M526:AD526)</f>
        <v>38563</v>
      </c>
      <c r="L526" s="70">
        <f>SUM(CZ526:DQ526)</f>
        <v>36809</v>
      </c>
      <c r="M526" s="231">
        <v>1892</v>
      </c>
      <c r="N526" s="231">
        <v>2008</v>
      </c>
      <c r="O526" s="231">
        <v>2091</v>
      </c>
      <c r="P526" s="231">
        <v>2099</v>
      </c>
      <c r="Q526" s="231">
        <v>2302</v>
      </c>
      <c r="R526" s="231">
        <v>2206</v>
      </c>
      <c r="S526" s="231">
        <v>2313</v>
      </c>
      <c r="T526" s="231">
        <v>2298</v>
      </c>
      <c r="U526" s="231">
        <v>2412</v>
      </c>
      <c r="V526" s="231">
        <v>2462</v>
      </c>
      <c r="W526" s="231">
        <v>2211</v>
      </c>
      <c r="X526" s="231">
        <v>2158</v>
      </c>
      <c r="Y526" s="231">
        <v>2204</v>
      </c>
      <c r="Z526" s="231">
        <v>2151</v>
      </c>
      <c r="AA526" s="231">
        <v>2075</v>
      </c>
      <c r="AB526" s="231">
        <v>1858</v>
      </c>
      <c r="AC526" s="231">
        <v>1865</v>
      </c>
      <c r="AD526" s="231">
        <v>1958</v>
      </c>
      <c r="AE526" s="231">
        <v>2257</v>
      </c>
      <c r="AF526" s="231">
        <v>3711</v>
      </c>
      <c r="AG526" s="231">
        <v>4341</v>
      </c>
      <c r="AH526" s="231">
        <v>4235</v>
      </c>
      <c r="AI526" s="231">
        <v>4171</v>
      </c>
      <c r="AJ526" s="231">
        <v>4112</v>
      </c>
      <c r="AK526" s="231">
        <v>3894</v>
      </c>
      <c r="AL526" s="231">
        <v>3806</v>
      </c>
      <c r="AM526" s="231">
        <v>4048</v>
      </c>
      <c r="AN526" s="231">
        <v>3736</v>
      </c>
      <c r="AO526" s="231">
        <v>3538</v>
      </c>
      <c r="AP526" s="231">
        <v>3485</v>
      </c>
      <c r="AQ526" s="231">
        <v>3145</v>
      </c>
      <c r="AR526" s="231">
        <v>3216</v>
      </c>
      <c r="AS526" s="231">
        <v>2929</v>
      </c>
      <c r="AT526" s="231">
        <v>2553</v>
      </c>
      <c r="AU526" s="231">
        <v>2717</v>
      </c>
      <c r="AV526" s="231">
        <v>2587</v>
      </c>
      <c r="AW526" s="231">
        <v>2511</v>
      </c>
      <c r="AX526" s="231">
        <v>2644</v>
      </c>
      <c r="AY526" s="231">
        <v>2335</v>
      </c>
      <c r="AZ526" s="231">
        <v>2321</v>
      </c>
      <c r="BA526" s="231">
        <v>2345</v>
      </c>
      <c r="BB526" s="231">
        <v>2251</v>
      </c>
      <c r="BC526" s="231">
        <v>1881</v>
      </c>
      <c r="BD526" s="231">
        <v>2008</v>
      </c>
      <c r="BE526" s="231">
        <v>1971</v>
      </c>
      <c r="BF526" s="231">
        <v>2038</v>
      </c>
      <c r="BG526" s="231">
        <v>2090</v>
      </c>
      <c r="BH526" s="231">
        <v>1986</v>
      </c>
      <c r="BI526" s="231">
        <v>2031</v>
      </c>
      <c r="BJ526" s="231">
        <v>2099</v>
      </c>
      <c r="BK526" s="231">
        <v>2072</v>
      </c>
      <c r="BL526" s="231">
        <v>2107</v>
      </c>
      <c r="BM526" s="231">
        <v>1896</v>
      </c>
      <c r="BN526" s="231">
        <v>2077</v>
      </c>
      <c r="BO526" s="231">
        <v>1989</v>
      </c>
      <c r="BP526" s="231">
        <v>2031</v>
      </c>
      <c r="BQ526" s="231">
        <v>2013</v>
      </c>
      <c r="BR526" s="231">
        <v>1942</v>
      </c>
      <c r="BS526" s="231">
        <v>2000</v>
      </c>
      <c r="BT526" s="231">
        <v>1906</v>
      </c>
      <c r="BU526" s="231">
        <v>1757</v>
      </c>
      <c r="BV526" s="231">
        <v>1830</v>
      </c>
      <c r="BW526" s="231">
        <v>1717</v>
      </c>
      <c r="BX526" s="231">
        <v>1725</v>
      </c>
      <c r="BY526" s="231">
        <v>1541</v>
      </c>
      <c r="BZ526" s="231">
        <v>1572</v>
      </c>
      <c r="CA526" s="231">
        <v>1515</v>
      </c>
      <c r="CB526" s="231">
        <v>1429</v>
      </c>
      <c r="CC526" s="231">
        <v>1391</v>
      </c>
      <c r="CD526" s="231">
        <v>1345</v>
      </c>
      <c r="CE526" s="231">
        <v>1439</v>
      </c>
      <c r="CF526" s="231">
        <v>1346</v>
      </c>
      <c r="CG526" s="231">
        <v>1313</v>
      </c>
      <c r="CH526" s="231">
        <v>1438</v>
      </c>
      <c r="CI526" s="231">
        <v>1037</v>
      </c>
      <c r="CJ526" s="231">
        <v>1012</v>
      </c>
      <c r="CK526" s="231">
        <v>950</v>
      </c>
      <c r="CL526" s="231">
        <v>839</v>
      </c>
      <c r="CM526" s="231">
        <v>755</v>
      </c>
      <c r="CN526" s="231">
        <v>679</v>
      </c>
      <c r="CO526" s="231">
        <v>672</v>
      </c>
      <c r="CP526" s="231">
        <v>631</v>
      </c>
      <c r="CQ526" s="231">
        <v>630</v>
      </c>
      <c r="CR526" s="231">
        <v>503</v>
      </c>
      <c r="CS526" s="231">
        <v>511</v>
      </c>
      <c r="CT526" s="231">
        <v>461</v>
      </c>
      <c r="CU526" s="231">
        <v>357</v>
      </c>
      <c r="CV526" s="231">
        <v>331</v>
      </c>
      <c r="CW526" s="231">
        <v>255</v>
      </c>
      <c r="CX526" s="231">
        <v>248</v>
      </c>
      <c r="CY526" s="231">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34</v>
      </c>
      <c r="B527" s="2" t="s">
        <v>540</v>
      </c>
      <c r="C527" s="49" t="str">
        <f t="shared" si="133"/>
        <v>LA Wales - Carmarthenshire</v>
      </c>
      <c r="D527" s="70">
        <f t="shared" ref="D527:D556" si="137">I527</f>
        <v>73833</v>
      </c>
      <c r="E527" s="70">
        <f t="shared" ref="E527:E556" si="138">J527</f>
        <v>78977</v>
      </c>
      <c r="F527" s="71">
        <f t="shared" ref="F527:F544" si="139">G527+H527</f>
        <v>190073</v>
      </c>
      <c r="G527" s="71">
        <f t="shared" ref="G527:G544" si="140">SUM(M527:CY527)</f>
        <v>92875</v>
      </c>
      <c r="H527" s="72">
        <f t="shared" ref="H527:H544" si="141">SUM(CZ527:GL527)</f>
        <v>97198</v>
      </c>
      <c r="I527" s="72">
        <f t="shared" si="135"/>
        <v>73833</v>
      </c>
      <c r="J527" s="72">
        <f t="shared" si="136"/>
        <v>78977</v>
      </c>
      <c r="K527" s="69">
        <f t="shared" ref="K527:K544" si="142">SUM(M527:AD527)</f>
        <v>19042</v>
      </c>
      <c r="L527" s="70">
        <f t="shared" ref="L527:L544" si="143">SUM(CZ527:DQ527)</f>
        <v>18221</v>
      </c>
      <c r="M527" s="231">
        <v>810</v>
      </c>
      <c r="N527" s="231">
        <v>900</v>
      </c>
      <c r="O527" s="231">
        <v>937</v>
      </c>
      <c r="P527" s="231">
        <v>981</v>
      </c>
      <c r="Q527" s="231">
        <v>1044</v>
      </c>
      <c r="R527" s="231">
        <v>1064</v>
      </c>
      <c r="S527" s="231">
        <v>1058</v>
      </c>
      <c r="T527" s="231">
        <v>1034</v>
      </c>
      <c r="U527" s="231">
        <v>1137</v>
      </c>
      <c r="V527" s="231">
        <v>1188</v>
      </c>
      <c r="W527" s="231">
        <v>1139</v>
      </c>
      <c r="X527" s="231">
        <v>1070</v>
      </c>
      <c r="Y527" s="231">
        <v>1176</v>
      </c>
      <c r="Z527" s="231">
        <v>1176</v>
      </c>
      <c r="AA527" s="231">
        <v>1145</v>
      </c>
      <c r="AB527" s="231">
        <v>1061</v>
      </c>
      <c r="AC527" s="231">
        <v>1059</v>
      </c>
      <c r="AD527" s="231">
        <v>1063</v>
      </c>
      <c r="AE527" s="231">
        <v>1064</v>
      </c>
      <c r="AF527" s="231">
        <v>975</v>
      </c>
      <c r="AG527" s="231">
        <v>960</v>
      </c>
      <c r="AH527" s="231">
        <v>978</v>
      </c>
      <c r="AI527" s="231">
        <v>994</v>
      </c>
      <c r="AJ527" s="231">
        <v>1045</v>
      </c>
      <c r="AK527" s="231">
        <v>1098</v>
      </c>
      <c r="AL527" s="231">
        <v>990</v>
      </c>
      <c r="AM527" s="231">
        <v>1053</v>
      </c>
      <c r="AN527" s="231">
        <v>974</v>
      </c>
      <c r="AO527" s="231">
        <v>1043</v>
      </c>
      <c r="AP527" s="231">
        <v>1013</v>
      </c>
      <c r="AQ527" s="231">
        <v>998</v>
      </c>
      <c r="AR527" s="231">
        <v>1087</v>
      </c>
      <c r="AS527" s="231">
        <v>1043</v>
      </c>
      <c r="AT527" s="231">
        <v>1063</v>
      </c>
      <c r="AU527" s="231">
        <v>1019</v>
      </c>
      <c r="AV527" s="231">
        <v>1015</v>
      </c>
      <c r="AW527" s="231">
        <v>937</v>
      </c>
      <c r="AX527" s="231">
        <v>943</v>
      </c>
      <c r="AY527" s="231">
        <v>1002</v>
      </c>
      <c r="AZ527" s="231">
        <v>962</v>
      </c>
      <c r="BA527" s="231">
        <v>946</v>
      </c>
      <c r="BB527" s="231">
        <v>944</v>
      </c>
      <c r="BC527" s="231">
        <v>887</v>
      </c>
      <c r="BD527" s="231">
        <v>885</v>
      </c>
      <c r="BE527" s="231">
        <v>1027</v>
      </c>
      <c r="BF527" s="231">
        <v>990</v>
      </c>
      <c r="BG527" s="231">
        <v>1005</v>
      </c>
      <c r="BH527" s="231">
        <v>1111</v>
      </c>
      <c r="BI527" s="231">
        <v>1169</v>
      </c>
      <c r="BJ527" s="231">
        <v>1303</v>
      </c>
      <c r="BK527" s="231">
        <v>1194</v>
      </c>
      <c r="BL527" s="231">
        <v>1221</v>
      </c>
      <c r="BM527" s="231">
        <v>1233</v>
      </c>
      <c r="BN527" s="231">
        <v>1377</v>
      </c>
      <c r="BO527" s="231">
        <v>1366</v>
      </c>
      <c r="BP527" s="231">
        <v>1427</v>
      </c>
      <c r="BQ527" s="231">
        <v>1498</v>
      </c>
      <c r="BR527" s="231">
        <v>1383</v>
      </c>
      <c r="BS527" s="231">
        <v>1435</v>
      </c>
      <c r="BT527" s="231">
        <v>1330</v>
      </c>
      <c r="BU527" s="231">
        <v>1297</v>
      </c>
      <c r="BV527" s="231">
        <v>1239</v>
      </c>
      <c r="BW527" s="231">
        <v>1307</v>
      </c>
      <c r="BX527" s="231">
        <v>1246</v>
      </c>
      <c r="BY527" s="231">
        <v>1166</v>
      </c>
      <c r="BZ527" s="231">
        <v>1299</v>
      </c>
      <c r="CA527" s="231">
        <v>1250</v>
      </c>
      <c r="CB527" s="231">
        <v>1230</v>
      </c>
      <c r="CC527" s="231">
        <v>1222</v>
      </c>
      <c r="CD527" s="231">
        <v>1130</v>
      </c>
      <c r="CE527" s="231">
        <v>1210</v>
      </c>
      <c r="CF527" s="231">
        <v>1224</v>
      </c>
      <c r="CG527" s="231">
        <v>1274</v>
      </c>
      <c r="CH527" s="231">
        <v>1298</v>
      </c>
      <c r="CI527" s="231">
        <v>1070</v>
      </c>
      <c r="CJ527" s="231">
        <v>994</v>
      </c>
      <c r="CK527" s="231">
        <v>938</v>
      </c>
      <c r="CL527" s="231">
        <v>885</v>
      </c>
      <c r="CM527" s="231">
        <v>858</v>
      </c>
      <c r="CN527" s="231">
        <v>694</v>
      </c>
      <c r="CO527" s="231">
        <v>652</v>
      </c>
      <c r="CP527" s="231">
        <v>630</v>
      </c>
      <c r="CQ527" s="231">
        <v>528</v>
      </c>
      <c r="CR527" s="231">
        <v>539</v>
      </c>
      <c r="CS527" s="231">
        <v>456</v>
      </c>
      <c r="CT527" s="231">
        <v>425</v>
      </c>
      <c r="CU527" s="231">
        <v>353</v>
      </c>
      <c r="CV527" s="231">
        <v>308</v>
      </c>
      <c r="CW527" s="231">
        <v>255</v>
      </c>
      <c r="CX527" s="231">
        <v>192</v>
      </c>
      <c r="CY527" s="231">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34</v>
      </c>
      <c r="B528" s="2" t="s">
        <v>541</v>
      </c>
      <c r="C528" s="49" t="str">
        <f t="shared" si="133"/>
        <v>LA Wales - Ceredigion</v>
      </c>
      <c r="D528" s="70">
        <f t="shared" si="137"/>
        <v>29990</v>
      </c>
      <c r="E528" s="70">
        <f t="shared" si="138"/>
        <v>30671</v>
      </c>
      <c r="F528" s="71">
        <f t="shared" si="139"/>
        <v>72895</v>
      </c>
      <c r="G528" s="71">
        <f t="shared" si="140"/>
        <v>36262</v>
      </c>
      <c r="H528" s="72">
        <f t="shared" si="141"/>
        <v>36633</v>
      </c>
      <c r="I528" s="72">
        <f t="shared" si="135"/>
        <v>29990</v>
      </c>
      <c r="J528" s="72">
        <f t="shared" si="136"/>
        <v>30671</v>
      </c>
      <c r="K528" s="69">
        <f t="shared" si="142"/>
        <v>6272</v>
      </c>
      <c r="L528" s="70">
        <f t="shared" si="143"/>
        <v>5962</v>
      </c>
      <c r="M528" s="231">
        <v>260</v>
      </c>
      <c r="N528" s="231">
        <v>280</v>
      </c>
      <c r="O528" s="231">
        <v>295</v>
      </c>
      <c r="P528" s="231">
        <v>340</v>
      </c>
      <c r="Q528" s="231">
        <v>329</v>
      </c>
      <c r="R528" s="231">
        <v>361</v>
      </c>
      <c r="S528" s="231">
        <v>307</v>
      </c>
      <c r="T528" s="231">
        <v>350</v>
      </c>
      <c r="U528" s="231">
        <v>369</v>
      </c>
      <c r="V528" s="231">
        <v>417</v>
      </c>
      <c r="W528" s="231">
        <v>365</v>
      </c>
      <c r="X528" s="231">
        <v>358</v>
      </c>
      <c r="Y528" s="231">
        <v>337</v>
      </c>
      <c r="Z528" s="231">
        <v>373</v>
      </c>
      <c r="AA528" s="231">
        <v>383</v>
      </c>
      <c r="AB528" s="231">
        <v>375</v>
      </c>
      <c r="AC528" s="231">
        <v>389</v>
      </c>
      <c r="AD528" s="231">
        <v>384</v>
      </c>
      <c r="AE528" s="231">
        <v>387</v>
      </c>
      <c r="AF528" s="231">
        <v>771</v>
      </c>
      <c r="AG528" s="231">
        <v>874</v>
      </c>
      <c r="AH528" s="231">
        <v>907</v>
      </c>
      <c r="AI528" s="231">
        <v>761</v>
      </c>
      <c r="AJ528" s="231">
        <v>624</v>
      </c>
      <c r="AK528" s="231">
        <v>594</v>
      </c>
      <c r="AL528" s="231">
        <v>543</v>
      </c>
      <c r="AM528" s="231">
        <v>636</v>
      </c>
      <c r="AN528" s="231">
        <v>682</v>
      </c>
      <c r="AO528" s="231">
        <v>587</v>
      </c>
      <c r="AP528" s="231">
        <v>469</v>
      </c>
      <c r="AQ528" s="231">
        <v>395</v>
      </c>
      <c r="AR528" s="231">
        <v>247</v>
      </c>
      <c r="AS528" s="231">
        <v>190</v>
      </c>
      <c r="AT528" s="231">
        <v>244</v>
      </c>
      <c r="AU528" s="231">
        <v>174</v>
      </c>
      <c r="AV528" s="231">
        <v>277</v>
      </c>
      <c r="AW528" s="231">
        <v>205</v>
      </c>
      <c r="AX528" s="231">
        <v>309</v>
      </c>
      <c r="AY528" s="231">
        <v>296</v>
      </c>
      <c r="AZ528" s="231">
        <v>292</v>
      </c>
      <c r="BA528" s="231">
        <v>292</v>
      </c>
      <c r="BB528" s="231">
        <v>315</v>
      </c>
      <c r="BC528" s="231">
        <v>272</v>
      </c>
      <c r="BD528" s="231">
        <v>343</v>
      </c>
      <c r="BE528" s="231">
        <v>326</v>
      </c>
      <c r="BF528" s="231">
        <v>323</v>
      </c>
      <c r="BG528" s="231">
        <v>319</v>
      </c>
      <c r="BH528" s="231">
        <v>321</v>
      </c>
      <c r="BI528" s="231">
        <v>396</v>
      </c>
      <c r="BJ528" s="231">
        <v>399</v>
      </c>
      <c r="BK528" s="231">
        <v>436</v>
      </c>
      <c r="BL528" s="231">
        <v>462</v>
      </c>
      <c r="BM528" s="231">
        <v>475</v>
      </c>
      <c r="BN528" s="231">
        <v>502</v>
      </c>
      <c r="BO528" s="231">
        <v>476</v>
      </c>
      <c r="BP528" s="231">
        <v>485</v>
      </c>
      <c r="BQ528" s="231">
        <v>531</v>
      </c>
      <c r="BR528" s="231">
        <v>518</v>
      </c>
      <c r="BS528" s="231">
        <v>488</v>
      </c>
      <c r="BT528" s="231">
        <v>470</v>
      </c>
      <c r="BU528" s="231">
        <v>513</v>
      </c>
      <c r="BV528" s="231">
        <v>511</v>
      </c>
      <c r="BW528" s="231">
        <v>509</v>
      </c>
      <c r="BX528" s="231">
        <v>503</v>
      </c>
      <c r="BY528" s="231">
        <v>506</v>
      </c>
      <c r="BZ528" s="231">
        <v>507</v>
      </c>
      <c r="CA528" s="231">
        <v>471</v>
      </c>
      <c r="CB528" s="231">
        <v>469</v>
      </c>
      <c r="CC528" s="231">
        <v>470</v>
      </c>
      <c r="CD528" s="231">
        <v>492</v>
      </c>
      <c r="CE528" s="231">
        <v>494</v>
      </c>
      <c r="CF528" s="231">
        <v>562</v>
      </c>
      <c r="CG528" s="231">
        <v>570</v>
      </c>
      <c r="CH528" s="231">
        <v>524</v>
      </c>
      <c r="CI528" s="231">
        <v>398</v>
      </c>
      <c r="CJ528" s="231">
        <v>418</v>
      </c>
      <c r="CK528" s="231">
        <v>406</v>
      </c>
      <c r="CL528" s="231">
        <v>376</v>
      </c>
      <c r="CM528" s="231">
        <v>321</v>
      </c>
      <c r="CN528" s="231">
        <v>233</v>
      </c>
      <c r="CO528" s="231">
        <v>296</v>
      </c>
      <c r="CP528" s="231">
        <v>231</v>
      </c>
      <c r="CQ528" s="231">
        <v>216</v>
      </c>
      <c r="CR528" s="231">
        <v>203</v>
      </c>
      <c r="CS528" s="231">
        <v>166</v>
      </c>
      <c r="CT528" s="231">
        <v>158</v>
      </c>
      <c r="CU528" s="231">
        <v>161</v>
      </c>
      <c r="CV528" s="231">
        <v>137</v>
      </c>
      <c r="CW528" s="231">
        <v>123</v>
      </c>
      <c r="CX528" s="231">
        <v>69</v>
      </c>
      <c r="CY528" s="231">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34</v>
      </c>
      <c r="B529" s="2" t="s">
        <v>542</v>
      </c>
      <c r="C529" s="49" t="str">
        <f t="shared" si="133"/>
        <v>LA Wales - Conwy</v>
      </c>
      <c r="D529" s="70">
        <f t="shared" si="137"/>
        <v>46669</v>
      </c>
      <c r="E529" s="70">
        <f t="shared" si="138"/>
        <v>50331</v>
      </c>
      <c r="F529" s="71">
        <f t="shared" si="139"/>
        <v>118184</v>
      </c>
      <c r="G529" s="71">
        <f t="shared" si="140"/>
        <v>57605</v>
      </c>
      <c r="H529" s="72">
        <f t="shared" si="141"/>
        <v>60579</v>
      </c>
      <c r="I529" s="72">
        <f t="shared" si="135"/>
        <v>46669</v>
      </c>
      <c r="J529" s="72">
        <f t="shared" si="136"/>
        <v>50331</v>
      </c>
      <c r="K529" s="69">
        <f t="shared" si="142"/>
        <v>10936</v>
      </c>
      <c r="L529" s="70">
        <f t="shared" si="143"/>
        <v>10248</v>
      </c>
      <c r="M529" s="231">
        <v>514</v>
      </c>
      <c r="N529" s="231">
        <v>530</v>
      </c>
      <c r="O529" s="231">
        <v>561</v>
      </c>
      <c r="P529" s="231">
        <v>549</v>
      </c>
      <c r="Q529" s="231">
        <v>577</v>
      </c>
      <c r="R529" s="231">
        <v>626</v>
      </c>
      <c r="S529" s="231">
        <v>584</v>
      </c>
      <c r="T529" s="231">
        <v>646</v>
      </c>
      <c r="U529" s="231">
        <v>655</v>
      </c>
      <c r="V529" s="231">
        <v>644</v>
      </c>
      <c r="W529" s="231">
        <v>663</v>
      </c>
      <c r="X529" s="231">
        <v>608</v>
      </c>
      <c r="Y529" s="231">
        <v>632</v>
      </c>
      <c r="Z529" s="231">
        <v>633</v>
      </c>
      <c r="AA529" s="231">
        <v>670</v>
      </c>
      <c r="AB529" s="231">
        <v>640</v>
      </c>
      <c r="AC529" s="231">
        <v>646</v>
      </c>
      <c r="AD529" s="231">
        <v>558</v>
      </c>
      <c r="AE529" s="231">
        <v>588</v>
      </c>
      <c r="AF529" s="231">
        <v>548</v>
      </c>
      <c r="AG529" s="231">
        <v>588</v>
      </c>
      <c r="AH529" s="231">
        <v>559</v>
      </c>
      <c r="AI529" s="231">
        <v>575</v>
      </c>
      <c r="AJ529" s="231">
        <v>656</v>
      </c>
      <c r="AK529" s="231">
        <v>605</v>
      </c>
      <c r="AL529" s="231">
        <v>604</v>
      </c>
      <c r="AM529" s="231">
        <v>593</v>
      </c>
      <c r="AN529" s="231">
        <v>583</v>
      </c>
      <c r="AO529" s="231">
        <v>587</v>
      </c>
      <c r="AP529" s="231">
        <v>609</v>
      </c>
      <c r="AQ529" s="231">
        <v>613</v>
      </c>
      <c r="AR529" s="231">
        <v>618</v>
      </c>
      <c r="AS529" s="231">
        <v>638</v>
      </c>
      <c r="AT529" s="231">
        <v>599</v>
      </c>
      <c r="AU529" s="231">
        <v>536</v>
      </c>
      <c r="AV529" s="231">
        <v>551</v>
      </c>
      <c r="AW529" s="231">
        <v>566</v>
      </c>
      <c r="AX529" s="231">
        <v>583</v>
      </c>
      <c r="AY529" s="231">
        <v>564</v>
      </c>
      <c r="AZ529" s="231">
        <v>578</v>
      </c>
      <c r="BA529" s="231">
        <v>630</v>
      </c>
      <c r="BB529" s="231">
        <v>584</v>
      </c>
      <c r="BC529" s="231">
        <v>504</v>
      </c>
      <c r="BD529" s="231">
        <v>542</v>
      </c>
      <c r="BE529" s="231">
        <v>576</v>
      </c>
      <c r="BF529" s="231">
        <v>566</v>
      </c>
      <c r="BG529" s="231">
        <v>545</v>
      </c>
      <c r="BH529" s="231">
        <v>646</v>
      </c>
      <c r="BI529" s="231">
        <v>792</v>
      </c>
      <c r="BJ529" s="231">
        <v>770</v>
      </c>
      <c r="BK529" s="231">
        <v>749</v>
      </c>
      <c r="BL529" s="231">
        <v>824</v>
      </c>
      <c r="BM529" s="231">
        <v>760</v>
      </c>
      <c r="BN529" s="231">
        <v>806</v>
      </c>
      <c r="BO529" s="231">
        <v>882</v>
      </c>
      <c r="BP529" s="231">
        <v>883</v>
      </c>
      <c r="BQ529" s="231">
        <v>893</v>
      </c>
      <c r="BR529" s="231">
        <v>847</v>
      </c>
      <c r="BS529" s="231">
        <v>874</v>
      </c>
      <c r="BT529" s="231">
        <v>855</v>
      </c>
      <c r="BU529" s="231">
        <v>874</v>
      </c>
      <c r="BV529" s="231">
        <v>835</v>
      </c>
      <c r="BW529" s="231">
        <v>780</v>
      </c>
      <c r="BX529" s="231">
        <v>824</v>
      </c>
      <c r="BY529" s="231">
        <v>789</v>
      </c>
      <c r="BZ529" s="231">
        <v>739</v>
      </c>
      <c r="CA529" s="231">
        <v>813</v>
      </c>
      <c r="CB529" s="231">
        <v>775</v>
      </c>
      <c r="CC529" s="231">
        <v>744</v>
      </c>
      <c r="CD529" s="231">
        <v>780</v>
      </c>
      <c r="CE529" s="231">
        <v>768</v>
      </c>
      <c r="CF529" s="231">
        <v>888</v>
      </c>
      <c r="CG529" s="231">
        <v>950</v>
      </c>
      <c r="CH529" s="231">
        <v>922</v>
      </c>
      <c r="CI529" s="231">
        <v>726</v>
      </c>
      <c r="CJ529" s="231">
        <v>692</v>
      </c>
      <c r="CK529" s="231">
        <v>669</v>
      </c>
      <c r="CL529" s="231">
        <v>636</v>
      </c>
      <c r="CM529" s="231">
        <v>582</v>
      </c>
      <c r="CN529" s="231">
        <v>493</v>
      </c>
      <c r="CO529" s="231">
        <v>454</v>
      </c>
      <c r="CP529" s="231">
        <v>444</v>
      </c>
      <c r="CQ529" s="231">
        <v>390</v>
      </c>
      <c r="CR529" s="231">
        <v>364</v>
      </c>
      <c r="CS529" s="231">
        <v>354</v>
      </c>
      <c r="CT529" s="231">
        <v>301</v>
      </c>
      <c r="CU529" s="231">
        <v>299</v>
      </c>
      <c r="CV529" s="231">
        <v>272</v>
      </c>
      <c r="CW529" s="231">
        <v>190</v>
      </c>
      <c r="CX529" s="231">
        <v>172</v>
      </c>
      <c r="CY529" s="231">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34</v>
      </c>
      <c r="B530" s="2" t="s">
        <v>543</v>
      </c>
      <c r="C530" s="49" t="str">
        <f t="shared" si="133"/>
        <v>LA Wales - Denbighshire</v>
      </c>
      <c r="D530" s="70">
        <f t="shared" si="137"/>
        <v>37663</v>
      </c>
      <c r="E530" s="70">
        <f t="shared" si="138"/>
        <v>39502</v>
      </c>
      <c r="F530" s="71">
        <f t="shared" si="139"/>
        <v>96664</v>
      </c>
      <c r="G530" s="71">
        <f t="shared" si="140"/>
        <v>47656</v>
      </c>
      <c r="H530" s="72">
        <f t="shared" si="141"/>
        <v>49008</v>
      </c>
      <c r="I530" s="72">
        <f t="shared" si="135"/>
        <v>37663</v>
      </c>
      <c r="J530" s="72">
        <f t="shared" si="136"/>
        <v>39502</v>
      </c>
      <c r="K530" s="69">
        <f t="shared" si="142"/>
        <v>9993</v>
      </c>
      <c r="L530" s="70">
        <f t="shared" si="143"/>
        <v>9506</v>
      </c>
      <c r="M530" s="231">
        <v>515</v>
      </c>
      <c r="N530" s="231">
        <v>482</v>
      </c>
      <c r="O530" s="231">
        <v>468</v>
      </c>
      <c r="P530" s="231">
        <v>544</v>
      </c>
      <c r="Q530" s="231">
        <v>517</v>
      </c>
      <c r="R530" s="231">
        <v>524</v>
      </c>
      <c r="S530" s="231">
        <v>552</v>
      </c>
      <c r="T530" s="231">
        <v>567</v>
      </c>
      <c r="U530" s="231">
        <v>557</v>
      </c>
      <c r="V530" s="231">
        <v>602</v>
      </c>
      <c r="W530" s="231">
        <v>629</v>
      </c>
      <c r="X530" s="231">
        <v>558</v>
      </c>
      <c r="Y530" s="231">
        <v>617</v>
      </c>
      <c r="Z530" s="231">
        <v>581</v>
      </c>
      <c r="AA530" s="231">
        <v>542</v>
      </c>
      <c r="AB530" s="231">
        <v>581</v>
      </c>
      <c r="AC530" s="231">
        <v>571</v>
      </c>
      <c r="AD530" s="231">
        <v>586</v>
      </c>
      <c r="AE530" s="231">
        <v>584</v>
      </c>
      <c r="AF530" s="231">
        <v>509</v>
      </c>
      <c r="AG530" s="231">
        <v>485</v>
      </c>
      <c r="AH530" s="231">
        <v>512</v>
      </c>
      <c r="AI530" s="231">
        <v>570</v>
      </c>
      <c r="AJ530" s="231">
        <v>548</v>
      </c>
      <c r="AK530" s="231">
        <v>585</v>
      </c>
      <c r="AL530" s="231">
        <v>506</v>
      </c>
      <c r="AM530" s="231">
        <v>600</v>
      </c>
      <c r="AN530" s="231">
        <v>555</v>
      </c>
      <c r="AO530" s="231">
        <v>584</v>
      </c>
      <c r="AP530" s="231">
        <v>553</v>
      </c>
      <c r="AQ530" s="231">
        <v>555</v>
      </c>
      <c r="AR530" s="231">
        <v>529</v>
      </c>
      <c r="AS530" s="231">
        <v>512</v>
      </c>
      <c r="AT530" s="231">
        <v>536</v>
      </c>
      <c r="AU530" s="231">
        <v>482</v>
      </c>
      <c r="AV530" s="231">
        <v>424</v>
      </c>
      <c r="AW530" s="231">
        <v>488</v>
      </c>
      <c r="AX530" s="231">
        <v>430</v>
      </c>
      <c r="AY530" s="231">
        <v>450</v>
      </c>
      <c r="AZ530" s="231">
        <v>442</v>
      </c>
      <c r="BA530" s="231">
        <v>484</v>
      </c>
      <c r="BB530" s="231">
        <v>471</v>
      </c>
      <c r="BC530" s="231">
        <v>382</v>
      </c>
      <c r="BD530" s="231">
        <v>424</v>
      </c>
      <c r="BE530" s="231">
        <v>497</v>
      </c>
      <c r="BF530" s="231">
        <v>498</v>
      </c>
      <c r="BG530" s="231">
        <v>537</v>
      </c>
      <c r="BH530" s="231">
        <v>512</v>
      </c>
      <c r="BI530" s="231">
        <v>633</v>
      </c>
      <c r="BJ530" s="231">
        <v>614</v>
      </c>
      <c r="BK530" s="231">
        <v>618</v>
      </c>
      <c r="BL530" s="231">
        <v>665</v>
      </c>
      <c r="BM530" s="231">
        <v>643</v>
      </c>
      <c r="BN530" s="231">
        <v>712</v>
      </c>
      <c r="BO530" s="231">
        <v>658</v>
      </c>
      <c r="BP530" s="231">
        <v>751</v>
      </c>
      <c r="BQ530" s="231">
        <v>729</v>
      </c>
      <c r="BR530" s="231">
        <v>702</v>
      </c>
      <c r="BS530" s="231">
        <v>698</v>
      </c>
      <c r="BT530" s="231">
        <v>659</v>
      </c>
      <c r="BU530" s="231">
        <v>748</v>
      </c>
      <c r="BV530" s="231">
        <v>657</v>
      </c>
      <c r="BW530" s="231">
        <v>610</v>
      </c>
      <c r="BX530" s="231">
        <v>617</v>
      </c>
      <c r="BY530" s="231">
        <v>596</v>
      </c>
      <c r="BZ530" s="231">
        <v>645</v>
      </c>
      <c r="CA530" s="231">
        <v>590</v>
      </c>
      <c r="CB530" s="231">
        <v>615</v>
      </c>
      <c r="CC530" s="231">
        <v>587</v>
      </c>
      <c r="CD530" s="231">
        <v>585</v>
      </c>
      <c r="CE530" s="231">
        <v>654</v>
      </c>
      <c r="CF530" s="231">
        <v>723</v>
      </c>
      <c r="CG530" s="231">
        <v>698</v>
      </c>
      <c r="CH530" s="231">
        <v>744</v>
      </c>
      <c r="CI530" s="231">
        <v>486</v>
      </c>
      <c r="CJ530" s="231">
        <v>483</v>
      </c>
      <c r="CK530" s="231">
        <v>505</v>
      </c>
      <c r="CL530" s="231">
        <v>471</v>
      </c>
      <c r="CM530" s="231">
        <v>397</v>
      </c>
      <c r="CN530" s="231">
        <v>386</v>
      </c>
      <c r="CO530" s="231">
        <v>331</v>
      </c>
      <c r="CP530" s="231">
        <v>307</v>
      </c>
      <c r="CQ530" s="231">
        <v>298</v>
      </c>
      <c r="CR530" s="231">
        <v>276</v>
      </c>
      <c r="CS530" s="231">
        <v>223</v>
      </c>
      <c r="CT530" s="231">
        <v>200</v>
      </c>
      <c r="CU530" s="231">
        <v>175</v>
      </c>
      <c r="CV530" s="231">
        <v>155</v>
      </c>
      <c r="CW530" s="231">
        <v>126</v>
      </c>
      <c r="CX530" s="231">
        <v>114</v>
      </c>
      <c r="CY530" s="231">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34</v>
      </c>
      <c r="B531" s="2" t="s">
        <v>544</v>
      </c>
      <c r="C531" s="49" t="str">
        <f t="shared" si="133"/>
        <v>LA Wales - Flintshire</v>
      </c>
      <c r="D531" s="70">
        <f t="shared" si="137"/>
        <v>60757</v>
      </c>
      <c r="E531" s="70">
        <f t="shared" si="138"/>
        <v>63891</v>
      </c>
      <c r="F531" s="71">
        <f t="shared" si="139"/>
        <v>156847</v>
      </c>
      <c r="G531" s="71">
        <f t="shared" si="140"/>
        <v>77159</v>
      </c>
      <c r="H531" s="72">
        <f t="shared" si="141"/>
        <v>79688</v>
      </c>
      <c r="I531" s="72">
        <f t="shared" si="135"/>
        <v>60757</v>
      </c>
      <c r="J531" s="72">
        <f t="shared" si="136"/>
        <v>63891</v>
      </c>
      <c r="K531" s="69">
        <f t="shared" si="142"/>
        <v>16402</v>
      </c>
      <c r="L531" s="70">
        <f t="shared" si="143"/>
        <v>15797</v>
      </c>
      <c r="M531" s="231">
        <v>704</v>
      </c>
      <c r="N531" s="231">
        <v>775</v>
      </c>
      <c r="O531" s="231">
        <v>820</v>
      </c>
      <c r="P531" s="231">
        <v>871</v>
      </c>
      <c r="Q531" s="231">
        <v>889</v>
      </c>
      <c r="R531" s="231">
        <v>886</v>
      </c>
      <c r="S531" s="231">
        <v>928</v>
      </c>
      <c r="T531" s="231">
        <v>917</v>
      </c>
      <c r="U531" s="231">
        <v>997</v>
      </c>
      <c r="V531" s="231">
        <v>969</v>
      </c>
      <c r="W531" s="231">
        <v>1046</v>
      </c>
      <c r="X531" s="231">
        <v>977</v>
      </c>
      <c r="Y531" s="231">
        <v>1054</v>
      </c>
      <c r="Z531" s="231">
        <v>991</v>
      </c>
      <c r="AA531" s="231">
        <v>903</v>
      </c>
      <c r="AB531" s="231">
        <v>947</v>
      </c>
      <c r="AC531" s="231">
        <v>901</v>
      </c>
      <c r="AD531" s="231">
        <v>827</v>
      </c>
      <c r="AE531" s="231">
        <v>816</v>
      </c>
      <c r="AF531" s="231">
        <v>844</v>
      </c>
      <c r="AG531" s="231">
        <v>772</v>
      </c>
      <c r="AH531" s="231">
        <v>876</v>
      </c>
      <c r="AI531" s="231">
        <v>839</v>
      </c>
      <c r="AJ531" s="231">
        <v>892</v>
      </c>
      <c r="AK531" s="231">
        <v>893</v>
      </c>
      <c r="AL531" s="231">
        <v>873</v>
      </c>
      <c r="AM531" s="231">
        <v>976</v>
      </c>
      <c r="AN531" s="231">
        <v>885</v>
      </c>
      <c r="AO531" s="231">
        <v>1032</v>
      </c>
      <c r="AP531" s="231">
        <v>978</v>
      </c>
      <c r="AQ531" s="231">
        <v>976</v>
      </c>
      <c r="AR531" s="231">
        <v>992</v>
      </c>
      <c r="AS531" s="231">
        <v>1066</v>
      </c>
      <c r="AT531" s="231">
        <v>984</v>
      </c>
      <c r="AU531" s="231">
        <v>935</v>
      </c>
      <c r="AV531" s="231">
        <v>942</v>
      </c>
      <c r="AW531" s="231">
        <v>893</v>
      </c>
      <c r="AX531" s="231">
        <v>908</v>
      </c>
      <c r="AY531" s="231">
        <v>896</v>
      </c>
      <c r="AZ531" s="231">
        <v>936</v>
      </c>
      <c r="BA531" s="231">
        <v>856</v>
      </c>
      <c r="BB531" s="231">
        <v>832</v>
      </c>
      <c r="BC531" s="231">
        <v>868</v>
      </c>
      <c r="BD531" s="231">
        <v>773</v>
      </c>
      <c r="BE531" s="231">
        <v>829</v>
      </c>
      <c r="BF531" s="231">
        <v>862</v>
      </c>
      <c r="BG531" s="231">
        <v>907</v>
      </c>
      <c r="BH531" s="231">
        <v>959</v>
      </c>
      <c r="BI531" s="231">
        <v>1155</v>
      </c>
      <c r="BJ531" s="231">
        <v>1148</v>
      </c>
      <c r="BK531" s="231">
        <v>1095</v>
      </c>
      <c r="BL531" s="231">
        <v>1158</v>
      </c>
      <c r="BM531" s="231">
        <v>1150</v>
      </c>
      <c r="BN531" s="231">
        <v>1089</v>
      </c>
      <c r="BO531" s="231">
        <v>1116</v>
      </c>
      <c r="BP531" s="231">
        <v>1146</v>
      </c>
      <c r="BQ531" s="231">
        <v>1181</v>
      </c>
      <c r="BR531" s="231">
        <v>1045</v>
      </c>
      <c r="BS531" s="231">
        <v>1097</v>
      </c>
      <c r="BT531" s="231">
        <v>1068</v>
      </c>
      <c r="BU531" s="231">
        <v>996</v>
      </c>
      <c r="BV531" s="231">
        <v>1037</v>
      </c>
      <c r="BW531" s="231">
        <v>939</v>
      </c>
      <c r="BX531" s="231">
        <v>891</v>
      </c>
      <c r="BY531" s="231">
        <v>898</v>
      </c>
      <c r="BZ531" s="231">
        <v>835</v>
      </c>
      <c r="CA531" s="231">
        <v>829</v>
      </c>
      <c r="CB531" s="231">
        <v>859</v>
      </c>
      <c r="CC531" s="231">
        <v>857</v>
      </c>
      <c r="CD531" s="231">
        <v>897</v>
      </c>
      <c r="CE531" s="231">
        <v>869</v>
      </c>
      <c r="CF531" s="231">
        <v>949</v>
      </c>
      <c r="CG531" s="231">
        <v>972</v>
      </c>
      <c r="CH531" s="231">
        <v>1054</v>
      </c>
      <c r="CI531" s="231">
        <v>707</v>
      </c>
      <c r="CJ531" s="231">
        <v>694</v>
      </c>
      <c r="CK531" s="231">
        <v>749</v>
      </c>
      <c r="CL531" s="231">
        <v>658</v>
      </c>
      <c r="CM531" s="231">
        <v>548</v>
      </c>
      <c r="CN531" s="231">
        <v>485</v>
      </c>
      <c r="CO531" s="231">
        <v>493</v>
      </c>
      <c r="CP531" s="231">
        <v>447</v>
      </c>
      <c r="CQ531" s="231">
        <v>413</v>
      </c>
      <c r="CR531" s="231">
        <v>350</v>
      </c>
      <c r="CS531" s="231">
        <v>302</v>
      </c>
      <c r="CT531" s="231">
        <v>273</v>
      </c>
      <c r="CU531" s="231">
        <v>229</v>
      </c>
      <c r="CV531" s="231">
        <v>200</v>
      </c>
      <c r="CW531" s="231">
        <v>196</v>
      </c>
      <c r="CX531" s="231">
        <v>160</v>
      </c>
      <c r="CY531" s="231">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34</v>
      </c>
      <c r="B532" s="2" t="s">
        <v>545</v>
      </c>
      <c r="C532" s="49" t="str">
        <f t="shared" si="133"/>
        <v>LA Wales - Gwynedd</v>
      </c>
      <c r="D532" s="70">
        <f t="shared" si="137"/>
        <v>50258</v>
      </c>
      <c r="E532" s="70">
        <f t="shared" si="138"/>
        <v>51699</v>
      </c>
      <c r="F532" s="71">
        <f t="shared" si="139"/>
        <v>125171</v>
      </c>
      <c r="G532" s="71">
        <f t="shared" si="140"/>
        <v>62142</v>
      </c>
      <c r="H532" s="72">
        <f t="shared" si="141"/>
        <v>63029</v>
      </c>
      <c r="I532" s="72">
        <f t="shared" si="135"/>
        <v>50258</v>
      </c>
      <c r="J532" s="72">
        <f t="shared" si="136"/>
        <v>51699</v>
      </c>
      <c r="K532" s="69">
        <f t="shared" si="142"/>
        <v>11884</v>
      </c>
      <c r="L532" s="70">
        <f t="shared" si="143"/>
        <v>11330</v>
      </c>
      <c r="M532" s="231">
        <v>547</v>
      </c>
      <c r="N532" s="231">
        <v>548</v>
      </c>
      <c r="O532" s="231">
        <v>606</v>
      </c>
      <c r="P532" s="231">
        <v>567</v>
      </c>
      <c r="Q532" s="231">
        <v>639</v>
      </c>
      <c r="R532" s="231">
        <v>628</v>
      </c>
      <c r="S532" s="231">
        <v>714</v>
      </c>
      <c r="T532" s="231">
        <v>650</v>
      </c>
      <c r="U532" s="231">
        <v>677</v>
      </c>
      <c r="V532" s="231">
        <v>696</v>
      </c>
      <c r="W532" s="231">
        <v>750</v>
      </c>
      <c r="X532" s="231">
        <v>724</v>
      </c>
      <c r="Y532" s="231">
        <v>688</v>
      </c>
      <c r="Z532" s="231">
        <v>725</v>
      </c>
      <c r="AA532" s="231">
        <v>737</v>
      </c>
      <c r="AB532" s="231">
        <v>653</v>
      </c>
      <c r="AC532" s="231">
        <v>663</v>
      </c>
      <c r="AD532" s="231">
        <v>672</v>
      </c>
      <c r="AE532" s="231">
        <v>716</v>
      </c>
      <c r="AF532" s="231">
        <v>930</v>
      </c>
      <c r="AG532" s="231">
        <v>1050</v>
      </c>
      <c r="AH532" s="231">
        <v>1094</v>
      </c>
      <c r="AI532" s="231">
        <v>1094</v>
      </c>
      <c r="AJ532" s="231">
        <v>990</v>
      </c>
      <c r="AK532" s="231">
        <v>992</v>
      </c>
      <c r="AL532" s="231">
        <v>952</v>
      </c>
      <c r="AM532" s="231">
        <v>1065</v>
      </c>
      <c r="AN532" s="231">
        <v>951</v>
      </c>
      <c r="AO532" s="231">
        <v>789</v>
      </c>
      <c r="AP532" s="231">
        <v>863</v>
      </c>
      <c r="AQ532" s="231">
        <v>834</v>
      </c>
      <c r="AR532" s="231">
        <v>780</v>
      </c>
      <c r="AS532" s="231">
        <v>726</v>
      </c>
      <c r="AT532" s="231">
        <v>685</v>
      </c>
      <c r="AU532" s="231">
        <v>640</v>
      </c>
      <c r="AV532" s="231">
        <v>676</v>
      </c>
      <c r="AW532" s="231">
        <v>608</v>
      </c>
      <c r="AX532" s="231">
        <v>610</v>
      </c>
      <c r="AY532" s="231">
        <v>650</v>
      </c>
      <c r="AZ532" s="231">
        <v>664</v>
      </c>
      <c r="BA532" s="231">
        <v>649</v>
      </c>
      <c r="BB532" s="231">
        <v>607</v>
      </c>
      <c r="BC532" s="231">
        <v>573</v>
      </c>
      <c r="BD532" s="231">
        <v>559</v>
      </c>
      <c r="BE532" s="231">
        <v>552</v>
      </c>
      <c r="BF532" s="231">
        <v>609</v>
      </c>
      <c r="BG532" s="231">
        <v>637</v>
      </c>
      <c r="BH532" s="231">
        <v>720</v>
      </c>
      <c r="BI532" s="231">
        <v>728</v>
      </c>
      <c r="BJ532" s="231">
        <v>800</v>
      </c>
      <c r="BK532" s="231">
        <v>747</v>
      </c>
      <c r="BL532" s="231">
        <v>718</v>
      </c>
      <c r="BM532" s="231">
        <v>798</v>
      </c>
      <c r="BN532" s="231">
        <v>772</v>
      </c>
      <c r="BO532" s="231">
        <v>815</v>
      </c>
      <c r="BP532" s="231">
        <v>843</v>
      </c>
      <c r="BQ532" s="231">
        <v>845</v>
      </c>
      <c r="BR532" s="231">
        <v>891</v>
      </c>
      <c r="BS532" s="231">
        <v>848</v>
      </c>
      <c r="BT532" s="231">
        <v>849</v>
      </c>
      <c r="BU532" s="231">
        <v>756</v>
      </c>
      <c r="BV532" s="231">
        <v>771</v>
      </c>
      <c r="BW532" s="231">
        <v>853</v>
      </c>
      <c r="BX532" s="231">
        <v>795</v>
      </c>
      <c r="BY532" s="231">
        <v>727</v>
      </c>
      <c r="BZ532" s="231">
        <v>732</v>
      </c>
      <c r="CA532" s="231">
        <v>728</v>
      </c>
      <c r="CB532" s="231">
        <v>736</v>
      </c>
      <c r="CC532" s="231">
        <v>694</v>
      </c>
      <c r="CD532" s="231">
        <v>717</v>
      </c>
      <c r="CE532" s="231">
        <v>732</v>
      </c>
      <c r="CF532" s="231">
        <v>816</v>
      </c>
      <c r="CG532" s="231">
        <v>823</v>
      </c>
      <c r="CH532" s="231">
        <v>836</v>
      </c>
      <c r="CI532" s="231">
        <v>682</v>
      </c>
      <c r="CJ532" s="231">
        <v>609</v>
      </c>
      <c r="CK532" s="231">
        <v>586</v>
      </c>
      <c r="CL532" s="231">
        <v>600</v>
      </c>
      <c r="CM532" s="231">
        <v>498</v>
      </c>
      <c r="CN532" s="231">
        <v>380</v>
      </c>
      <c r="CO532" s="231">
        <v>400</v>
      </c>
      <c r="CP532" s="231">
        <v>397</v>
      </c>
      <c r="CQ532" s="231">
        <v>367</v>
      </c>
      <c r="CR532" s="231">
        <v>332</v>
      </c>
      <c r="CS532" s="231">
        <v>272</v>
      </c>
      <c r="CT532" s="231">
        <v>258</v>
      </c>
      <c r="CU532" s="231">
        <v>237</v>
      </c>
      <c r="CV532" s="231">
        <v>197</v>
      </c>
      <c r="CW532" s="231">
        <v>155</v>
      </c>
      <c r="CX532" s="231">
        <v>167</v>
      </c>
      <c r="CY532" s="231">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34</v>
      </c>
      <c r="B533" s="2" t="s">
        <v>546</v>
      </c>
      <c r="C533" s="49" t="str">
        <f t="shared" si="133"/>
        <v>LA Wales - Isle of Anglesey</v>
      </c>
      <c r="D533" s="70">
        <f t="shared" si="137"/>
        <v>27931</v>
      </c>
      <c r="E533" s="70">
        <f t="shared" si="138"/>
        <v>29170</v>
      </c>
      <c r="F533" s="71">
        <f t="shared" si="139"/>
        <v>70440</v>
      </c>
      <c r="G533" s="71">
        <f t="shared" si="140"/>
        <v>34758</v>
      </c>
      <c r="H533" s="72">
        <f t="shared" si="141"/>
        <v>35682</v>
      </c>
      <c r="I533" s="72">
        <f t="shared" si="135"/>
        <v>27931</v>
      </c>
      <c r="J533" s="72">
        <f t="shared" si="136"/>
        <v>29170</v>
      </c>
      <c r="K533" s="69">
        <f t="shared" si="142"/>
        <v>6827</v>
      </c>
      <c r="L533" s="70">
        <f t="shared" si="143"/>
        <v>6512</v>
      </c>
      <c r="M533" s="231">
        <v>308</v>
      </c>
      <c r="N533" s="231">
        <v>307</v>
      </c>
      <c r="O533" s="231">
        <v>343</v>
      </c>
      <c r="P533" s="231">
        <v>381</v>
      </c>
      <c r="Q533" s="231">
        <v>362</v>
      </c>
      <c r="R533" s="231">
        <v>339</v>
      </c>
      <c r="S533" s="231">
        <v>415</v>
      </c>
      <c r="T533" s="231">
        <v>431</v>
      </c>
      <c r="U533" s="231">
        <v>408</v>
      </c>
      <c r="V533" s="231">
        <v>435</v>
      </c>
      <c r="W533" s="231">
        <v>411</v>
      </c>
      <c r="X533" s="231">
        <v>438</v>
      </c>
      <c r="Y533" s="231">
        <v>414</v>
      </c>
      <c r="Z533" s="231">
        <v>387</v>
      </c>
      <c r="AA533" s="231">
        <v>402</v>
      </c>
      <c r="AB533" s="231">
        <v>344</v>
      </c>
      <c r="AC533" s="231">
        <v>344</v>
      </c>
      <c r="AD533" s="231">
        <v>358</v>
      </c>
      <c r="AE533" s="231">
        <v>322</v>
      </c>
      <c r="AF533" s="231">
        <v>321</v>
      </c>
      <c r="AG533" s="231">
        <v>307</v>
      </c>
      <c r="AH533" s="231">
        <v>339</v>
      </c>
      <c r="AI533" s="231">
        <v>325</v>
      </c>
      <c r="AJ533" s="231">
        <v>372</v>
      </c>
      <c r="AK533" s="231">
        <v>404</v>
      </c>
      <c r="AL533" s="231">
        <v>345</v>
      </c>
      <c r="AM533" s="231">
        <v>412</v>
      </c>
      <c r="AN533" s="231">
        <v>361</v>
      </c>
      <c r="AO533" s="231">
        <v>365</v>
      </c>
      <c r="AP533" s="231">
        <v>437</v>
      </c>
      <c r="AQ533" s="231">
        <v>417</v>
      </c>
      <c r="AR533" s="231">
        <v>361</v>
      </c>
      <c r="AS533" s="231">
        <v>361</v>
      </c>
      <c r="AT533" s="231">
        <v>429</v>
      </c>
      <c r="AU533" s="231">
        <v>316</v>
      </c>
      <c r="AV533" s="231">
        <v>298</v>
      </c>
      <c r="AW533" s="231">
        <v>362</v>
      </c>
      <c r="AX533" s="231">
        <v>333</v>
      </c>
      <c r="AY533" s="231">
        <v>355</v>
      </c>
      <c r="AZ533" s="231">
        <v>392</v>
      </c>
      <c r="BA533" s="231">
        <v>364</v>
      </c>
      <c r="BB533" s="231">
        <v>380</v>
      </c>
      <c r="BC533" s="231">
        <v>356</v>
      </c>
      <c r="BD533" s="231">
        <v>324</v>
      </c>
      <c r="BE533" s="231">
        <v>318</v>
      </c>
      <c r="BF533" s="231">
        <v>379</v>
      </c>
      <c r="BG533" s="231">
        <v>379</v>
      </c>
      <c r="BH533" s="231">
        <v>445</v>
      </c>
      <c r="BI533" s="231">
        <v>416</v>
      </c>
      <c r="BJ533" s="231">
        <v>502</v>
      </c>
      <c r="BK533" s="231">
        <v>435</v>
      </c>
      <c r="BL533" s="231">
        <v>451</v>
      </c>
      <c r="BM533" s="231">
        <v>449</v>
      </c>
      <c r="BN533" s="231">
        <v>512</v>
      </c>
      <c r="BO533" s="231">
        <v>492</v>
      </c>
      <c r="BP533" s="231">
        <v>505</v>
      </c>
      <c r="BQ533" s="231">
        <v>473</v>
      </c>
      <c r="BR533" s="231">
        <v>533</v>
      </c>
      <c r="BS533" s="231">
        <v>482</v>
      </c>
      <c r="BT533" s="231">
        <v>516</v>
      </c>
      <c r="BU533" s="231">
        <v>513</v>
      </c>
      <c r="BV533" s="231">
        <v>540</v>
      </c>
      <c r="BW533" s="231">
        <v>517</v>
      </c>
      <c r="BX533" s="231">
        <v>482</v>
      </c>
      <c r="BY533" s="231">
        <v>508</v>
      </c>
      <c r="BZ533" s="231">
        <v>480</v>
      </c>
      <c r="CA533" s="231">
        <v>503</v>
      </c>
      <c r="CB533" s="231">
        <v>480</v>
      </c>
      <c r="CC533" s="231">
        <v>469</v>
      </c>
      <c r="CD533" s="231">
        <v>455</v>
      </c>
      <c r="CE533" s="231">
        <v>509</v>
      </c>
      <c r="CF533" s="231">
        <v>537</v>
      </c>
      <c r="CG533" s="231">
        <v>541</v>
      </c>
      <c r="CH533" s="231">
        <v>510</v>
      </c>
      <c r="CI533" s="231">
        <v>395</v>
      </c>
      <c r="CJ533" s="231">
        <v>426</v>
      </c>
      <c r="CK533" s="231">
        <v>420</v>
      </c>
      <c r="CL533" s="231">
        <v>377</v>
      </c>
      <c r="CM533" s="231">
        <v>300</v>
      </c>
      <c r="CN533" s="231">
        <v>275</v>
      </c>
      <c r="CO533" s="231">
        <v>273</v>
      </c>
      <c r="CP533" s="231">
        <v>283</v>
      </c>
      <c r="CQ533" s="231">
        <v>250</v>
      </c>
      <c r="CR533" s="231">
        <v>219</v>
      </c>
      <c r="CS533" s="231">
        <v>195</v>
      </c>
      <c r="CT533" s="231">
        <v>150</v>
      </c>
      <c r="CU533" s="231">
        <v>97</v>
      </c>
      <c r="CV533" s="231">
        <v>112</v>
      </c>
      <c r="CW533" s="231">
        <v>109</v>
      </c>
      <c r="CX533" s="231">
        <v>86</v>
      </c>
      <c r="CY533" s="231">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34</v>
      </c>
      <c r="B534" s="2" t="s">
        <v>547</v>
      </c>
      <c r="C534" s="49" t="str">
        <f t="shared" si="133"/>
        <v>LA Wales - Merthyr Tydfil</v>
      </c>
      <c r="D534" s="70">
        <f t="shared" si="137"/>
        <v>23025</v>
      </c>
      <c r="E534" s="70">
        <f t="shared" si="138"/>
        <v>24519</v>
      </c>
      <c r="F534" s="71">
        <f t="shared" si="139"/>
        <v>60424</v>
      </c>
      <c r="G534" s="71">
        <f t="shared" si="140"/>
        <v>29639</v>
      </c>
      <c r="H534" s="72">
        <f t="shared" si="141"/>
        <v>30785</v>
      </c>
      <c r="I534" s="72">
        <f t="shared" si="135"/>
        <v>23025</v>
      </c>
      <c r="J534" s="72">
        <f t="shared" si="136"/>
        <v>24519</v>
      </c>
      <c r="K534" s="69">
        <f t="shared" si="142"/>
        <v>6614</v>
      </c>
      <c r="L534" s="70">
        <f t="shared" si="143"/>
        <v>6266</v>
      </c>
      <c r="M534" s="231">
        <v>333</v>
      </c>
      <c r="N534" s="231">
        <v>328</v>
      </c>
      <c r="O534" s="231">
        <v>376</v>
      </c>
      <c r="P534" s="231">
        <v>367</v>
      </c>
      <c r="Q534" s="231">
        <v>371</v>
      </c>
      <c r="R534" s="231">
        <v>415</v>
      </c>
      <c r="S534" s="231">
        <v>370</v>
      </c>
      <c r="T534" s="231">
        <v>378</v>
      </c>
      <c r="U534" s="231">
        <v>384</v>
      </c>
      <c r="V534" s="231">
        <v>421</v>
      </c>
      <c r="W534" s="231">
        <v>368</v>
      </c>
      <c r="X534" s="231">
        <v>367</v>
      </c>
      <c r="Y534" s="231">
        <v>403</v>
      </c>
      <c r="Z534" s="231">
        <v>392</v>
      </c>
      <c r="AA534" s="231">
        <v>362</v>
      </c>
      <c r="AB534" s="231">
        <v>317</v>
      </c>
      <c r="AC534" s="231">
        <v>322</v>
      </c>
      <c r="AD534" s="231">
        <v>340</v>
      </c>
      <c r="AE534" s="231">
        <v>353</v>
      </c>
      <c r="AF534" s="231">
        <v>323</v>
      </c>
      <c r="AG534" s="231">
        <v>338</v>
      </c>
      <c r="AH534" s="231">
        <v>356</v>
      </c>
      <c r="AI534" s="231">
        <v>285</v>
      </c>
      <c r="AJ534" s="231">
        <v>369</v>
      </c>
      <c r="AK534" s="231">
        <v>369</v>
      </c>
      <c r="AL534" s="231">
        <v>387</v>
      </c>
      <c r="AM534" s="231">
        <v>424</v>
      </c>
      <c r="AN534" s="231">
        <v>414</v>
      </c>
      <c r="AO534" s="231">
        <v>395</v>
      </c>
      <c r="AP534" s="231">
        <v>396</v>
      </c>
      <c r="AQ534" s="231">
        <v>470</v>
      </c>
      <c r="AR534" s="231">
        <v>409</v>
      </c>
      <c r="AS534" s="231">
        <v>413</v>
      </c>
      <c r="AT534" s="231">
        <v>397</v>
      </c>
      <c r="AU534" s="231">
        <v>387</v>
      </c>
      <c r="AV534" s="231">
        <v>397</v>
      </c>
      <c r="AW534" s="231">
        <v>429</v>
      </c>
      <c r="AX534" s="231">
        <v>338</v>
      </c>
      <c r="AY534" s="231">
        <v>381</v>
      </c>
      <c r="AZ534" s="231">
        <v>394</v>
      </c>
      <c r="BA534" s="231">
        <v>375</v>
      </c>
      <c r="BB534" s="231">
        <v>336</v>
      </c>
      <c r="BC534" s="231">
        <v>317</v>
      </c>
      <c r="BD534" s="231">
        <v>316</v>
      </c>
      <c r="BE534" s="231">
        <v>300</v>
      </c>
      <c r="BF534" s="231">
        <v>313</v>
      </c>
      <c r="BG534" s="231">
        <v>298</v>
      </c>
      <c r="BH534" s="231">
        <v>325</v>
      </c>
      <c r="BI534" s="231">
        <v>384</v>
      </c>
      <c r="BJ534" s="231">
        <v>402</v>
      </c>
      <c r="BK534" s="231">
        <v>358</v>
      </c>
      <c r="BL534" s="231">
        <v>397</v>
      </c>
      <c r="BM534" s="231">
        <v>428</v>
      </c>
      <c r="BN534" s="231">
        <v>418</v>
      </c>
      <c r="BO534" s="231">
        <v>447</v>
      </c>
      <c r="BP534" s="231">
        <v>389</v>
      </c>
      <c r="BQ534" s="231">
        <v>410</v>
      </c>
      <c r="BR534" s="231">
        <v>387</v>
      </c>
      <c r="BS534" s="231">
        <v>418</v>
      </c>
      <c r="BT534" s="231">
        <v>396</v>
      </c>
      <c r="BU534" s="231">
        <v>423</v>
      </c>
      <c r="BV534" s="231">
        <v>397</v>
      </c>
      <c r="BW534" s="231">
        <v>400</v>
      </c>
      <c r="BX534" s="231">
        <v>342</v>
      </c>
      <c r="BY534" s="231">
        <v>310</v>
      </c>
      <c r="BZ534" s="231">
        <v>315</v>
      </c>
      <c r="CA534" s="231">
        <v>350</v>
      </c>
      <c r="CB534" s="231">
        <v>317</v>
      </c>
      <c r="CC534" s="231">
        <v>314</v>
      </c>
      <c r="CD534" s="231">
        <v>301</v>
      </c>
      <c r="CE534" s="231">
        <v>292</v>
      </c>
      <c r="CF534" s="231">
        <v>327</v>
      </c>
      <c r="CG534" s="231">
        <v>315</v>
      </c>
      <c r="CH534" s="231">
        <v>304</v>
      </c>
      <c r="CI534" s="231">
        <v>234</v>
      </c>
      <c r="CJ534" s="231">
        <v>253</v>
      </c>
      <c r="CK534" s="231">
        <v>246</v>
      </c>
      <c r="CL534" s="231">
        <v>204</v>
      </c>
      <c r="CM534" s="231">
        <v>187</v>
      </c>
      <c r="CN534" s="231">
        <v>165</v>
      </c>
      <c r="CO534" s="231">
        <v>162</v>
      </c>
      <c r="CP534" s="231">
        <v>167</v>
      </c>
      <c r="CQ534" s="231">
        <v>137</v>
      </c>
      <c r="CR534" s="231">
        <v>121</v>
      </c>
      <c r="CS534" s="231">
        <v>137</v>
      </c>
      <c r="CT534" s="231">
        <v>97</v>
      </c>
      <c r="CU534" s="231">
        <v>63</v>
      </c>
      <c r="CV534" s="231">
        <v>55</v>
      </c>
      <c r="CW534" s="231">
        <v>60</v>
      </c>
      <c r="CX534" s="231">
        <v>44</v>
      </c>
      <c r="CY534" s="231">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34</v>
      </c>
      <c r="B535" s="2" t="s">
        <v>548</v>
      </c>
      <c r="C535" s="49" t="str">
        <f t="shared" si="133"/>
        <v>LA Wales - Monmouthshire</v>
      </c>
      <c r="D535" s="70">
        <f t="shared" si="137"/>
        <v>37888</v>
      </c>
      <c r="E535" s="70">
        <f t="shared" si="138"/>
        <v>39955</v>
      </c>
      <c r="F535" s="71">
        <f t="shared" si="139"/>
        <v>95164</v>
      </c>
      <c r="G535" s="71">
        <f t="shared" si="140"/>
        <v>46898</v>
      </c>
      <c r="H535" s="72">
        <f t="shared" si="141"/>
        <v>48266</v>
      </c>
      <c r="I535" s="72">
        <f t="shared" si="135"/>
        <v>37888</v>
      </c>
      <c r="J535" s="72">
        <f t="shared" si="136"/>
        <v>39955</v>
      </c>
      <c r="K535" s="69">
        <f t="shared" si="142"/>
        <v>9010</v>
      </c>
      <c r="L535" s="70">
        <f t="shared" si="143"/>
        <v>8311</v>
      </c>
      <c r="M535" s="231">
        <v>380</v>
      </c>
      <c r="N535" s="231">
        <v>361</v>
      </c>
      <c r="O535" s="231">
        <v>426</v>
      </c>
      <c r="P535" s="231">
        <v>482</v>
      </c>
      <c r="Q535" s="231">
        <v>480</v>
      </c>
      <c r="R535" s="231">
        <v>502</v>
      </c>
      <c r="S535" s="231">
        <v>473</v>
      </c>
      <c r="T535" s="231">
        <v>519</v>
      </c>
      <c r="U535" s="231">
        <v>515</v>
      </c>
      <c r="V535" s="231">
        <v>522</v>
      </c>
      <c r="W535" s="231">
        <v>503</v>
      </c>
      <c r="X535" s="231">
        <v>558</v>
      </c>
      <c r="Y535" s="231">
        <v>533</v>
      </c>
      <c r="Z535" s="231">
        <v>587</v>
      </c>
      <c r="AA535" s="231">
        <v>515</v>
      </c>
      <c r="AB535" s="231">
        <v>555</v>
      </c>
      <c r="AC535" s="231">
        <v>561</v>
      </c>
      <c r="AD535" s="231">
        <v>538</v>
      </c>
      <c r="AE535" s="231">
        <v>494</v>
      </c>
      <c r="AF535" s="231">
        <v>439</v>
      </c>
      <c r="AG535" s="231">
        <v>355</v>
      </c>
      <c r="AH535" s="231">
        <v>404</v>
      </c>
      <c r="AI535" s="231">
        <v>462</v>
      </c>
      <c r="AJ535" s="231">
        <v>516</v>
      </c>
      <c r="AK535" s="231">
        <v>526</v>
      </c>
      <c r="AL535" s="231">
        <v>574</v>
      </c>
      <c r="AM535" s="231">
        <v>586</v>
      </c>
      <c r="AN535" s="231">
        <v>465</v>
      </c>
      <c r="AO535" s="231">
        <v>471</v>
      </c>
      <c r="AP535" s="231">
        <v>600</v>
      </c>
      <c r="AQ535" s="231">
        <v>475</v>
      </c>
      <c r="AR535" s="231">
        <v>486</v>
      </c>
      <c r="AS535" s="231">
        <v>473</v>
      </c>
      <c r="AT535" s="231">
        <v>468</v>
      </c>
      <c r="AU535" s="231">
        <v>441</v>
      </c>
      <c r="AV535" s="231">
        <v>435</v>
      </c>
      <c r="AW535" s="231">
        <v>463</v>
      </c>
      <c r="AX535" s="231">
        <v>458</v>
      </c>
      <c r="AY535" s="231">
        <v>440</v>
      </c>
      <c r="AZ535" s="231">
        <v>454</v>
      </c>
      <c r="BA535" s="231">
        <v>458</v>
      </c>
      <c r="BB535" s="231">
        <v>500</v>
      </c>
      <c r="BC535" s="231">
        <v>415</v>
      </c>
      <c r="BD535" s="231">
        <v>482</v>
      </c>
      <c r="BE535" s="231">
        <v>430</v>
      </c>
      <c r="BF535" s="231">
        <v>493</v>
      </c>
      <c r="BG535" s="231">
        <v>520</v>
      </c>
      <c r="BH535" s="231">
        <v>583</v>
      </c>
      <c r="BI535" s="231">
        <v>617</v>
      </c>
      <c r="BJ535" s="231">
        <v>686</v>
      </c>
      <c r="BK535" s="231">
        <v>660</v>
      </c>
      <c r="BL535" s="231">
        <v>709</v>
      </c>
      <c r="BM535" s="231">
        <v>751</v>
      </c>
      <c r="BN535" s="231">
        <v>769</v>
      </c>
      <c r="BO535" s="231">
        <v>807</v>
      </c>
      <c r="BP535" s="231">
        <v>819</v>
      </c>
      <c r="BQ535" s="231">
        <v>782</v>
      </c>
      <c r="BR535" s="231">
        <v>760</v>
      </c>
      <c r="BS535" s="231">
        <v>803</v>
      </c>
      <c r="BT535" s="231">
        <v>695</v>
      </c>
      <c r="BU535" s="231">
        <v>695</v>
      </c>
      <c r="BV535" s="231">
        <v>657</v>
      </c>
      <c r="BW535" s="231">
        <v>681</v>
      </c>
      <c r="BX535" s="231">
        <v>634</v>
      </c>
      <c r="BY535" s="231">
        <v>579</v>
      </c>
      <c r="BZ535" s="231">
        <v>618</v>
      </c>
      <c r="CA535" s="231">
        <v>596</v>
      </c>
      <c r="CB535" s="231">
        <v>574</v>
      </c>
      <c r="CC535" s="231">
        <v>620</v>
      </c>
      <c r="CD535" s="231">
        <v>656</v>
      </c>
      <c r="CE535" s="231">
        <v>644</v>
      </c>
      <c r="CF535" s="231">
        <v>643</v>
      </c>
      <c r="CG535" s="231">
        <v>664</v>
      </c>
      <c r="CH535" s="231">
        <v>713</v>
      </c>
      <c r="CI535" s="231">
        <v>545</v>
      </c>
      <c r="CJ535" s="231">
        <v>538</v>
      </c>
      <c r="CK535" s="231">
        <v>539</v>
      </c>
      <c r="CL535" s="231">
        <v>496</v>
      </c>
      <c r="CM535" s="231">
        <v>403</v>
      </c>
      <c r="CN535" s="231">
        <v>361</v>
      </c>
      <c r="CO535" s="231">
        <v>373</v>
      </c>
      <c r="CP535" s="231">
        <v>311</v>
      </c>
      <c r="CQ535" s="231">
        <v>299</v>
      </c>
      <c r="CR535" s="231">
        <v>285</v>
      </c>
      <c r="CS535" s="231">
        <v>244</v>
      </c>
      <c r="CT535" s="231">
        <v>209</v>
      </c>
      <c r="CU535" s="231">
        <v>219</v>
      </c>
      <c r="CV535" s="231">
        <v>200</v>
      </c>
      <c r="CW535" s="231">
        <v>159</v>
      </c>
      <c r="CX535" s="231">
        <v>123</v>
      </c>
      <c r="CY535" s="231">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34</v>
      </c>
      <c r="B536" s="2" t="s">
        <v>549</v>
      </c>
      <c r="C536" s="49" t="str">
        <f t="shared" si="133"/>
        <v>LA Wales - Neath Port Talbot</v>
      </c>
      <c r="D536" s="70">
        <f t="shared" si="137"/>
        <v>56902</v>
      </c>
      <c r="E536" s="70">
        <f t="shared" si="138"/>
        <v>59394</v>
      </c>
      <c r="F536" s="71">
        <f t="shared" si="139"/>
        <v>144386</v>
      </c>
      <c r="G536" s="71">
        <f t="shared" si="140"/>
        <v>71200</v>
      </c>
      <c r="H536" s="72">
        <f t="shared" si="141"/>
        <v>73186</v>
      </c>
      <c r="I536" s="72">
        <f t="shared" si="135"/>
        <v>56902</v>
      </c>
      <c r="J536" s="72">
        <f t="shared" si="136"/>
        <v>59394</v>
      </c>
      <c r="K536" s="69">
        <f t="shared" si="142"/>
        <v>14298</v>
      </c>
      <c r="L536" s="70">
        <f t="shared" si="143"/>
        <v>13792</v>
      </c>
      <c r="M536" s="231">
        <v>642</v>
      </c>
      <c r="N536" s="231">
        <v>705</v>
      </c>
      <c r="O536" s="231">
        <v>764</v>
      </c>
      <c r="P536" s="231">
        <v>748</v>
      </c>
      <c r="Q536" s="231">
        <v>797</v>
      </c>
      <c r="R536" s="231">
        <v>792</v>
      </c>
      <c r="S536" s="231">
        <v>812</v>
      </c>
      <c r="T536" s="231">
        <v>803</v>
      </c>
      <c r="U536" s="231">
        <v>892</v>
      </c>
      <c r="V536" s="231">
        <v>870</v>
      </c>
      <c r="W536" s="231">
        <v>811</v>
      </c>
      <c r="X536" s="231">
        <v>873</v>
      </c>
      <c r="Y536" s="231">
        <v>842</v>
      </c>
      <c r="Z536" s="231">
        <v>793</v>
      </c>
      <c r="AA536" s="231">
        <v>843</v>
      </c>
      <c r="AB536" s="231">
        <v>813</v>
      </c>
      <c r="AC536" s="231">
        <v>761</v>
      </c>
      <c r="AD536" s="231">
        <v>737</v>
      </c>
      <c r="AE536" s="231">
        <v>864</v>
      </c>
      <c r="AF536" s="231">
        <v>1357</v>
      </c>
      <c r="AG536" s="231">
        <v>1095</v>
      </c>
      <c r="AH536" s="231">
        <v>983</v>
      </c>
      <c r="AI536" s="231">
        <v>914</v>
      </c>
      <c r="AJ536" s="231">
        <v>548</v>
      </c>
      <c r="AK536" s="231">
        <v>725</v>
      </c>
      <c r="AL536" s="231">
        <v>839</v>
      </c>
      <c r="AM536" s="231">
        <v>900</v>
      </c>
      <c r="AN536" s="231">
        <v>887</v>
      </c>
      <c r="AO536" s="231">
        <v>809</v>
      </c>
      <c r="AP536" s="231">
        <v>882</v>
      </c>
      <c r="AQ536" s="231">
        <v>937</v>
      </c>
      <c r="AR536" s="231">
        <v>781</v>
      </c>
      <c r="AS536" s="231">
        <v>839</v>
      </c>
      <c r="AT536" s="231">
        <v>873</v>
      </c>
      <c r="AU536" s="231">
        <v>974</v>
      </c>
      <c r="AV536" s="231">
        <v>955</v>
      </c>
      <c r="AW536" s="231">
        <v>887</v>
      </c>
      <c r="AX536" s="231">
        <v>929</v>
      </c>
      <c r="AY536" s="231">
        <v>882</v>
      </c>
      <c r="AZ536" s="231">
        <v>926</v>
      </c>
      <c r="BA536" s="231">
        <v>949</v>
      </c>
      <c r="BB536" s="231">
        <v>904</v>
      </c>
      <c r="BC536" s="231">
        <v>890</v>
      </c>
      <c r="BD536" s="231">
        <v>807</v>
      </c>
      <c r="BE536" s="231">
        <v>779</v>
      </c>
      <c r="BF536" s="231">
        <v>816</v>
      </c>
      <c r="BG536" s="231">
        <v>812</v>
      </c>
      <c r="BH536" s="231">
        <v>869</v>
      </c>
      <c r="BI536" s="231">
        <v>891</v>
      </c>
      <c r="BJ536" s="231">
        <v>1006</v>
      </c>
      <c r="BK536" s="231">
        <v>948</v>
      </c>
      <c r="BL536" s="231">
        <v>963</v>
      </c>
      <c r="BM536" s="231">
        <v>1024</v>
      </c>
      <c r="BN536" s="231">
        <v>964</v>
      </c>
      <c r="BO536" s="231">
        <v>989</v>
      </c>
      <c r="BP536" s="231">
        <v>1011</v>
      </c>
      <c r="BQ536" s="231">
        <v>1033</v>
      </c>
      <c r="BR536" s="231">
        <v>1013</v>
      </c>
      <c r="BS536" s="231">
        <v>997</v>
      </c>
      <c r="BT536" s="231">
        <v>939</v>
      </c>
      <c r="BU536" s="231">
        <v>926</v>
      </c>
      <c r="BV536" s="231">
        <v>929</v>
      </c>
      <c r="BW536" s="231">
        <v>1023</v>
      </c>
      <c r="BX536" s="231">
        <v>917</v>
      </c>
      <c r="BY536" s="231">
        <v>881</v>
      </c>
      <c r="BZ536" s="231">
        <v>831</v>
      </c>
      <c r="CA536" s="231">
        <v>850</v>
      </c>
      <c r="CB536" s="231">
        <v>888</v>
      </c>
      <c r="CC536" s="231">
        <v>824</v>
      </c>
      <c r="CD536" s="231">
        <v>793</v>
      </c>
      <c r="CE536" s="231">
        <v>807</v>
      </c>
      <c r="CF536" s="231">
        <v>773</v>
      </c>
      <c r="CG536" s="231">
        <v>861</v>
      </c>
      <c r="CH536" s="231">
        <v>844</v>
      </c>
      <c r="CI536" s="231">
        <v>607</v>
      </c>
      <c r="CJ536" s="231">
        <v>615</v>
      </c>
      <c r="CK536" s="231">
        <v>605</v>
      </c>
      <c r="CL536" s="231">
        <v>583</v>
      </c>
      <c r="CM536" s="231">
        <v>523</v>
      </c>
      <c r="CN536" s="231">
        <v>418</v>
      </c>
      <c r="CO536" s="231">
        <v>427</v>
      </c>
      <c r="CP536" s="231">
        <v>386</v>
      </c>
      <c r="CQ536" s="231">
        <v>361</v>
      </c>
      <c r="CR536" s="231">
        <v>318</v>
      </c>
      <c r="CS536" s="231">
        <v>280</v>
      </c>
      <c r="CT536" s="231">
        <v>244</v>
      </c>
      <c r="CU536" s="231">
        <v>227</v>
      </c>
      <c r="CV536" s="231">
        <v>181</v>
      </c>
      <c r="CW536" s="231">
        <v>122</v>
      </c>
      <c r="CX536" s="231">
        <v>112</v>
      </c>
      <c r="CY536" s="231">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34</v>
      </c>
      <c r="B537" s="2" t="s">
        <v>550</v>
      </c>
      <c r="C537" s="49" t="str">
        <f t="shared" si="133"/>
        <v>LA Wales - Newport</v>
      </c>
      <c r="D537" s="70">
        <f t="shared" si="137"/>
        <v>58879</v>
      </c>
      <c r="E537" s="70">
        <f t="shared" si="138"/>
        <v>61972</v>
      </c>
      <c r="F537" s="71">
        <f t="shared" si="139"/>
        <v>156447</v>
      </c>
      <c r="G537" s="71">
        <f t="shared" si="140"/>
        <v>77243</v>
      </c>
      <c r="H537" s="72">
        <f t="shared" si="141"/>
        <v>79204</v>
      </c>
      <c r="I537" s="72">
        <f t="shared" si="135"/>
        <v>58879</v>
      </c>
      <c r="J537" s="72">
        <f t="shared" si="136"/>
        <v>61972</v>
      </c>
      <c r="K537" s="69">
        <f t="shared" si="142"/>
        <v>18364</v>
      </c>
      <c r="L537" s="70">
        <f t="shared" si="143"/>
        <v>17232</v>
      </c>
      <c r="M537" s="231">
        <v>957</v>
      </c>
      <c r="N537" s="231">
        <v>1012</v>
      </c>
      <c r="O537" s="231">
        <v>1027</v>
      </c>
      <c r="P537" s="231">
        <v>1017</v>
      </c>
      <c r="Q537" s="231">
        <v>1095</v>
      </c>
      <c r="R537" s="231">
        <v>1105</v>
      </c>
      <c r="S537" s="231">
        <v>1048</v>
      </c>
      <c r="T537" s="231">
        <v>1103</v>
      </c>
      <c r="U537" s="231">
        <v>1080</v>
      </c>
      <c r="V537" s="231">
        <v>1070</v>
      </c>
      <c r="W537" s="231">
        <v>1027</v>
      </c>
      <c r="X537" s="231">
        <v>1087</v>
      </c>
      <c r="Y537" s="231">
        <v>1078</v>
      </c>
      <c r="Z537" s="231">
        <v>980</v>
      </c>
      <c r="AA537" s="231">
        <v>929</v>
      </c>
      <c r="AB537" s="231">
        <v>896</v>
      </c>
      <c r="AC537" s="231">
        <v>948</v>
      </c>
      <c r="AD537" s="231">
        <v>905</v>
      </c>
      <c r="AE537" s="231">
        <v>886</v>
      </c>
      <c r="AF537" s="231">
        <v>852</v>
      </c>
      <c r="AG537" s="231">
        <v>879</v>
      </c>
      <c r="AH537" s="231">
        <v>888</v>
      </c>
      <c r="AI537" s="231">
        <v>994</v>
      </c>
      <c r="AJ537" s="231">
        <v>1009</v>
      </c>
      <c r="AK537" s="231">
        <v>1037</v>
      </c>
      <c r="AL537" s="231">
        <v>971</v>
      </c>
      <c r="AM537" s="231">
        <v>1034</v>
      </c>
      <c r="AN537" s="231">
        <v>1108</v>
      </c>
      <c r="AO537" s="231">
        <v>1164</v>
      </c>
      <c r="AP537" s="231">
        <v>1187</v>
      </c>
      <c r="AQ537" s="231">
        <v>1135</v>
      </c>
      <c r="AR537" s="231">
        <v>1096</v>
      </c>
      <c r="AS537" s="231">
        <v>1172</v>
      </c>
      <c r="AT537" s="231">
        <v>1036</v>
      </c>
      <c r="AU537" s="231">
        <v>1082</v>
      </c>
      <c r="AV537" s="231">
        <v>1041</v>
      </c>
      <c r="AW537" s="231">
        <v>1038</v>
      </c>
      <c r="AX537" s="231">
        <v>1008</v>
      </c>
      <c r="AY537" s="231">
        <v>961</v>
      </c>
      <c r="AZ537" s="231">
        <v>1091</v>
      </c>
      <c r="BA537" s="231">
        <v>1028</v>
      </c>
      <c r="BB537" s="231">
        <v>1062</v>
      </c>
      <c r="BC537" s="231">
        <v>928</v>
      </c>
      <c r="BD537" s="231">
        <v>927</v>
      </c>
      <c r="BE537" s="231">
        <v>855</v>
      </c>
      <c r="BF537" s="231">
        <v>877</v>
      </c>
      <c r="BG537" s="231">
        <v>912</v>
      </c>
      <c r="BH537" s="231">
        <v>908</v>
      </c>
      <c r="BI537" s="231">
        <v>991</v>
      </c>
      <c r="BJ537" s="231">
        <v>1059</v>
      </c>
      <c r="BK537" s="231">
        <v>1021</v>
      </c>
      <c r="BL537" s="231">
        <v>1076</v>
      </c>
      <c r="BM537" s="231">
        <v>1031</v>
      </c>
      <c r="BN537" s="231">
        <v>1067</v>
      </c>
      <c r="BO537" s="231">
        <v>1045</v>
      </c>
      <c r="BP537" s="231">
        <v>1010</v>
      </c>
      <c r="BQ537" s="231">
        <v>1054</v>
      </c>
      <c r="BR537" s="231">
        <v>1068</v>
      </c>
      <c r="BS537" s="231">
        <v>920</v>
      </c>
      <c r="BT537" s="231">
        <v>954</v>
      </c>
      <c r="BU537" s="231">
        <v>905</v>
      </c>
      <c r="BV537" s="231">
        <v>950</v>
      </c>
      <c r="BW537" s="231">
        <v>870</v>
      </c>
      <c r="BX537" s="231">
        <v>841</v>
      </c>
      <c r="BY537" s="231">
        <v>697</v>
      </c>
      <c r="BZ537" s="231">
        <v>710</v>
      </c>
      <c r="CA537" s="231">
        <v>683</v>
      </c>
      <c r="CB537" s="231">
        <v>733</v>
      </c>
      <c r="CC537" s="231">
        <v>659</v>
      </c>
      <c r="CD537" s="231">
        <v>624</v>
      </c>
      <c r="CE537" s="231">
        <v>709</v>
      </c>
      <c r="CF537" s="231">
        <v>672</v>
      </c>
      <c r="CG537" s="231">
        <v>736</v>
      </c>
      <c r="CH537" s="231">
        <v>796</v>
      </c>
      <c r="CI537" s="231">
        <v>551</v>
      </c>
      <c r="CJ537" s="231">
        <v>521</v>
      </c>
      <c r="CK537" s="231">
        <v>525</v>
      </c>
      <c r="CL537" s="231">
        <v>514</v>
      </c>
      <c r="CM537" s="231">
        <v>413</v>
      </c>
      <c r="CN537" s="231">
        <v>367</v>
      </c>
      <c r="CO537" s="231">
        <v>388</v>
      </c>
      <c r="CP537" s="231">
        <v>389</v>
      </c>
      <c r="CQ537" s="231">
        <v>331</v>
      </c>
      <c r="CR537" s="231">
        <v>310</v>
      </c>
      <c r="CS537" s="231">
        <v>308</v>
      </c>
      <c r="CT537" s="231">
        <v>231</v>
      </c>
      <c r="CU537" s="231">
        <v>214</v>
      </c>
      <c r="CV537" s="231">
        <v>160</v>
      </c>
      <c r="CW537" s="231">
        <v>110</v>
      </c>
      <c r="CX537" s="231">
        <v>138</v>
      </c>
      <c r="CY537" s="231">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34</v>
      </c>
      <c r="B538" s="2" t="s">
        <v>551</v>
      </c>
      <c r="C538" s="49" t="str">
        <f t="shared" si="133"/>
        <v>LA Wales - Pembrokeshire</v>
      </c>
      <c r="D538" s="70">
        <f t="shared" si="137"/>
        <v>49968</v>
      </c>
      <c r="E538" s="70">
        <f t="shared" si="138"/>
        <v>52776</v>
      </c>
      <c r="F538" s="71">
        <f t="shared" si="139"/>
        <v>126751</v>
      </c>
      <c r="G538" s="71">
        <f t="shared" si="140"/>
        <v>62231</v>
      </c>
      <c r="H538" s="72">
        <f t="shared" si="141"/>
        <v>64520</v>
      </c>
      <c r="I538" s="72">
        <f t="shared" si="135"/>
        <v>49968</v>
      </c>
      <c r="J538" s="72">
        <f t="shared" si="136"/>
        <v>52776</v>
      </c>
      <c r="K538" s="69">
        <f t="shared" si="142"/>
        <v>12263</v>
      </c>
      <c r="L538" s="70">
        <f t="shared" si="143"/>
        <v>11744</v>
      </c>
      <c r="M538" s="231">
        <v>535</v>
      </c>
      <c r="N538" s="231">
        <v>556</v>
      </c>
      <c r="O538" s="231">
        <v>614</v>
      </c>
      <c r="P538" s="231">
        <v>604</v>
      </c>
      <c r="Q538" s="231">
        <v>635</v>
      </c>
      <c r="R538" s="231">
        <v>668</v>
      </c>
      <c r="S538" s="231">
        <v>659</v>
      </c>
      <c r="T538" s="231">
        <v>709</v>
      </c>
      <c r="U538" s="231">
        <v>719</v>
      </c>
      <c r="V538" s="231">
        <v>746</v>
      </c>
      <c r="W538" s="231">
        <v>767</v>
      </c>
      <c r="X538" s="231">
        <v>726</v>
      </c>
      <c r="Y538" s="231">
        <v>812</v>
      </c>
      <c r="Z538" s="231">
        <v>726</v>
      </c>
      <c r="AA538" s="231">
        <v>793</v>
      </c>
      <c r="AB538" s="231">
        <v>715</v>
      </c>
      <c r="AC538" s="231">
        <v>649</v>
      </c>
      <c r="AD538" s="231">
        <v>630</v>
      </c>
      <c r="AE538" s="231">
        <v>672</v>
      </c>
      <c r="AF538" s="231">
        <v>683</v>
      </c>
      <c r="AG538" s="231">
        <v>615</v>
      </c>
      <c r="AH538" s="231">
        <v>647</v>
      </c>
      <c r="AI538" s="231">
        <v>726</v>
      </c>
      <c r="AJ538" s="231">
        <v>708</v>
      </c>
      <c r="AK538" s="231">
        <v>697</v>
      </c>
      <c r="AL538" s="231">
        <v>637</v>
      </c>
      <c r="AM538" s="231">
        <v>679</v>
      </c>
      <c r="AN538" s="231">
        <v>604</v>
      </c>
      <c r="AO538" s="231">
        <v>741</v>
      </c>
      <c r="AP538" s="231">
        <v>737</v>
      </c>
      <c r="AQ538" s="231">
        <v>710</v>
      </c>
      <c r="AR538" s="231">
        <v>649</v>
      </c>
      <c r="AS538" s="231">
        <v>733</v>
      </c>
      <c r="AT538" s="231">
        <v>718</v>
      </c>
      <c r="AU538" s="231">
        <v>647</v>
      </c>
      <c r="AV538" s="231">
        <v>595</v>
      </c>
      <c r="AW538" s="231">
        <v>597</v>
      </c>
      <c r="AX538" s="231">
        <v>605</v>
      </c>
      <c r="AY538" s="231">
        <v>582</v>
      </c>
      <c r="AZ538" s="231">
        <v>648</v>
      </c>
      <c r="BA538" s="231">
        <v>655</v>
      </c>
      <c r="BB538" s="231">
        <v>611</v>
      </c>
      <c r="BC538" s="231">
        <v>588</v>
      </c>
      <c r="BD538" s="231">
        <v>531</v>
      </c>
      <c r="BE538" s="231">
        <v>518</v>
      </c>
      <c r="BF538" s="231">
        <v>604</v>
      </c>
      <c r="BG538" s="231">
        <v>608</v>
      </c>
      <c r="BH538" s="231">
        <v>646</v>
      </c>
      <c r="BI538" s="231">
        <v>728</v>
      </c>
      <c r="BJ538" s="231">
        <v>772</v>
      </c>
      <c r="BK538" s="231">
        <v>793</v>
      </c>
      <c r="BL538" s="231">
        <v>866</v>
      </c>
      <c r="BM538" s="231">
        <v>882</v>
      </c>
      <c r="BN538" s="231">
        <v>886</v>
      </c>
      <c r="BO538" s="231">
        <v>902</v>
      </c>
      <c r="BP538" s="231">
        <v>954</v>
      </c>
      <c r="BQ538" s="231">
        <v>890</v>
      </c>
      <c r="BR538" s="231">
        <v>1022</v>
      </c>
      <c r="BS538" s="231">
        <v>988</v>
      </c>
      <c r="BT538" s="231">
        <v>891</v>
      </c>
      <c r="BU538" s="231">
        <v>885</v>
      </c>
      <c r="BV538" s="231">
        <v>926</v>
      </c>
      <c r="BW538" s="231">
        <v>880</v>
      </c>
      <c r="BX538" s="231">
        <v>848</v>
      </c>
      <c r="BY538" s="231">
        <v>849</v>
      </c>
      <c r="BZ538" s="231">
        <v>864</v>
      </c>
      <c r="CA538" s="231">
        <v>928</v>
      </c>
      <c r="CB538" s="231">
        <v>901</v>
      </c>
      <c r="CC538" s="231">
        <v>819</v>
      </c>
      <c r="CD538" s="231">
        <v>857</v>
      </c>
      <c r="CE538" s="231">
        <v>874</v>
      </c>
      <c r="CF538" s="231">
        <v>846</v>
      </c>
      <c r="CG538" s="231">
        <v>917</v>
      </c>
      <c r="CH538" s="231">
        <v>954</v>
      </c>
      <c r="CI538" s="231">
        <v>725</v>
      </c>
      <c r="CJ538" s="231">
        <v>743</v>
      </c>
      <c r="CK538" s="231">
        <v>703</v>
      </c>
      <c r="CL538" s="231">
        <v>610</v>
      </c>
      <c r="CM538" s="231">
        <v>544</v>
      </c>
      <c r="CN538" s="231">
        <v>516</v>
      </c>
      <c r="CO538" s="231">
        <v>493</v>
      </c>
      <c r="CP538" s="231">
        <v>461</v>
      </c>
      <c r="CQ538" s="231">
        <v>426</v>
      </c>
      <c r="CR538" s="231">
        <v>353</v>
      </c>
      <c r="CS538" s="231">
        <v>345</v>
      </c>
      <c r="CT538" s="231">
        <v>333</v>
      </c>
      <c r="CU538" s="231">
        <v>207</v>
      </c>
      <c r="CV538" s="231">
        <v>256</v>
      </c>
      <c r="CW538" s="231">
        <v>192</v>
      </c>
      <c r="CX538" s="231">
        <v>154</v>
      </c>
      <c r="CY538" s="231">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34</v>
      </c>
      <c r="B539" s="2" t="s">
        <v>552</v>
      </c>
      <c r="C539" s="49" t="str">
        <f t="shared" si="133"/>
        <v>LA Wales - Powys</v>
      </c>
      <c r="D539" s="70">
        <f>I539</f>
        <v>53621</v>
      </c>
      <c r="E539" s="70">
        <f>J539</f>
        <v>55565</v>
      </c>
      <c r="F539" s="71">
        <f>G539+H539</f>
        <v>133030</v>
      </c>
      <c r="G539" s="71">
        <f>SUM(M539:CY539)</f>
        <v>65849</v>
      </c>
      <c r="H539" s="72">
        <f>SUM(CZ539:GL539)</f>
        <v>67181</v>
      </c>
      <c r="I539" s="72">
        <f t="shared" si="135"/>
        <v>53621</v>
      </c>
      <c r="J539" s="72">
        <f t="shared" si="136"/>
        <v>55565</v>
      </c>
      <c r="K539" s="69">
        <f>SUM(M539:AD539)</f>
        <v>12228</v>
      </c>
      <c r="L539" s="70">
        <f>SUM(CZ539:DQ539)</f>
        <v>11616</v>
      </c>
      <c r="M539" s="231">
        <v>521</v>
      </c>
      <c r="N539" s="231">
        <v>582</v>
      </c>
      <c r="O539" s="231">
        <v>655</v>
      </c>
      <c r="P539" s="231">
        <v>629</v>
      </c>
      <c r="Q539" s="231">
        <v>609</v>
      </c>
      <c r="R539" s="231">
        <v>680</v>
      </c>
      <c r="S539" s="231">
        <v>690</v>
      </c>
      <c r="T539" s="231">
        <v>706</v>
      </c>
      <c r="U539" s="231">
        <v>681</v>
      </c>
      <c r="V539" s="231">
        <v>701</v>
      </c>
      <c r="W539" s="231">
        <v>668</v>
      </c>
      <c r="X539" s="231">
        <v>736</v>
      </c>
      <c r="Y539" s="231">
        <v>797</v>
      </c>
      <c r="Z539" s="231">
        <v>705</v>
      </c>
      <c r="AA539" s="231">
        <v>728</v>
      </c>
      <c r="AB539" s="231">
        <v>743</v>
      </c>
      <c r="AC539" s="231">
        <v>712</v>
      </c>
      <c r="AD539" s="231">
        <v>685</v>
      </c>
      <c r="AE539" s="231">
        <v>703</v>
      </c>
      <c r="AF539" s="231">
        <v>631</v>
      </c>
      <c r="AG539" s="231">
        <v>607</v>
      </c>
      <c r="AH539" s="231">
        <v>663</v>
      </c>
      <c r="AI539" s="231">
        <v>707</v>
      </c>
      <c r="AJ539" s="231">
        <v>617</v>
      </c>
      <c r="AK539" s="231">
        <v>742</v>
      </c>
      <c r="AL539" s="231">
        <v>738</v>
      </c>
      <c r="AM539" s="231">
        <v>703</v>
      </c>
      <c r="AN539" s="231">
        <v>627</v>
      </c>
      <c r="AO539" s="231">
        <v>709</v>
      </c>
      <c r="AP539" s="231">
        <v>709</v>
      </c>
      <c r="AQ539" s="231">
        <v>708</v>
      </c>
      <c r="AR539" s="231">
        <v>684</v>
      </c>
      <c r="AS539" s="231">
        <v>668</v>
      </c>
      <c r="AT539" s="231">
        <v>702</v>
      </c>
      <c r="AU539" s="231">
        <v>662</v>
      </c>
      <c r="AV539" s="231">
        <v>570</v>
      </c>
      <c r="AW539" s="231">
        <v>567</v>
      </c>
      <c r="AX539" s="231">
        <v>554</v>
      </c>
      <c r="AY539" s="231">
        <v>571</v>
      </c>
      <c r="AZ539" s="231">
        <v>628</v>
      </c>
      <c r="BA539" s="231">
        <v>593</v>
      </c>
      <c r="BB539" s="231">
        <v>574</v>
      </c>
      <c r="BC539" s="231">
        <v>612</v>
      </c>
      <c r="BD539" s="231">
        <v>543</v>
      </c>
      <c r="BE539" s="231">
        <v>553</v>
      </c>
      <c r="BF539" s="231">
        <v>677</v>
      </c>
      <c r="BG539" s="231">
        <v>705</v>
      </c>
      <c r="BH539" s="231">
        <v>717</v>
      </c>
      <c r="BI539" s="231">
        <v>844</v>
      </c>
      <c r="BJ539" s="231">
        <v>869</v>
      </c>
      <c r="BK539" s="231">
        <v>859</v>
      </c>
      <c r="BL539" s="231">
        <v>988</v>
      </c>
      <c r="BM539" s="231">
        <v>867</v>
      </c>
      <c r="BN539" s="231">
        <v>1029</v>
      </c>
      <c r="BO539" s="231">
        <v>978</v>
      </c>
      <c r="BP539" s="231">
        <v>1087</v>
      </c>
      <c r="BQ539" s="231">
        <v>1057</v>
      </c>
      <c r="BR539" s="231">
        <v>1075</v>
      </c>
      <c r="BS539" s="231">
        <v>1088</v>
      </c>
      <c r="BT539" s="231">
        <v>1029</v>
      </c>
      <c r="BU539" s="231">
        <v>1010</v>
      </c>
      <c r="BV539" s="231">
        <v>1018</v>
      </c>
      <c r="BW539" s="231">
        <v>932</v>
      </c>
      <c r="BX539" s="231">
        <v>982</v>
      </c>
      <c r="BY539" s="231">
        <v>1048</v>
      </c>
      <c r="BZ539" s="231">
        <v>922</v>
      </c>
      <c r="CA539" s="231">
        <v>972</v>
      </c>
      <c r="CB539" s="231">
        <v>1010</v>
      </c>
      <c r="CC539" s="231">
        <v>969</v>
      </c>
      <c r="CD539" s="231">
        <v>930</v>
      </c>
      <c r="CE539" s="231">
        <v>1011</v>
      </c>
      <c r="CF539" s="231">
        <v>973</v>
      </c>
      <c r="CG539" s="231">
        <v>1071</v>
      </c>
      <c r="CH539" s="231">
        <v>1086</v>
      </c>
      <c r="CI539" s="231">
        <v>805</v>
      </c>
      <c r="CJ539" s="231">
        <v>772</v>
      </c>
      <c r="CK539" s="231">
        <v>887</v>
      </c>
      <c r="CL539" s="231">
        <v>757</v>
      </c>
      <c r="CM539" s="231">
        <v>615</v>
      </c>
      <c r="CN539" s="231">
        <v>529</v>
      </c>
      <c r="CO539" s="231">
        <v>559</v>
      </c>
      <c r="CP539" s="231">
        <v>525</v>
      </c>
      <c r="CQ539" s="231">
        <v>461</v>
      </c>
      <c r="CR539" s="231">
        <v>428</v>
      </c>
      <c r="CS539" s="231">
        <v>370</v>
      </c>
      <c r="CT539" s="231">
        <v>339</v>
      </c>
      <c r="CU539" s="231">
        <v>289</v>
      </c>
      <c r="CV539" s="231">
        <v>211</v>
      </c>
      <c r="CW539" s="231">
        <v>190</v>
      </c>
      <c r="CX539" s="231">
        <v>190</v>
      </c>
      <c r="CY539" s="231">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34</v>
      </c>
      <c r="B540" s="2" t="s">
        <v>553</v>
      </c>
      <c r="C540" s="49" t="str">
        <f t="shared" si="133"/>
        <v>LA Wales - Rhondda Cynon Taf</v>
      </c>
      <c r="D540" s="70">
        <f t="shared" si="137"/>
        <v>92932</v>
      </c>
      <c r="E540" s="70">
        <f t="shared" si="138"/>
        <v>98843</v>
      </c>
      <c r="F540" s="71">
        <f t="shared" si="139"/>
        <v>241873</v>
      </c>
      <c r="G540" s="71">
        <f t="shared" si="140"/>
        <v>118452</v>
      </c>
      <c r="H540" s="72">
        <f t="shared" si="141"/>
        <v>123421</v>
      </c>
      <c r="I540" s="72">
        <f t="shared" si="135"/>
        <v>92932</v>
      </c>
      <c r="J540" s="72">
        <f t="shared" si="136"/>
        <v>98843</v>
      </c>
      <c r="K540" s="69">
        <f t="shared" si="142"/>
        <v>25520</v>
      </c>
      <c r="L540" s="70">
        <f t="shared" si="143"/>
        <v>24578</v>
      </c>
      <c r="M540" s="231">
        <v>1222</v>
      </c>
      <c r="N540" s="231">
        <v>1332</v>
      </c>
      <c r="O540" s="231">
        <v>1324</v>
      </c>
      <c r="P540" s="231">
        <v>1395</v>
      </c>
      <c r="Q540" s="231">
        <v>1416</v>
      </c>
      <c r="R540" s="231">
        <v>1433</v>
      </c>
      <c r="S540" s="231">
        <v>1422</v>
      </c>
      <c r="T540" s="231">
        <v>1437</v>
      </c>
      <c r="U540" s="231">
        <v>1487</v>
      </c>
      <c r="V540" s="231">
        <v>1539</v>
      </c>
      <c r="W540" s="231">
        <v>1476</v>
      </c>
      <c r="X540" s="231">
        <v>1589</v>
      </c>
      <c r="Y540" s="231">
        <v>1458</v>
      </c>
      <c r="Z540" s="231">
        <v>1482</v>
      </c>
      <c r="AA540" s="231">
        <v>1491</v>
      </c>
      <c r="AB540" s="231">
        <v>1361</v>
      </c>
      <c r="AC540" s="231">
        <v>1343</v>
      </c>
      <c r="AD540" s="231">
        <v>1313</v>
      </c>
      <c r="AE540" s="231">
        <v>1304</v>
      </c>
      <c r="AF540" s="231">
        <v>1380</v>
      </c>
      <c r="AG540" s="231">
        <v>1401</v>
      </c>
      <c r="AH540" s="231">
        <v>1525</v>
      </c>
      <c r="AI540" s="231">
        <v>1664</v>
      </c>
      <c r="AJ540" s="231">
        <v>1745</v>
      </c>
      <c r="AK540" s="231">
        <v>1582</v>
      </c>
      <c r="AL540" s="231">
        <v>1605</v>
      </c>
      <c r="AM540" s="231">
        <v>1564</v>
      </c>
      <c r="AN540" s="231">
        <v>1645</v>
      </c>
      <c r="AO540" s="231">
        <v>1657</v>
      </c>
      <c r="AP540" s="231">
        <v>1662</v>
      </c>
      <c r="AQ540" s="231">
        <v>1826</v>
      </c>
      <c r="AR540" s="231">
        <v>1654</v>
      </c>
      <c r="AS540" s="231">
        <v>1547</v>
      </c>
      <c r="AT540" s="231">
        <v>1568</v>
      </c>
      <c r="AU540" s="231">
        <v>1536</v>
      </c>
      <c r="AV540" s="231">
        <v>1514</v>
      </c>
      <c r="AW540" s="231">
        <v>1441</v>
      </c>
      <c r="AX540" s="231">
        <v>1469</v>
      </c>
      <c r="AY540" s="231">
        <v>1406</v>
      </c>
      <c r="AZ540" s="231">
        <v>1497</v>
      </c>
      <c r="BA540" s="231">
        <v>1537</v>
      </c>
      <c r="BB540" s="231">
        <v>1377</v>
      </c>
      <c r="BC540" s="231">
        <v>1245</v>
      </c>
      <c r="BD540" s="231">
        <v>1321</v>
      </c>
      <c r="BE540" s="231">
        <v>1193</v>
      </c>
      <c r="BF540" s="231">
        <v>1294</v>
      </c>
      <c r="BG540" s="231">
        <v>1309</v>
      </c>
      <c r="BH540" s="231">
        <v>1485</v>
      </c>
      <c r="BI540" s="231">
        <v>1556</v>
      </c>
      <c r="BJ540" s="231">
        <v>1674</v>
      </c>
      <c r="BK540" s="231">
        <v>1600</v>
      </c>
      <c r="BL540" s="231">
        <v>1660</v>
      </c>
      <c r="BM540" s="231">
        <v>1591</v>
      </c>
      <c r="BN540" s="231">
        <v>1678</v>
      </c>
      <c r="BO540" s="231">
        <v>1629</v>
      </c>
      <c r="BP540" s="231">
        <v>1683</v>
      </c>
      <c r="BQ540" s="231">
        <v>1651</v>
      </c>
      <c r="BR540" s="231">
        <v>1518</v>
      </c>
      <c r="BS540" s="231">
        <v>1648</v>
      </c>
      <c r="BT540" s="231">
        <v>1541</v>
      </c>
      <c r="BU540" s="231">
        <v>1398</v>
      </c>
      <c r="BV540" s="231">
        <v>1407</v>
      </c>
      <c r="BW540" s="231">
        <v>1430</v>
      </c>
      <c r="BX540" s="231">
        <v>1415</v>
      </c>
      <c r="BY540" s="231">
        <v>1243</v>
      </c>
      <c r="BZ540" s="231">
        <v>1212</v>
      </c>
      <c r="CA540" s="231">
        <v>1257</v>
      </c>
      <c r="CB540" s="231">
        <v>1235</v>
      </c>
      <c r="CC540" s="231">
        <v>1267</v>
      </c>
      <c r="CD540" s="231">
        <v>1242</v>
      </c>
      <c r="CE540" s="231">
        <v>1291</v>
      </c>
      <c r="CF540" s="231">
        <v>1296</v>
      </c>
      <c r="CG540" s="231">
        <v>1353</v>
      </c>
      <c r="CH540" s="231">
        <v>1414</v>
      </c>
      <c r="CI540" s="231">
        <v>1090</v>
      </c>
      <c r="CJ540" s="231">
        <v>1034</v>
      </c>
      <c r="CK540" s="231">
        <v>941</v>
      </c>
      <c r="CL540" s="231">
        <v>829</v>
      </c>
      <c r="CM540" s="231">
        <v>809</v>
      </c>
      <c r="CN540" s="231">
        <v>727</v>
      </c>
      <c r="CO540" s="231">
        <v>643</v>
      </c>
      <c r="CP540" s="231">
        <v>590</v>
      </c>
      <c r="CQ540" s="231">
        <v>557</v>
      </c>
      <c r="CR540" s="231">
        <v>451</v>
      </c>
      <c r="CS540" s="231">
        <v>410</v>
      </c>
      <c r="CT540" s="231">
        <v>387</v>
      </c>
      <c r="CU540" s="231">
        <v>367</v>
      </c>
      <c r="CV540" s="231">
        <v>285</v>
      </c>
      <c r="CW540" s="231">
        <v>222</v>
      </c>
      <c r="CX540" s="231">
        <v>174</v>
      </c>
      <c r="CY540" s="231">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34</v>
      </c>
      <c r="B541" s="2" t="s">
        <v>554</v>
      </c>
      <c r="C541" s="49" t="str">
        <f t="shared" si="133"/>
        <v>LA Wales - Swansea</v>
      </c>
      <c r="D541" s="70">
        <f t="shared" si="137"/>
        <v>98412</v>
      </c>
      <c r="E541" s="70">
        <f t="shared" si="138"/>
        <v>101311</v>
      </c>
      <c r="F541" s="71">
        <f t="shared" si="139"/>
        <v>246563</v>
      </c>
      <c r="G541" s="71">
        <f t="shared" si="140"/>
        <v>122688</v>
      </c>
      <c r="H541" s="72">
        <f t="shared" si="141"/>
        <v>123875</v>
      </c>
      <c r="I541" s="72">
        <f t="shared" si="135"/>
        <v>98412</v>
      </c>
      <c r="J541" s="72">
        <f t="shared" si="136"/>
        <v>101311</v>
      </c>
      <c r="K541" s="69">
        <f t="shared" si="142"/>
        <v>24276</v>
      </c>
      <c r="L541" s="70">
        <f t="shared" si="143"/>
        <v>22564</v>
      </c>
      <c r="M541" s="231">
        <v>1062</v>
      </c>
      <c r="N541" s="231">
        <v>1200</v>
      </c>
      <c r="O541" s="231">
        <v>1245</v>
      </c>
      <c r="P541" s="231">
        <v>1233</v>
      </c>
      <c r="Q541" s="231">
        <v>1367</v>
      </c>
      <c r="R541" s="231">
        <v>1306</v>
      </c>
      <c r="S541" s="231">
        <v>1391</v>
      </c>
      <c r="T541" s="231">
        <v>1415</v>
      </c>
      <c r="U541" s="231">
        <v>1484</v>
      </c>
      <c r="V541" s="231">
        <v>1458</v>
      </c>
      <c r="W541" s="231">
        <v>1391</v>
      </c>
      <c r="X541" s="231">
        <v>1410</v>
      </c>
      <c r="Y541" s="231">
        <v>1428</v>
      </c>
      <c r="Z541" s="231">
        <v>1389</v>
      </c>
      <c r="AA541" s="231">
        <v>1380</v>
      </c>
      <c r="AB541" s="231">
        <v>1364</v>
      </c>
      <c r="AC541" s="231">
        <v>1376</v>
      </c>
      <c r="AD541" s="231">
        <v>1377</v>
      </c>
      <c r="AE541" s="231">
        <v>1386</v>
      </c>
      <c r="AF541" s="231">
        <v>1794</v>
      </c>
      <c r="AG541" s="231">
        <v>2463</v>
      </c>
      <c r="AH541" s="231">
        <v>2789</v>
      </c>
      <c r="AI541" s="231">
        <v>2556</v>
      </c>
      <c r="AJ541" s="231">
        <v>2324</v>
      </c>
      <c r="AK541" s="231">
        <v>2089</v>
      </c>
      <c r="AL541" s="231">
        <v>1797</v>
      </c>
      <c r="AM541" s="231">
        <v>1990</v>
      </c>
      <c r="AN541" s="231">
        <v>1956</v>
      </c>
      <c r="AO541" s="231">
        <v>1988</v>
      </c>
      <c r="AP541" s="231">
        <v>1865</v>
      </c>
      <c r="AQ541" s="231">
        <v>1910</v>
      </c>
      <c r="AR541" s="231">
        <v>1621</v>
      </c>
      <c r="AS541" s="231">
        <v>1509</v>
      </c>
      <c r="AT541" s="231">
        <v>1393</v>
      </c>
      <c r="AU541" s="231">
        <v>1547</v>
      </c>
      <c r="AV541" s="231">
        <v>1599</v>
      </c>
      <c r="AW541" s="231">
        <v>1491</v>
      </c>
      <c r="AX541" s="231">
        <v>1429</v>
      </c>
      <c r="AY541" s="231">
        <v>1524</v>
      </c>
      <c r="AZ541" s="231">
        <v>1500</v>
      </c>
      <c r="BA541" s="231">
        <v>1583</v>
      </c>
      <c r="BB541" s="231">
        <v>1335</v>
      </c>
      <c r="BC541" s="231">
        <v>1239</v>
      </c>
      <c r="BD541" s="231">
        <v>1464</v>
      </c>
      <c r="BE541" s="231">
        <v>1325</v>
      </c>
      <c r="BF541" s="231">
        <v>1324</v>
      </c>
      <c r="BG541" s="231">
        <v>1404</v>
      </c>
      <c r="BH541" s="231">
        <v>1449</v>
      </c>
      <c r="BI541" s="231">
        <v>1458</v>
      </c>
      <c r="BJ541" s="231">
        <v>1458</v>
      </c>
      <c r="BK541" s="231">
        <v>1423</v>
      </c>
      <c r="BL541" s="231">
        <v>1635</v>
      </c>
      <c r="BM541" s="231">
        <v>1553</v>
      </c>
      <c r="BN541" s="231">
        <v>1578</v>
      </c>
      <c r="BO541" s="231">
        <v>1551</v>
      </c>
      <c r="BP541" s="231">
        <v>1668</v>
      </c>
      <c r="BQ541" s="231">
        <v>1577</v>
      </c>
      <c r="BR541" s="231">
        <v>1494</v>
      </c>
      <c r="BS541" s="231">
        <v>1577</v>
      </c>
      <c r="BT541" s="231">
        <v>1447</v>
      </c>
      <c r="BU541" s="231">
        <v>1403</v>
      </c>
      <c r="BV541" s="231">
        <v>1347</v>
      </c>
      <c r="BW541" s="231">
        <v>1388</v>
      </c>
      <c r="BX541" s="231">
        <v>1310</v>
      </c>
      <c r="BY541" s="231">
        <v>1211</v>
      </c>
      <c r="BZ541" s="231">
        <v>1235</v>
      </c>
      <c r="CA541" s="231">
        <v>1225</v>
      </c>
      <c r="CB541" s="231">
        <v>1260</v>
      </c>
      <c r="CC541" s="231">
        <v>1233</v>
      </c>
      <c r="CD541" s="231">
        <v>1108</v>
      </c>
      <c r="CE541" s="231">
        <v>1217</v>
      </c>
      <c r="CF541" s="231">
        <v>1247</v>
      </c>
      <c r="CG541" s="231">
        <v>1268</v>
      </c>
      <c r="CH541" s="231">
        <v>1403</v>
      </c>
      <c r="CI541" s="231">
        <v>932</v>
      </c>
      <c r="CJ541" s="231">
        <v>978</v>
      </c>
      <c r="CK541" s="231">
        <v>948</v>
      </c>
      <c r="CL541" s="231">
        <v>921</v>
      </c>
      <c r="CM541" s="231">
        <v>767</v>
      </c>
      <c r="CN541" s="231">
        <v>684</v>
      </c>
      <c r="CO541" s="231">
        <v>670</v>
      </c>
      <c r="CP541" s="231">
        <v>608</v>
      </c>
      <c r="CQ541" s="231">
        <v>595</v>
      </c>
      <c r="CR541" s="231">
        <v>512</v>
      </c>
      <c r="CS541" s="231">
        <v>502</v>
      </c>
      <c r="CT541" s="231">
        <v>443</v>
      </c>
      <c r="CU541" s="231">
        <v>356</v>
      </c>
      <c r="CV541" s="231">
        <v>309</v>
      </c>
      <c r="CW541" s="231">
        <v>308</v>
      </c>
      <c r="CX541" s="231">
        <v>231</v>
      </c>
      <c r="CY541" s="231">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34</v>
      </c>
      <c r="B542" s="2" t="s">
        <v>555</v>
      </c>
      <c r="C542" s="49" t="str">
        <f t="shared" si="133"/>
        <v>LA Wales - Torfaen</v>
      </c>
      <c r="D542" s="70">
        <f t="shared" si="137"/>
        <v>36200</v>
      </c>
      <c r="E542" s="70">
        <f t="shared" si="138"/>
        <v>39169</v>
      </c>
      <c r="F542" s="71">
        <f t="shared" si="139"/>
        <v>94832</v>
      </c>
      <c r="G542" s="71">
        <f t="shared" si="140"/>
        <v>46183</v>
      </c>
      <c r="H542" s="72">
        <f t="shared" si="141"/>
        <v>48649</v>
      </c>
      <c r="I542" s="72">
        <f t="shared" si="135"/>
        <v>36200</v>
      </c>
      <c r="J542" s="72">
        <f t="shared" si="136"/>
        <v>39169</v>
      </c>
      <c r="K542" s="69">
        <f t="shared" si="142"/>
        <v>9983</v>
      </c>
      <c r="L542" s="70">
        <f t="shared" si="143"/>
        <v>9480</v>
      </c>
      <c r="M542" s="231">
        <v>485</v>
      </c>
      <c r="N542" s="231">
        <v>550</v>
      </c>
      <c r="O542" s="231">
        <v>490</v>
      </c>
      <c r="P542" s="231">
        <v>562</v>
      </c>
      <c r="Q542" s="231">
        <v>548</v>
      </c>
      <c r="R542" s="231">
        <v>531</v>
      </c>
      <c r="S542" s="231">
        <v>567</v>
      </c>
      <c r="T542" s="231">
        <v>567</v>
      </c>
      <c r="U542" s="231">
        <v>610</v>
      </c>
      <c r="V542" s="231">
        <v>603</v>
      </c>
      <c r="W542" s="231">
        <v>625</v>
      </c>
      <c r="X542" s="231">
        <v>576</v>
      </c>
      <c r="Y542" s="231">
        <v>580</v>
      </c>
      <c r="Z542" s="231">
        <v>554</v>
      </c>
      <c r="AA542" s="231">
        <v>566</v>
      </c>
      <c r="AB542" s="231">
        <v>572</v>
      </c>
      <c r="AC542" s="231">
        <v>489</v>
      </c>
      <c r="AD542" s="231">
        <v>508</v>
      </c>
      <c r="AE542" s="231">
        <v>499</v>
      </c>
      <c r="AF542" s="231">
        <v>490</v>
      </c>
      <c r="AG542" s="231">
        <v>495</v>
      </c>
      <c r="AH542" s="231">
        <v>508</v>
      </c>
      <c r="AI542" s="231">
        <v>513</v>
      </c>
      <c r="AJ542" s="231">
        <v>626</v>
      </c>
      <c r="AK542" s="231">
        <v>617</v>
      </c>
      <c r="AL542" s="231">
        <v>610</v>
      </c>
      <c r="AM542" s="231">
        <v>609</v>
      </c>
      <c r="AN542" s="231">
        <v>568</v>
      </c>
      <c r="AO542" s="231">
        <v>620</v>
      </c>
      <c r="AP542" s="231">
        <v>694</v>
      </c>
      <c r="AQ542" s="231">
        <v>633</v>
      </c>
      <c r="AR542" s="231">
        <v>654</v>
      </c>
      <c r="AS542" s="231">
        <v>553</v>
      </c>
      <c r="AT542" s="231">
        <v>547</v>
      </c>
      <c r="AU542" s="231">
        <v>608</v>
      </c>
      <c r="AV542" s="231">
        <v>595</v>
      </c>
      <c r="AW542" s="231">
        <v>582</v>
      </c>
      <c r="AX542" s="231">
        <v>573</v>
      </c>
      <c r="AY542" s="231">
        <v>539</v>
      </c>
      <c r="AZ542" s="231">
        <v>537</v>
      </c>
      <c r="BA542" s="231">
        <v>539</v>
      </c>
      <c r="BB542" s="231">
        <v>542</v>
      </c>
      <c r="BC542" s="231">
        <v>455</v>
      </c>
      <c r="BD542" s="231">
        <v>496</v>
      </c>
      <c r="BE542" s="231">
        <v>437</v>
      </c>
      <c r="BF542" s="231">
        <v>472</v>
      </c>
      <c r="BG542" s="231">
        <v>514</v>
      </c>
      <c r="BH542" s="231">
        <v>552</v>
      </c>
      <c r="BI542" s="231">
        <v>566</v>
      </c>
      <c r="BJ542" s="231">
        <v>627</v>
      </c>
      <c r="BK542" s="231">
        <v>649</v>
      </c>
      <c r="BL542" s="231">
        <v>654</v>
      </c>
      <c r="BM542" s="231">
        <v>620</v>
      </c>
      <c r="BN542" s="231">
        <v>627</v>
      </c>
      <c r="BO542" s="231">
        <v>636</v>
      </c>
      <c r="BP542" s="231">
        <v>723</v>
      </c>
      <c r="BQ542" s="231">
        <v>646</v>
      </c>
      <c r="BR542" s="231">
        <v>687</v>
      </c>
      <c r="BS542" s="231">
        <v>673</v>
      </c>
      <c r="BT542" s="231">
        <v>633</v>
      </c>
      <c r="BU542" s="231">
        <v>601</v>
      </c>
      <c r="BV542" s="231">
        <v>618</v>
      </c>
      <c r="BW542" s="231">
        <v>595</v>
      </c>
      <c r="BX542" s="231">
        <v>531</v>
      </c>
      <c r="BY542" s="231">
        <v>499</v>
      </c>
      <c r="BZ542" s="231">
        <v>483</v>
      </c>
      <c r="CA542" s="231">
        <v>550</v>
      </c>
      <c r="CB542" s="231">
        <v>494</v>
      </c>
      <c r="CC542" s="231">
        <v>502</v>
      </c>
      <c r="CD542" s="231">
        <v>529</v>
      </c>
      <c r="CE542" s="231">
        <v>499</v>
      </c>
      <c r="CF542" s="231">
        <v>498</v>
      </c>
      <c r="CG542" s="231">
        <v>520</v>
      </c>
      <c r="CH542" s="231">
        <v>577</v>
      </c>
      <c r="CI542" s="231">
        <v>416</v>
      </c>
      <c r="CJ542" s="231">
        <v>430</v>
      </c>
      <c r="CK542" s="231">
        <v>383</v>
      </c>
      <c r="CL542" s="231">
        <v>339</v>
      </c>
      <c r="CM542" s="231">
        <v>302</v>
      </c>
      <c r="CN542" s="231">
        <v>288</v>
      </c>
      <c r="CO542" s="231">
        <v>272</v>
      </c>
      <c r="CP542" s="231">
        <v>261</v>
      </c>
      <c r="CQ542" s="231">
        <v>252</v>
      </c>
      <c r="CR542" s="231">
        <v>199</v>
      </c>
      <c r="CS542" s="231">
        <v>182</v>
      </c>
      <c r="CT542" s="231">
        <v>161</v>
      </c>
      <c r="CU542" s="231">
        <v>162</v>
      </c>
      <c r="CV542" s="231">
        <v>148</v>
      </c>
      <c r="CW542" s="231">
        <v>104</v>
      </c>
      <c r="CX542" s="231">
        <v>81</v>
      </c>
      <c r="CY542" s="231">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34</v>
      </c>
      <c r="B543" s="2" t="s">
        <v>556</v>
      </c>
      <c r="C543" s="49" t="str">
        <f t="shared" si="133"/>
        <v>LA Wales - Vale of Glamorgan</v>
      </c>
      <c r="D543" s="70">
        <f t="shared" si="137"/>
        <v>51640</v>
      </c>
      <c r="E543" s="70">
        <f t="shared" si="138"/>
        <v>55763</v>
      </c>
      <c r="F543" s="71">
        <f t="shared" si="139"/>
        <v>135295</v>
      </c>
      <c r="G543" s="71">
        <f t="shared" si="140"/>
        <v>65715</v>
      </c>
      <c r="H543" s="72">
        <f t="shared" si="141"/>
        <v>69580</v>
      </c>
      <c r="I543" s="72">
        <f t="shared" si="135"/>
        <v>51640</v>
      </c>
      <c r="J543" s="72">
        <f t="shared" si="136"/>
        <v>55763</v>
      </c>
      <c r="K543" s="69">
        <f t="shared" si="142"/>
        <v>14075</v>
      </c>
      <c r="L543" s="70">
        <f t="shared" si="143"/>
        <v>13817</v>
      </c>
      <c r="M543" s="231">
        <v>619</v>
      </c>
      <c r="N543" s="231">
        <v>646</v>
      </c>
      <c r="O543" s="231">
        <v>687</v>
      </c>
      <c r="P543" s="231">
        <v>784</v>
      </c>
      <c r="Q543" s="231">
        <v>753</v>
      </c>
      <c r="R543" s="231">
        <v>777</v>
      </c>
      <c r="S543" s="231">
        <v>790</v>
      </c>
      <c r="T543" s="231">
        <v>826</v>
      </c>
      <c r="U543" s="231">
        <v>843</v>
      </c>
      <c r="V543" s="231">
        <v>797</v>
      </c>
      <c r="W543" s="231">
        <v>875</v>
      </c>
      <c r="X543" s="231">
        <v>871</v>
      </c>
      <c r="Y543" s="231">
        <v>888</v>
      </c>
      <c r="Z543" s="231">
        <v>838</v>
      </c>
      <c r="AA543" s="231">
        <v>799</v>
      </c>
      <c r="AB543" s="231">
        <v>768</v>
      </c>
      <c r="AC543" s="231">
        <v>711</v>
      </c>
      <c r="AD543" s="231">
        <v>803</v>
      </c>
      <c r="AE543" s="231">
        <v>754</v>
      </c>
      <c r="AF543" s="231">
        <v>643</v>
      </c>
      <c r="AG543" s="231">
        <v>672</v>
      </c>
      <c r="AH543" s="231">
        <v>677</v>
      </c>
      <c r="AI543" s="231">
        <v>793</v>
      </c>
      <c r="AJ543" s="231">
        <v>749</v>
      </c>
      <c r="AK543" s="231">
        <v>782</v>
      </c>
      <c r="AL543" s="231">
        <v>802</v>
      </c>
      <c r="AM543" s="231">
        <v>820</v>
      </c>
      <c r="AN543" s="231">
        <v>738</v>
      </c>
      <c r="AO543" s="231">
        <v>744</v>
      </c>
      <c r="AP543" s="231">
        <v>854</v>
      </c>
      <c r="AQ543" s="231">
        <v>793</v>
      </c>
      <c r="AR543" s="231">
        <v>791</v>
      </c>
      <c r="AS543" s="231">
        <v>777</v>
      </c>
      <c r="AT543" s="231">
        <v>774</v>
      </c>
      <c r="AU543" s="231">
        <v>835</v>
      </c>
      <c r="AV543" s="231">
        <v>787</v>
      </c>
      <c r="AW543" s="231">
        <v>797</v>
      </c>
      <c r="AX543" s="231">
        <v>803</v>
      </c>
      <c r="AY543" s="231">
        <v>773</v>
      </c>
      <c r="AZ543" s="231">
        <v>901</v>
      </c>
      <c r="BA543" s="231">
        <v>873</v>
      </c>
      <c r="BB543" s="231">
        <v>855</v>
      </c>
      <c r="BC543" s="231">
        <v>780</v>
      </c>
      <c r="BD543" s="231">
        <v>803</v>
      </c>
      <c r="BE543" s="231">
        <v>810</v>
      </c>
      <c r="BF543" s="231">
        <v>822</v>
      </c>
      <c r="BG543" s="231">
        <v>819</v>
      </c>
      <c r="BH543" s="231">
        <v>873</v>
      </c>
      <c r="BI543" s="231">
        <v>945</v>
      </c>
      <c r="BJ543" s="231">
        <v>869</v>
      </c>
      <c r="BK543" s="231">
        <v>846</v>
      </c>
      <c r="BL543" s="231">
        <v>885</v>
      </c>
      <c r="BM543" s="231">
        <v>912</v>
      </c>
      <c r="BN543" s="231">
        <v>982</v>
      </c>
      <c r="BO543" s="231">
        <v>841</v>
      </c>
      <c r="BP543" s="231">
        <v>918</v>
      </c>
      <c r="BQ543" s="231">
        <v>944</v>
      </c>
      <c r="BR543" s="231">
        <v>918</v>
      </c>
      <c r="BS543" s="231">
        <v>933</v>
      </c>
      <c r="BT543" s="231">
        <v>920</v>
      </c>
      <c r="BU543" s="231">
        <v>871</v>
      </c>
      <c r="BV543" s="231">
        <v>850</v>
      </c>
      <c r="BW543" s="231">
        <v>813</v>
      </c>
      <c r="BX543" s="231">
        <v>816</v>
      </c>
      <c r="BY543" s="231">
        <v>776</v>
      </c>
      <c r="BZ543" s="231">
        <v>768</v>
      </c>
      <c r="CA543" s="231">
        <v>786</v>
      </c>
      <c r="CB543" s="231">
        <v>821</v>
      </c>
      <c r="CC543" s="231">
        <v>719</v>
      </c>
      <c r="CD543" s="231">
        <v>703</v>
      </c>
      <c r="CE543" s="231">
        <v>694</v>
      </c>
      <c r="CF543" s="231">
        <v>713</v>
      </c>
      <c r="CG543" s="231">
        <v>749</v>
      </c>
      <c r="CH543" s="231">
        <v>840</v>
      </c>
      <c r="CI543" s="231">
        <v>579</v>
      </c>
      <c r="CJ543" s="231">
        <v>592</v>
      </c>
      <c r="CK543" s="231">
        <v>627</v>
      </c>
      <c r="CL543" s="231">
        <v>526</v>
      </c>
      <c r="CM543" s="231">
        <v>456</v>
      </c>
      <c r="CN543" s="231">
        <v>420</v>
      </c>
      <c r="CO543" s="231">
        <v>391</v>
      </c>
      <c r="CP543" s="231">
        <v>370</v>
      </c>
      <c r="CQ543" s="231">
        <v>345</v>
      </c>
      <c r="CR543" s="231">
        <v>304</v>
      </c>
      <c r="CS543" s="231">
        <v>255</v>
      </c>
      <c r="CT543" s="231">
        <v>218</v>
      </c>
      <c r="CU543" s="231">
        <v>213</v>
      </c>
      <c r="CV543" s="231">
        <v>187</v>
      </c>
      <c r="CW543" s="231">
        <v>156</v>
      </c>
      <c r="CX543" s="231">
        <v>122</v>
      </c>
      <c r="CY543" s="231">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34</v>
      </c>
      <c r="B544" s="2" t="s">
        <v>557</v>
      </c>
      <c r="C544" s="49" t="str">
        <f t="shared" si="133"/>
        <v>LA Wales - Wrexham</v>
      </c>
      <c r="D544" s="70">
        <f t="shared" si="137"/>
        <v>53663</v>
      </c>
      <c r="E544" s="70">
        <f t="shared" si="138"/>
        <v>53479</v>
      </c>
      <c r="F544" s="71">
        <f t="shared" si="139"/>
        <v>136055</v>
      </c>
      <c r="G544" s="71">
        <f t="shared" si="140"/>
        <v>68526</v>
      </c>
      <c r="H544" s="72">
        <f t="shared" si="141"/>
        <v>67529</v>
      </c>
      <c r="I544" s="72">
        <f t="shared" si="135"/>
        <v>53663</v>
      </c>
      <c r="J544" s="72">
        <f t="shared" si="136"/>
        <v>53479</v>
      </c>
      <c r="K544" s="69">
        <f t="shared" si="142"/>
        <v>14863</v>
      </c>
      <c r="L544" s="70">
        <f t="shared" si="143"/>
        <v>14050</v>
      </c>
      <c r="M544" s="231">
        <v>718</v>
      </c>
      <c r="N544" s="231">
        <v>713</v>
      </c>
      <c r="O544" s="231">
        <v>739</v>
      </c>
      <c r="P544" s="231">
        <v>822</v>
      </c>
      <c r="Q544" s="231">
        <v>808</v>
      </c>
      <c r="R544" s="231">
        <v>793</v>
      </c>
      <c r="S544" s="231">
        <v>764</v>
      </c>
      <c r="T544" s="231">
        <v>871</v>
      </c>
      <c r="U544" s="231">
        <v>863</v>
      </c>
      <c r="V544" s="231">
        <v>917</v>
      </c>
      <c r="W544" s="231">
        <v>932</v>
      </c>
      <c r="X544" s="231">
        <v>916</v>
      </c>
      <c r="Y544" s="231">
        <v>858</v>
      </c>
      <c r="Z544" s="231">
        <v>884</v>
      </c>
      <c r="AA544" s="231">
        <v>866</v>
      </c>
      <c r="AB544" s="231">
        <v>851</v>
      </c>
      <c r="AC544" s="231">
        <v>792</v>
      </c>
      <c r="AD544" s="231">
        <v>756</v>
      </c>
      <c r="AE544" s="231">
        <v>750</v>
      </c>
      <c r="AF544" s="231">
        <v>717</v>
      </c>
      <c r="AG544" s="231">
        <v>692</v>
      </c>
      <c r="AH544" s="231">
        <v>716</v>
      </c>
      <c r="AI544" s="231">
        <v>771</v>
      </c>
      <c r="AJ544" s="231">
        <v>810</v>
      </c>
      <c r="AK544" s="231">
        <v>837</v>
      </c>
      <c r="AL544" s="231">
        <v>806</v>
      </c>
      <c r="AM544" s="231">
        <v>820</v>
      </c>
      <c r="AN544" s="231">
        <v>881</v>
      </c>
      <c r="AO544" s="231">
        <v>810</v>
      </c>
      <c r="AP544" s="231">
        <v>915</v>
      </c>
      <c r="AQ544" s="231">
        <v>845</v>
      </c>
      <c r="AR544" s="231">
        <v>911</v>
      </c>
      <c r="AS544" s="231">
        <v>916</v>
      </c>
      <c r="AT544" s="231">
        <v>852</v>
      </c>
      <c r="AU544" s="231">
        <v>836</v>
      </c>
      <c r="AV544" s="231">
        <v>951</v>
      </c>
      <c r="AW544" s="231">
        <v>838</v>
      </c>
      <c r="AX544" s="231">
        <v>896</v>
      </c>
      <c r="AY544" s="231">
        <v>850</v>
      </c>
      <c r="AZ544" s="231">
        <v>977</v>
      </c>
      <c r="BA544" s="231">
        <v>894</v>
      </c>
      <c r="BB544" s="231">
        <v>855</v>
      </c>
      <c r="BC544" s="231">
        <v>693</v>
      </c>
      <c r="BD544" s="231">
        <v>768</v>
      </c>
      <c r="BE544" s="231">
        <v>782</v>
      </c>
      <c r="BF544" s="231">
        <v>851</v>
      </c>
      <c r="BG544" s="231">
        <v>813</v>
      </c>
      <c r="BH544" s="231">
        <v>920</v>
      </c>
      <c r="BI544" s="231">
        <v>1020</v>
      </c>
      <c r="BJ544" s="231">
        <v>999</v>
      </c>
      <c r="BK544" s="231">
        <v>971</v>
      </c>
      <c r="BL544" s="231">
        <v>956</v>
      </c>
      <c r="BM544" s="231">
        <v>929</v>
      </c>
      <c r="BN544" s="231">
        <v>891</v>
      </c>
      <c r="BO544" s="231">
        <v>976</v>
      </c>
      <c r="BP544" s="231">
        <v>1000</v>
      </c>
      <c r="BQ544" s="231">
        <v>990</v>
      </c>
      <c r="BR544" s="231">
        <v>958</v>
      </c>
      <c r="BS544" s="231">
        <v>932</v>
      </c>
      <c r="BT544" s="231">
        <v>894</v>
      </c>
      <c r="BU544" s="231">
        <v>853</v>
      </c>
      <c r="BV544" s="231">
        <v>757</v>
      </c>
      <c r="BW544" s="231">
        <v>815</v>
      </c>
      <c r="BX544" s="231">
        <v>813</v>
      </c>
      <c r="BY544" s="231">
        <v>803</v>
      </c>
      <c r="BZ544" s="231">
        <v>734</v>
      </c>
      <c r="CA544" s="231">
        <v>762</v>
      </c>
      <c r="CB544" s="231">
        <v>767</v>
      </c>
      <c r="CC544" s="231">
        <v>726</v>
      </c>
      <c r="CD544" s="231">
        <v>706</v>
      </c>
      <c r="CE544" s="231">
        <v>708</v>
      </c>
      <c r="CF544" s="231">
        <v>765</v>
      </c>
      <c r="CG544" s="231">
        <v>780</v>
      </c>
      <c r="CH544" s="231">
        <v>836</v>
      </c>
      <c r="CI544" s="231">
        <v>631</v>
      </c>
      <c r="CJ544" s="231">
        <v>585</v>
      </c>
      <c r="CK544" s="231">
        <v>573</v>
      </c>
      <c r="CL544" s="231">
        <v>585</v>
      </c>
      <c r="CM544" s="231">
        <v>476</v>
      </c>
      <c r="CN544" s="231">
        <v>420</v>
      </c>
      <c r="CO544" s="231">
        <v>392</v>
      </c>
      <c r="CP544" s="231">
        <v>365</v>
      </c>
      <c r="CQ544" s="231">
        <v>354</v>
      </c>
      <c r="CR544" s="231">
        <v>293</v>
      </c>
      <c r="CS544" s="231">
        <v>274</v>
      </c>
      <c r="CT544" s="231">
        <v>239</v>
      </c>
      <c r="CU544" s="231">
        <v>188</v>
      </c>
      <c r="CV544" s="231">
        <v>194</v>
      </c>
      <c r="CW544" s="231">
        <v>157</v>
      </c>
      <c r="CX544" s="231">
        <v>147</v>
      </c>
      <c r="CY544" s="231">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63" customFormat="1" x14ac:dyDescent="0.3">
      <c r="A545" s="159"/>
      <c r="B545" s="169"/>
      <c r="C545" s="159"/>
      <c r="D545" s="161">
        <f>SUM(D523:D544)</f>
        <v>1240703</v>
      </c>
      <c r="E545" s="161">
        <f t="shared" ref="E545:L545" si="144">SUM(E523:E544)</f>
        <v>1299011</v>
      </c>
      <c r="F545" s="161">
        <f t="shared" si="144"/>
        <v>3169586</v>
      </c>
      <c r="G545" s="161">
        <f t="shared" si="144"/>
        <v>1563524</v>
      </c>
      <c r="H545" s="161">
        <f t="shared" si="144"/>
        <v>1606062</v>
      </c>
      <c r="I545" s="161">
        <f t="shared" si="144"/>
        <v>1240703</v>
      </c>
      <c r="J545" s="161">
        <f t="shared" si="144"/>
        <v>1299011</v>
      </c>
      <c r="K545" s="161">
        <f t="shared" si="144"/>
        <v>322821</v>
      </c>
      <c r="L545" s="161">
        <f t="shared" si="144"/>
        <v>307051</v>
      </c>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1"/>
    </row>
    <row r="546" spans="1:194" s="2" customFormat="1" x14ac:dyDescent="0.3">
      <c r="A546" s="50" t="s">
        <v>36</v>
      </c>
      <c r="B546" s="2" t="s">
        <v>558</v>
      </c>
      <c r="C546" s="49" t="str">
        <f t="shared" si="133"/>
        <v>LA NI - Antrim and Newtownabbey</v>
      </c>
      <c r="D546" s="70">
        <f t="shared" si="137"/>
        <v>53099</v>
      </c>
      <c r="E546" s="70">
        <f t="shared" si="138"/>
        <v>57362</v>
      </c>
      <c r="F546" s="71">
        <f t="shared" ref="F546:F556" si="145">G546+H546</f>
        <v>143756</v>
      </c>
      <c r="G546" s="71">
        <f t="shared" ref="G546:G556" si="146">SUM(M546:CY546)</f>
        <v>70125</v>
      </c>
      <c r="H546" s="72">
        <f t="shared" ref="H546:H556" si="147">SUM(CZ546:GL546)</f>
        <v>73631</v>
      </c>
      <c r="I546" s="72">
        <f t="shared" ref="I546:I556" si="148">SUM(AE546:CY546)</f>
        <v>53099</v>
      </c>
      <c r="J546" s="72">
        <f t="shared" ref="J546:J556" si="149">SUM(DR546:GL546)</f>
        <v>57362</v>
      </c>
      <c r="K546" s="69">
        <f t="shared" ref="K546:K556" si="150">SUM(M546:AD546)</f>
        <v>17026</v>
      </c>
      <c r="L546" s="70">
        <f t="shared" ref="L546:L556" si="151">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36</v>
      </c>
      <c r="B547" s="2" t="s">
        <v>559</v>
      </c>
      <c r="C547" s="49" t="str">
        <f t="shared" si="133"/>
        <v>LA NI - Ards and North Down</v>
      </c>
      <c r="D547" s="70">
        <f t="shared" si="137"/>
        <v>61375</v>
      </c>
      <c r="E547" s="70">
        <f t="shared" si="138"/>
        <v>66978</v>
      </c>
      <c r="F547" s="71">
        <f t="shared" si="145"/>
        <v>162056</v>
      </c>
      <c r="G547" s="71">
        <f t="shared" si="146"/>
        <v>78706</v>
      </c>
      <c r="H547" s="72">
        <f t="shared" si="147"/>
        <v>83350</v>
      </c>
      <c r="I547" s="72">
        <f t="shared" si="148"/>
        <v>61375</v>
      </c>
      <c r="J547" s="72">
        <f t="shared" si="149"/>
        <v>66978</v>
      </c>
      <c r="K547" s="69">
        <f t="shared" si="150"/>
        <v>17331</v>
      </c>
      <c r="L547" s="70">
        <f t="shared" si="151"/>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36</v>
      </c>
      <c r="B548" s="2" t="s">
        <v>560</v>
      </c>
      <c r="C548" s="49" t="str">
        <f t="shared" si="133"/>
        <v>LA NI - Armagh City, Banbridge and Craigavon</v>
      </c>
      <c r="D548" s="70">
        <f t="shared" si="137"/>
        <v>80389</v>
      </c>
      <c r="E548" s="70">
        <f t="shared" si="138"/>
        <v>82720</v>
      </c>
      <c r="F548" s="71">
        <f t="shared" si="145"/>
        <v>217232</v>
      </c>
      <c r="G548" s="71">
        <f t="shared" si="146"/>
        <v>108068</v>
      </c>
      <c r="H548" s="72">
        <f t="shared" si="147"/>
        <v>109164</v>
      </c>
      <c r="I548" s="72">
        <f t="shared" si="148"/>
        <v>80389</v>
      </c>
      <c r="J548" s="72">
        <f t="shared" si="149"/>
        <v>82720</v>
      </c>
      <c r="K548" s="69">
        <f t="shared" si="150"/>
        <v>27679</v>
      </c>
      <c r="L548" s="70">
        <f t="shared" si="151"/>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36</v>
      </c>
      <c r="B549" s="2" t="s">
        <v>561</v>
      </c>
      <c r="C549" s="49" t="str">
        <f t="shared" si="133"/>
        <v>LA NI - Belfast</v>
      </c>
      <c r="D549" s="70">
        <f t="shared" si="137"/>
        <v>127758</v>
      </c>
      <c r="E549" s="70">
        <f t="shared" si="138"/>
        <v>139032</v>
      </c>
      <c r="F549" s="71">
        <f t="shared" si="145"/>
        <v>342560</v>
      </c>
      <c r="G549" s="71">
        <f t="shared" si="146"/>
        <v>166694</v>
      </c>
      <c r="H549" s="72">
        <f t="shared" si="147"/>
        <v>175866</v>
      </c>
      <c r="I549" s="72">
        <f t="shared" si="148"/>
        <v>127758</v>
      </c>
      <c r="J549" s="72">
        <f t="shared" si="149"/>
        <v>139032</v>
      </c>
      <c r="K549" s="69">
        <f t="shared" si="150"/>
        <v>38936</v>
      </c>
      <c r="L549" s="70">
        <f t="shared" si="151"/>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36</v>
      </c>
      <c r="B550" s="2" t="s">
        <v>562</v>
      </c>
      <c r="C550" s="49" t="str">
        <f t="shared" si="133"/>
        <v>LA NI - Causeway Coast and Glens</v>
      </c>
      <c r="D550" s="70">
        <f t="shared" si="137"/>
        <v>55366</v>
      </c>
      <c r="E550" s="70">
        <f t="shared" si="138"/>
        <v>57538</v>
      </c>
      <c r="F550" s="71">
        <f t="shared" si="145"/>
        <v>144943</v>
      </c>
      <c r="G550" s="71">
        <f t="shared" si="146"/>
        <v>71839</v>
      </c>
      <c r="H550" s="72">
        <f t="shared" si="147"/>
        <v>73104</v>
      </c>
      <c r="I550" s="72">
        <f t="shared" si="148"/>
        <v>55366</v>
      </c>
      <c r="J550" s="72">
        <f t="shared" si="149"/>
        <v>57538</v>
      </c>
      <c r="K550" s="69">
        <f t="shared" si="150"/>
        <v>16473</v>
      </c>
      <c r="L550" s="70">
        <f t="shared" si="151"/>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36</v>
      </c>
      <c r="B551" s="2" t="s">
        <v>563</v>
      </c>
      <c r="C551" s="49" t="str">
        <f t="shared" si="133"/>
        <v>LA NI - Derry City and Strabane</v>
      </c>
      <c r="D551" s="70">
        <f t="shared" si="137"/>
        <v>55701</v>
      </c>
      <c r="E551" s="70">
        <f t="shared" si="138"/>
        <v>58858</v>
      </c>
      <c r="F551" s="71">
        <f t="shared" si="145"/>
        <v>151109</v>
      </c>
      <c r="G551" s="71">
        <f t="shared" si="146"/>
        <v>74358</v>
      </c>
      <c r="H551" s="72">
        <f t="shared" si="147"/>
        <v>76751</v>
      </c>
      <c r="I551" s="72">
        <f t="shared" si="148"/>
        <v>55701</v>
      </c>
      <c r="J551" s="72">
        <f t="shared" si="149"/>
        <v>58858</v>
      </c>
      <c r="K551" s="69">
        <f t="shared" si="150"/>
        <v>18657</v>
      </c>
      <c r="L551" s="70">
        <f t="shared" si="151"/>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36</v>
      </c>
      <c r="B552" s="2" t="s">
        <v>564</v>
      </c>
      <c r="C552" s="49" t="str">
        <f t="shared" si="133"/>
        <v>LA NI - Fermanagh and Omagh</v>
      </c>
      <c r="D552" s="70">
        <f t="shared" si="137"/>
        <v>44243</v>
      </c>
      <c r="E552" s="70">
        <f t="shared" si="138"/>
        <v>44671</v>
      </c>
      <c r="F552" s="71">
        <f t="shared" si="145"/>
        <v>117337</v>
      </c>
      <c r="G552" s="71">
        <f t="shared" si="146"/>
        <v>58849</v>
      </c>
      <c r="H552" s="72">
        <f t="shared" si="147"/>
        <v>58488</v>
      </c>
      <c r="I552" s="72">
        <f t="shared" si="148"/>
        <v>44243</v>
      </c>
      <c r="J552" s="72">
        <f t="shared" si="149"/>
        <v>44671</v>
      </c>
      <c r="K552" s="69">
        <f t="shared" si="150"/>
        <v>14606</v>
      </c>
      <c r="L552" s="70">
        <f t="shared" si="151"/>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36</v>
      </c>
      <c r="B553" s="2" t="s">
        <v>565</v>
      </c>
      <c r="C553" s="49" t="str">
        <f t="shared" si="133"/>
        <v>LA NI - Lisburn and Castlereagh</v>
      </c>
      <c r="D553" s="70">
        <f t="shared" si="137"/>
        <v>54953</v>
      </c>
      <c r="E553" s="70">
        <f t="shared" si="138"/>
        <v>58649</v>
      </c>
      <c r="F553" s="71">
        <f t="shared" si="145"/>
        <v>146452</v>
      </c>
      <c r="G553" s="71">
        <f t="shared" si="146"/>
        <v>71937</v>
      </c>
      <c r="H553" s="72">
        <f t="shared" si="147"/>
        <v>74515</v>
      </c>
      <c r="I553" s="72">
        <f t="shared" si="148"/>
        <v>54953</v>
      </c>
      <c r="J553" s="72">
        <f t="shared" si="149"/>
        <v>58649</v>
      </c>
      <c r="K553" s="69">
        <f t="shared" si="150"/>
        <v>16984</v>
      </c>
      <c r="L553" s="70">
        <f t="shared" si="151"/>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36</v>
      </c>
      <c r="B554" s="2" t="s">
        <v>566</v>
      </c>
      <c r="C554" s="49" t="str">
        <f t="shared" si="133"/>
        <v>LA NI - Mid and East Antrim</v>
      </c>
      <c r="D554" s="70">
        <f t="shared" si="137"/>
        <v>53069</v>
      </c>
      <c r="E554" s="70">
        <f t="shared" si="138"/>
        <v>56284</v>
      </c>
      <c r="F554" s="71">
        <f t="shared" si="145"/>
        <v>139443</v>
      </c>
      <c r="G554" s="71">
        <f t="shared" si="146"/>
        <v>68463</v>
      </c>
      <c r="H554" s="72">
        <f t="shared" si="147"/>
        <v>70980</v>
      </c>
      <c r="I554" s="72">
        <f t="shared" si="148"/>
        <v>53069</v>
      </c>
      <c r="J554" s="72">
        <f t="shared" si="149"/>
        <v>56284</v>
      </c>
      <c r="K554" s="69">
        <f t="shared" si="150"/>
        <v>15394</v>
      </c>
      <c r="L554" s="70">
        <f t="shared" si="151"/>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36</v>
      </c>
      <c r="B555" s="2" t="s">
        <v>567</v>
      </c>
      <c r="C555" s="49" t="str">
        <f t="shared" si="133"/>
        <v>LA NI - Mid Ulster</v>
      </c>
      <c r="D555" s="70">
        <f t="shared" si="137"/>
        <v>55100</v>
      </c>
      <c r="E555" s="70">
        <f t="shared" si="138"/>
        <v>55267</v>
      </c>
      <c r="F555" s="71">
        <f t="shared" si="145"/>
        <v>148953</v>
      </c>
      <c r="G555" s="71">
        <f t="shared" si="146"/>
        <v>74851</v>
      </c>
      <c r="H555" s="72">
        <f t="shared" si="147"/>
        <v>74102</v>
      </c>
      <c r="I555" s="72">
        <f t="shared" si="148"/>
        <v>55100</v>
      </c>
      <c r="J555" s="72">
        <f t="shared" si="149"/>
        <v>55267</v>
      </c>
      <c r="K555" s="69">
        <f t="shared" si="150"/>
        <v>19751</v>
      </c>
      <c r="L555" s="70">
        <f t="shared" si="151"/>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36</v>
      </c>
      <c r="B556" s="2" t="s">
        <v>568</v>
      </c>
      <c r="C556" s="49" t="str">
        <f t="shared" si="133"/>
        <v>LA NI - Newry, Mourne and Down</v>
      </c>
      <c r="D556" s="70">
        <f t="shared" si="137"/>
        <v>66780</v>
      </c>
      <c r="E556" s="70">
        <f t="shared" si="138"/>
        <v>69210</v>
      </c>
      <c r="F556" s="71">
        <f t="shared" si="145"/>
        <v>181669</v>
      </c>
      <c r="G556" s="71">
        <f t="shared" si="146"/>
        <v>90265</v>
      </c>
      <c r="H556" s="72">
        <f t="shared" si="147"/>
        <v>91404</v>
      </c>
      <c r="I556" s="72">
        <f t="shared" si="148"/>
        <v>66780</v>
      </c>
      <c r="J556" s="72">
        <f t="shared" si="149"/>
        <v>69210</v>
      </c>
      <c r="K556" s="69">
        <f t="shared" si="150"/>
        <v>23485</v>
      </c>
      <c r="L556" s="70">
        <f t="shared" si="151"/>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63" customFormat="1" x14ac:dyDescent="0.3">
      <c r="A557" s="159"/>
      <c r="B557" s="170"/>
      <c r="C557" s="159"/>
      <c r="D557" s="162">
        <f>SUM(D546:D556)</f>
        <v>707833</v>
      </c>
      <c r="E557" s="162">
        <f>SUM(E546:E556)</f>
        <v>746569</v>
      </c>
      <c r="F557" s="162">
        <f>SUM(F546:F556)</f>
        <v>1895510</v>
      </c>
      <c r="G557" s="162">
        <f>SUM(G546:G556)</f>
        <v>934155</v>
      </c>
      <c r="H557" s="162">
        <f>SUM(H546:H556)</f>
        <v>961355</v>
      </c>
      <c r="I557" s="161"/>
      <c r="J557" s="161"/>
      <c r="K557" s="162"/>
      <c r="L557" s="161"/>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1"/>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1"/>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569</v>
      </c>
      <c r="D559" s="241" t="s">
        <v>570</v>
      </c>
      <c r="E559" s="241" t="s">
        <v>571</v>
      </c>
      <c r="F559" s="241" t="s">
        <v>572</v>
      </c>
      <c r="G559" s="241" t="s">
        <v>573</v>
      </c>
      <c r="H559" s="241" t="s">
        <v>574</v>
      </c>
      <c r="I559" s="241" t="s">
        <v>575</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576</v>
      </c>
      <c r="D560" s="730" t="s">
        <v>577</v>
      </c>
      <c r="E560" s="731"/>
      <c r="F560" s="731"/>
      <c r="G560" s="731"/>
      <c r="H560" s="731"/>
      <c r="I560" s="73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40" t="s">
        <v>578</v>
      </c>
      <c r="D561" s="264"/>
      <c r="E561" s="264"/>
      <c r="F561" s="264"/>
      <c r="G561" s="264"/>
      <c r="H561" s="264"/>
      <c r="I561" s="264"/>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40" t="s">
        <v>579</v>
      </c>
      <c r="D562" s="264">
        <v>1.0084713674792447</v>
      </c>
      <c r="E562" s="264">
        <v>1.012558766876926</v>
      </c>
      <c r="F562" s="264">
        <v>1.0164706229364109</v>
      </c>
      <c r="G562" s="264">
        <v>1.0201553531133736</v>
      </c>
      <c r="H562" s="264">
        <v>1.0235742483952912</v>
      </c>
      <c r="I562" s="264">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40" t="s">
        <v>580</v>
      </c>
      <c r="D563" s="264">
        <v>0.97911366120419119</v>
      </c>
      <c r="E563" s="264">
        <v>0.96505936183655627</v>
      </c>
      <c r="F563" s="264">
        <v>0.94901616112315001</v>
      </c>
      <c r="G563" s="264">
        <v>0.93508333165134838</v>
      </c>
      <c r="H563" s="264">
        <v>0.9222712546323395</v>
      </c>
      <c r="I563" s="264">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40" t="s">
        <v>581</v>
      </c>
      <c r="D564" s="264">
        <v>1.0501308817348203</v>
      </c>
      <c r="E564" s="264">
        <v>1.0744077400525671</v>
      </c>
      <c r="F564" s="264">
        <v>1.0955667624449938</v>
      </c>
      <c r="G564" s="264">
        <v>1.1079906380704687</v>
      </c>
      <c r="H564" s="264">
        <v>1.1107920201570887</v>
      </c>
      <c r="I564" s="264">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40" t="s">
        <v>582</v>
      </c>
      <c r="D565" s="264">
        <v>1.0021244015688702</v>
      </c>
      <c r="E565" s="264">
        <v>1.0004900238876309</v>
      </c>
      <c r="F565" s="264">
        <v>0.99650095160224417</v>
      </c>
      <c r="G565" s="264">
        <v>0.99110812543288473</v>
      </c>
      <c r="H565" s="264">
        <v>0.9833550643960518</v>
      </c>
      <c r="I565" s="264">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40" t="s">
        <v>583</v>
      </c>
      <c r="D566" s="264">
        <v>0.99814913154892626</v>
      </c>
      <c r="E566" s="264">
        <v>0.99606252583011812</v>
      </c>
      <c r="F566" s="264">
        <v>0.99474491881213067</v>
      </c>
      <c r="G566" s="264">
        <v>0.99345811966553155</v>
      </c>
      <c r="H566" s="264">
        <v>0.99277041951420775</v>
      </c>
      <c r="I566" s="264">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40" t="s">
        <v>584</v>
      </c>
      <c r="D567" s="264">
        <v>1.0101978885143685</v>
      </c>
      <c r="E567" s="264">
        <v>1.0158417431734368</v>
      </c>
      <c r="F567" s="264">
        <v>1.0219028338714957</v>
      </c>
      <c r="G567" s="264">
        <v>1.0280568686265446</v>
      </c>
      <c r="H567" s="264">
        <v>1.0345147935582482</v>
      </c>
      <c r="I567" s="264">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40" t="s">
        <v>585</v>
      </c>
      <c r="D568" s="264">
        <v>1.0179895480811041</v>
      </c>
      <c r="E568" s="264">
        <v>1.0270245103407745</v>
      </c>
      <c r="F568" s="264">
        <v>1.035680022619258</v>
      </c>
      <c r="G568" s="264">
        <v>1.044587575347828</v>
      </c>
      <c r="H568" s="264">
        <v>1.0533108586534927</v>
      </c>
      <c r="I568" s="264">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40" t="s">
        <v>586</v>
      </c>
      <c r="D569" s="264">
        <v>1.025459585029741</v>
      </c>
      <c r="E569" s="264">
        <v>1.0362883746720766</v>
      </c>
      <c r="F569" s="264">
        <v>1.0456150301831861</v>
      </c>
      <c r="G569" s="264">
        <v>1.0541139681739078</v>
      </c>
      <c r="H569" s="264">
        <v>1.0617518973784201</v>
      </c>
      <c r="I569" s="264">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40" t="s">
        <v>587</v>
      </c>
      <c r="D570" s="264">
        <v>1.0176309601745992</v>
      </c>
      <c r="E570" s="264">
        <v>1.026721384011922</v>
      </c>
      <c r="F570" s="264">
        <v>1.0353097334700412</v>
      </c>
      <c r="G570" s="264">
        <v>1.0443529299521672</v>
      </c>
      <c r="H570" s="264">
        <v>1.0531269671200225</v>
      </c>
      <c r="I570" s="264">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40" t="s">
        <v>588</v>
      </c>
      <c r="D571" s="264">
        <v>1.0262012632924804</v>
      </c>
      <c r="E571" s="264">
        <v>1.0377419172898725</v>
      </c>
      <c r="F571" s="264">
        <v>1.0474318943272938</v>
      </c>
      <c r="G571" s="264">
        <v>1.0562455260408008</v>
      </c>
      <c r="H571" s="264">
        <v>1.0640586503393024</v>
      </c>
      <c r="I571" s="264">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40" t="s">
        <v>589</v>
      </c>
      <c r="D572" s="264">
        <v>1.0178171842817774</v>
      </c>
      <c r="E572" s="264">
        <v>1.0268788054668254</v>
      </c>
      <c r="F572" s="264">
        <v>1.0355020343395345</v>
      </c>
      <c r="G572" s="264">
        <v>1.0444747874619096</v>
      </c>
      <c r="H572" s="264">
        <v>1.0532224668176333</v>
      </c>
      <c r="I572" s="264">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40" t="s">
        <v>590</v>
      </c>
      <c r="D573" s="264">
        <v>1.0258121374506908</v>
      </c>
      <c r="E573" s="264">
        <v>1.0369793076474678</v>
      </c>
      <c r="F573" s="264">
        <v>1.0464786659194905</v>
      </c>
      <c r="G573" s="264">
        <v>1.0551271917293508</v>
      </c>
      <c r="H573" s="264">
        <v>1.0628483988963264</v>
      </c>
      <c r="I573" s="264">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40" t="s">
        <v>591</v>
      </c>
      <c r="D574" s="264">
        <v>1.0365941840145607</v>
      </c>
      <c r="E574" s="264">
        <v>1.0572178180655467</v>
      </c>
      <c r="F574" s="264">
        <v>1.0785254514512732</v>
      </c>
      <c r="G574" s="264">
        <v>1.0997637625585324</v>
      </c>
      <c r="H574" s="264">
        <v>1.1201767945027068</v>
      </c>
      <c r="I574" s="264">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40" t="s">
        <v>592</v>
      </c>
      <c r="D575" s="264">
        <v>1.0078587000810717</v>
      </c>
      <c r="E575" s="264">
        <v>1.0115906567364388</v>
      </c>
      <c r="F575" s="264">
        <v>1.0151771324716494</v>
      </c>
      <c r="G575" s="264">
        <v>1.0185646395951737</v>
      </c>
      <c r="H575" s="264">
        <v>1.0217137974440724</v>
      </c>
      <c r="I575" s="264">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40"/>
      <c r="D576" s="264"/>
      <c r="E576" s="264"/>
      <c r="F576" s="264"/>
      <c r="G576" s="264"/>
      <c r="H576" s="264"/>
      <c r="I576" s="264"/>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2" type="noConversion"/>
  <conditionalFormatting sqref="B151:B155">
    <cfRule type="cellIs" dxfId="6"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H35 G577:K777 G143:H149 I557:L557 G210:H521 G151:H155 G157:H163 H36:H141 H540:H544 G523:G526 H523:H538 G32:H32 G36:G142 G208:H208 K561 J572:K572 J567:K568 K35 K143:L149 K210:L521 K151:L155 K157:L163 K36:L141 K540:L544 K523:L538 K32:L32 K208:L208" formulaRange="1"/>
    <ignoredError sqref="F151:F155 F157:F159" formula="1"/>
    <ignoredError sqref="H142 K142:L142" formula="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T24"/>
  <sheetViews>
    <sheetView showGridLines="0" zoomScale="80" zoomScaleNormal="80" zoomScaleSheetLayoutView="100" workbookViewId="0"/>
  </sheetViews>
  <sheetFormatPr defaultColWidth="9.1796875" defaultRowHeight="14" x14ac:dyDescent="0.3"/>
  <cols>
    <col min="1" max="1" width="85.1796875" style="15" customWidth="1"/>
    <col min="2" max="2" width="3.36328125" style="15" customWidth="1"/>
    <col min="3" max="3" width="26.54296875" style="15" customWidth="1"/>
    <col min="4" max="5" width="9.1796875" style="15"/>
    <col min="6" max="6" width="34.36328125" style="15" customWidth="1"/>
    <col min="7" max="16384" width="9.1796875" style="15"/>
  </cols>
  <sheetData>
    <row r="1" spans="1:20" s="1" customFormat="1" ht="35.15" customHeight="1" x14ac:dyDescent="0.35">
      <c r="A1" s="103" t="s">
        <v>593</v>
      </c>
      <c r="B1" s="200" t="s">
        <v>594</v>
      </c>
      <c r="C1" s="200" t="s">
        <v>594</v>
      </c>
      <c r="D1" s="200" t="s">
        <v>594</v>
      </c>
      <c r="E1" s="200" t="s">
        <v>594</v>
      </c>
    </row>
    <row r="2" spans="1:20" s="1" customFormat="1" ht="15.5" x14ac:dyDescent="0.35">
      <c r="A2" s="201" t="s">
        <v>594</v>
      </c>
      <c r="B2" s="202" t="s">
        <v>594</v>
      </c>
      <c r="C2" s="202" t="s">
        <v>594</v>
      </c>
      <c r="D2" s="202" t="s">
        <v>594</v>
      </c>
      <c r="E2" s="202" t="s">
        <v>594</v>
      </c>
    </row>
    <row r="3" spans="1:20" s="1" customFormat="1" ht="56" x14ac:dyDescent="0.35">
      <c r="A3" s="12" t="s">
        <v>595</v>
      </c>
      <c r="B3" s="200" t="s">
        <v>594</v>
      </c>
      <c r="C3" s="200" t="s">
        <v>594</v>
      </c>
      <c r="D3" s="200" t="s">
        <v>594</v>
      </c>
      <c r="E3" s="200" t="s">
        <v>594</v>
      </c>
    </row>
    <row r="4" spans="1:20" s="1" customFormat="1" ht="15.5" x14ac:dyDescent="0.35">
      <c r="A4" s="201" t="s">
        <v>594</v>
      </c>
      <c r="B4" s="202" t="s">
        <v>594</v>
      </c>
      <c r="C4" s="202" t="s">
        <v>594</v>
      </c>
      <c r="D4" s="202" t="s">
        <v>594</v>
      </c>
      <c r="E4" s="202" t="s">
        <v>594</v>
      </c>
    </row>
    <row r="5" spans="1:20" s="1" customFormat="1" ht="42" x14ac:dyDescent="0.35">
      <c r="A5" s="265" t="s">
        <v>596</v>
      </c>
      <c r="B5" s="200" t="s">
        <v>594</v>
      </c>
      <c r="C5" s="200" t="s">
        <v>594</v>
      </c>
      <c r="D5" s="200" t="s">
        <v>594</v>
      </c>
      <c r="E5" s="200" t="s">
        <v>594</v>
      </c>
    </row>
    <row r="6" spans="1:20" s="1" customFormat="1" ht="15.5" x14ac:dyDescent="0.35">
      <c r="A6" s="201" t="s">
        <v>594</v>
      </c>
      <c r="B6" s="202" t="s">
        <v>594</v>
      </c>
      <c r="C6" s="202" t="s">
        <v>594</v>
      </c>
      <c r="D6" s="202" t="s">
        <v>594</v>
      </c>
      <c r="E6" s="202" t="s">
        <v>594</v>
      </c>
      <c r="F6" s="223"/>
      <c r="G6" s="223"/>
      <c r="H6" s="223"/>
      <c r="I6" s="223"/>
      <c r="J6" s="223"/>
      <c r="K6" s="223"/>
      <c r="L6" s="223"/>
      <c r="M6" s="223"/>
      <c r="N6" s="223"/>
      <c r="O6" s="223"/>
      <c r="P6" s="223"/>
      <c r="Q6" s="223"/>
      <c r="R6" s="223"/>
      <c r="S6" s="223"/>
      <c r="T6" s="223"/>
    </row>
    <row r="7" spans="1:20" s="223" customFormat="1" ht="257.14999999999998" customHeight="1" x14ac:dyDescent="0.3">
      <c r="A7" s="588" t="s">
        <v>597</v>
      </c>
      <c r="B7" s="199" t="s">
        <v>594</v>
      </c>
      <c r="C7" s="199" t="s">
        <v>594</v>
      </c>
      <c r="D7" s="199" t="s">
        <v>594</v>
      </c>
      <c r="E7" s="199" t="s">
        <v>594</v>
      </c>
      <c r="F7" s="15"/>
      <c r="G7" s="15"/>
      <c r="H7" s="15"/>
      <c r="I7" s="15"/>
      <c r="J7" s="15"/>
      <c r="K7" s="15"/>
      <c r="L7" s="15"/>
      <c r="M7" s="15"/>
      <c r="N7" s="15"/>
      <c r="O7" s="15"/>
      <c r="P7" s="15"/>
      <c r="Q7" s="15"/>
      <c r="R7" s="15"/>
      <c r="S7" s="15"/>
      <c r="T7" s="15"/>
    </row>
    <row r="8" spans="1:20" ht="30" customHeight="1" x14ac:dyDescent="0.35">
      <c r="A8" s="201" t="s">
        <v>594</v>
      </c>
      <c r="B8" s="202" t="s">
        <v>594</v>
      </c>
      <c r="C8" s="202" t="s">
        <v>594</v>
      </c>
      <c r="D8" s="202" t="s">
        <v>594</v>
      </c>
      <c r="E8" s="202" t="s">
        <v>594</v>
      </c>
      <c r="F8" s="104"/>
      <c r="G8" s="104"/>
      <c r="H8" s="104"/>
      <c r="I8" s="104"/>
      <c r="J8" s="104"/>
      <c r="K8" s="104"/>
      <c r="L8" s="104"/>
      <c r="M8" s="104"/>
      <c r="N8" s="104"/>
      <c r="O8" s="104"/>
      <c r="P8" s="104"/>
      <c r="Q8" s="104"/>
      <c r="R8" s="104"/>
      <c r="S8" s="104"/>
      <c r="T8" s="104"/>
    </row>
    <row r="9" spans="1:20" s="104" customFormat="1" ht="89.25" customHeight="1" x14ac:dyDescent="0.3">
      <c r="A9" s="588" t="s">
        <v>598</v>
      </c>
      <c r="B9" s="199" t="s">
        <v>594</v>
      </c>
      <c r="C9" s="199" t="s">
        <v>594</v>
      </c>
      <c r="D9" s="199" t="s">
        <v>594</v>
      </c>
      <c r="E9" s="199" t="s">
        <v>594</v>
      </c>
      <c r="F9" s="15"/>
      <c r="G9" s="15"/>
      <c r="H9" s="15"/>
      <c r="I9" s="15"/>
      <c r="J9" s="15"/>
      <c r="K9" s="15"/>
      <c r="L9" s="15"/>
      <c r="M9" s="15"/>
      <c r="N9" s="15"/>
      <c r="O9" s="15"/>
      <c r="P9" s="15"/>
      <c r="Q9" s="15"/>
      <c r="R9" s="15"/>
      <c r="S9" s="15"/>
      <c r="T9" s="15"/>
    </row>
    <row r="10" spans="1:20" ht="30" customHeight="1" x14ac:dyDescent="0.35">
      <c r="A10" s="201" t="s">
        <v>594</v>
      </c>
      <c r="B10" s="202" t="s">
        <v>594</v>
      </c>
      <c r="C10" s="202" t="s">
        <v>594</v>
      </c>
      <c r="D10" s="202" t="s">
        <v>594</v>
      </c>
      <c r="E10" s="202" t="s">
        <v>594</v>
      </c>
    </row>
    <row r="11" spans="1:20" ht="111" customHeight="1" x14ac:dyDescent="0.3">
      <c r="A11" s="14" t="s">
        <v>599</v>
      </c>
      <c r="B11" s="200" t="s">
        <v>594</v>
      </c>
      <c r="C11" s="200" t="s">
        <v>594</v>
      </c>
      <c r="D11" s="200" t="s">
        <v>594</v>
      </c>
      <c r="E11" s="200" t="s">
        <v>594</v>
      </c>
    </row>
    <row r="12" spans="1:20" ht="15.5" x14ac:dyDescent="0.35">
      <c r="A12" s="201" t="s">
        <v>594</v>
      </c>
      <c r="B12" s="202" t="s">
        <v>594</v>
      </c>
      <c r="C12" s="202" t="s">
        <v>594</v>
      </c>
      <c r="D12" s="202" t="s">
        <v>594</v>
      </c>
      <c r="E12" s="202" t="s">
        <v>594</v>
      </c>
    </row>
    <row r="13" spans="1:20" ht="15.5" x14ac:dyDescent="0.35">
      <c r="A13" s="201" t="s">
        <v>594</v>
      </c>
      <c r="B13" s="202" t="s">
        <v>594</v>
      </c>
      <c r="C13" s="202" t="s">
        <v>594</v>
      </c>
      <c r="D13" s="202" t="s">
        <v>594</v>
      </c>
      <c r="E13" s="202" t="s">
        <v>594</v>
      </c>
    </row>
    <row r="14" spans="1:20" x14ac:dyDescent="0.3">
      <c r="A14" s="8" t="s">
        <v>600</v>
      </c>
      <c r="B14" s="200" t="s">
        <v>594</v>
      </c>
      <c r="C14" s="200" t="s">
        <v>594</v>
      </c>
      <c r="D14" s="200" t="s">
        <v>594</v>
      </c>
      <c r="E14" s="200" t="s">
        <v>594</v>
      </c>
    </row>
    <row r="15" spans="1:20" ht="28" x14ac:dyDescent="0.3">
      <c r="A15" s="9" t="s">
        <v>601</v>
      </c>
      <c r="B15" s="200" t="s">
        <v>594</v>
      </c>
      <c r="C15" s="200" t="s">
        <v>594</v>
      </c>
      <c r="D15" s="200" t="s">
        <v>594</v>
      </c>
      <c r="E15" s="200" t="s">
        <v>594</v>
      </c>
    </row>
    <row r="16" spans="1:20" x14ac:dyDescent="0.3">
      <c r="A16" s="7" t="s">
        <v>602</v>
      </c>
      <c r="B16" s="200" t="s">
        <v>594</v>
      </c>
      <c r="C16" s="200" t="s">
        <v>594</v>
      </c>
      <c r="D16" s="200" t="s">
        <v>594</v>
      </c>
      <c r="E16" s="200" t="s">
        <v>594</v>
      </c>
    </row>
    <row r="17" spans="1:20" x14ac:dyDescent="0.3">
      <c r="A17" s="10" t="s">
        <v>603</v>
      </c>
      <c r="B17" s="200" t="s">
        <v>594</v>
      </c>
      <c r="C17" s="200" t="s">
        <v>594</v>
      </c>
      <c r="D17" s="200" t="s">
        <v>594</v>
      </c>
      <c r="E17" s="200" t="s">
        <v>594</v>
      </c>
    </row>
    <row r="18" spans="1:20" x14ac:dyDescent="0.3">
      <c r="A18" s="7" t="s">
        <v>604</v>
      </c>
      <c r="B18" s="200" t="s">
        <v>594</v>
      </c>
      <c r="C18" s="200" t="s">
        <v>594</v>
      </c>
      <c r="D18" s="200" t="s">
        <v>594</v>
      </c>
      <c r="E18" s="200" t="s">
        <v>594</v>
      </c>
    </row>
    <row r="19" spans="1:20" x14ac:dyDescent="0.3">
      <c r="A19" s="13" t="s">
        <v>605</v>
      </c>
      <c r="B19" s="200" t="s">
        <v>594</v>
      </c>
      <c r="C19" s="200" t="s">
        <v>594</v>
      </c>
      <c r="D19" s="200" t="s">
        <v>594</v>
      </c>
      <c r="E19" s="200" t="s">
        <v>594</v>
      </c>
    </row>
    <row r="20" spans="1:20" ht="15.5" x14ac:dyDescent="0.35">
      <c r="A20" s="201" t="s">
        <v>594</v>
      </c>
      <c r="B20" s="202" t="s">
        <v>594</v>
      </c>
      <c r="C20" s="202" t="s">
        <v>594</v>
      </c>
      <c r="D20" s="202" t="s">
        <v>594</v>
      </c>
      <c r="E20" s="202" t="s">
        <v>594</v>
      </c>
      <c r="F20" s="104"/>
      <c r="G20" s="104"/>
      <c r="H20" s="104"/>
      <c r="I20" s="104"/>
      <c r="J20" s="104"/>
      <c r="K20" s="104"/>
      <c r="L20" s="104"/>
      <c r="M20" s="104"/>
      <c r="N20" s="104"/>
      <c r="O20" s="104"/>
      <c r="P20" s="104"/>
      <c r="Q20" s="104"/>
      <c r="R20" s="104"/>
      <c r="S20" s="104"/>
      <c r="T20" s="104"/>
    </row>
    <row r="21" spans="1:20" s="104" customFormat="1" ht="30" customHeight="1" x14ac:dyDescent="0.3">
      <c r="A21" s="193" t="s">
        <v>962</v>
      </c>
      <c r="B21" s="200" t="s">
        <v>594</v>
      </c>
      <c r="C21" s="200" t="s">
        <v>594</v>
      </c>
      <c r="D21" s="200" t="s">
        <v>594</v>
      </c>
      <c r="E21" s="200" t="s">
        <v>594</v>
      </c>
      <c r="F21" s="15"/>
      <c r="G21" s="15"/>
      <c r="H21" s="15"/>
      <c r="I21" s="15"/>
      <c r="J21" s="15"/>
      <c r="K21" s="15"/>
      <c r="L21" s="15"/>
      <c r="M21" s="15"/>
      <c r="N21" s="15"/>
      <c r="O21" s="15"/>
      <c r="P21" s="15"/>
      <c r="Q21" s="15"/>
      <c r="R21" s="15"/>
      <c r="S21" s="15"/>
      <c r="T21" s="15"/>
    </row>
    <row r="22" spans="1:20" ht="14.5" x14ac:dyDescent="0.35">
      <c r="C22" s="183"/>
    </row>
    <row r="24" spans="1:20" x14ac:dyDescent="0.3">
      <c r="C24" s="104"/>
    </row>
  </sheetData>
  <sheetProtection algorithmName="SHA-512" hashValue="MK3EoIx1ei1g2TNPNY/wOu2mIGdIV/2qYiMoXTEf0W4kUyLHOFT/nr6Voio+9Eup3GAuSDNss3HFkv/oQP1lkg==" saltValue="ZebgRrZpNXMX/I+vtJhz3g==" spinCount="100000" sheet="1" objects="1" scenarios="1"/>
  <hyperlinks>
    <hyperlink ref="A21" r:id="rId1" location="notice-of-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Y50"/>
  <sheetViews>
    <sheetView showGridLines="0" zoomScale="80" zoomScaleNormal="80" workbookViewId="0">
      <selection activeCell="A9" sqref="A9"/>
    </sheetView>
  </sheetViews>
  <sheetFormatPr defaultColWidth="9.1796875" defaultRowHeight="14" x14ac:dyDescent="0.3"/>
  <cols>
    <col min="1" max="1" width="49.08984375" style="2" customWidth="1"/>
    <col min="2" max="6" width="12.7265625" style="2" customWidth="1"/>
    <col min="7" max="7" width="12.7265625" style="2" hidden="1" customWidth="1"/>
    <col min="8" max="14" width="12.7265625" style="2" customWidth="1"/>
    <col min="15" max="15" width="13.81640625" style="2" customWidth="1"/>
    <col min="16" max="17" width="9.1796875" style="2"/>
    <col min="18" max="18" width="9.1796875" style="2" customWidth="1"/>
    <col min="19" max="20" width="9.1796875" style="2"/>
    <col min="21" max="21" width="66.81640625" style="2" customWidth="1"/>
    <col min="22" max="16384" width="9.1796875" style="2"/>
  </cols>
  <sheetData>
    <row r="1" spans="1:25" ht="30" customHeight="1" x14ac:dyDescent="0.35">
      <c r="A1" s="187" t="s">
        <v>606</v>
      </c>
      <c r="B1" s="281"/>
      <c r="C1" s="282"/>
      <c r="D1" s="282"/>
      <c r="E1" s="282"/>
      <c r="F1" s="202" t="s">
        <v>594</v>
      </c>
      <c r="G1" s="202" t="s">
        <v>594</v>
      </c>
      <c r="H1" s="202" t="s">
        <v>594</v>
      </c>
      <c r="I1" s="202"/>
      <c r="J1" s="202"/>
    </row>
    <row r="2" spans="1:25" ht="30" customHeight="1" x14ac:dyDescent="0.35">
      <c r="A2" s="195" t="s">
        <v>607</v>
      </c>
      <c r="B2" s="224" t="s">
        <v>594</v>
      </c>
      <c r="C2" s="225" t="s">
        <v>594</v>
      </c>
      <c r="D2" s="225" t="s">
        <v>594</v>
      </c>
      <c r="E2" s="202" t="s">
        <v>594</v>
      </c>
      <c r="F2" s="200" t="s">
        <v>594</v>
      </c>
      <c r="G2" s="200" t="s">
        <v>594</v>
      </c>
      <c r="H2" s="200" t="s">
        <v>594</v>
      </c>
      <c r="I2" s="200"/>
      <c r="J2" s="200"/>
    </row>
    <row r="3" spans="1:25" ht="21.75" customHeight="1" x14ac:dyDescent="0.35">
      <c r="A3" s="243" t="s">
        <v>608</v>
      </c>
      <c r="B3" s="225"/>
      <c r="C3" s="225"/>
      <c r="D3" s="225"/>
      <c r="E3" s="202"/>
      <c r="F3" s="200"/>
    </row>
    <row r="4" spans="1:25" ht="18" customHeight="1" x14ac:dyDescent="0.35">
      <c r="A4" s="244" t="s">
        <v>609</v>
      </c>
      <c r="B4" s="205"/>
      <c r="C4" s="205"/>
      <c r="D4" s="205"/>
      <c r="E4" s="202"/>
      <c r="F4" s="200"/>
    </row>
    <row r="5" spans="1:25" ht="18" customHeight="1" thickBot="1" x14ac:dyDescent="0.4">
      <c r="A5" s="244"/>
      <c r="B5" s="205"/>
      <c r="C5" s="205"/>
      <c r="D5" s="205"/>
      <c r="E5" s="202"/>
      <c r="F5" s="200"/>
    </row>
    <row r="6" spans="1:25" ht="30" customHeight="1" x14ac:dyDescent="0.3">
      <c r="A6" s="196" t="s">
        <v>610</v>
      </c>
      <c r="B6" s="275">
        <v>1</v>
      </c>
      <c r="C6" s="194" t="s">
        <v>594</v>
      </c>
      <c r="D6" s="200" t="s">
        <v>594</v>
      </c>
      <c r="E6" s="200" t="s">
        <v>594</v>
      </c>
      <c r="F6" s="200" t="s">
        <v>594</v>
      </c>
      <c r="G6" s="200" t="s">
        <v>594</v>
      </c>
      <c r="H6" s="200" t="s">
        <v>594</v>
      </c>
      <c r="I6" s="200"/>
      <c r="J6" s="200"/>
    </row>
    <row r="7" spans="1:25" ht="30" customHeight="1" x14ac:dyDescent="0.3">
      <c r="A7" s="197" t="s">
        <v>611</v>
      </c>
      <c r="B7" s="276" t="s">
        <v>22</v>
      </c>
      <c r="C7" s="194" t="s">
        <v>594</v>
      </c>
      <c r="D7" s="200" t="s">
        <v>594</v>
      </c>
      <c r="E7" s="200" t="s">
        <v>594</v>
      </c>
      <c r="F7" s="200" t="s">
        <v>594</v>
      </c>
      <c r="G7" s="200" t="s">
        <v>594</v>
      </c>
      <c r="H7" s="200" t="s">
        <v>594</v>
      </c>
      <c r="I7" s="200"/>
      <c r="J7" s="200"/>
    </row>
    <row r="8" spans="1:25" ht="30" customHeight="1" x14ac:dyDescent="0.3">
      <c r="A8" s="197" t="s">
        <v>11</v>
      </c>
      <c r="B8" s="276" t="s">
        <v>53</v>
      </c>
      <c r="C8" s="194" t="s">
        <v>594</v>
      </c>
      <c r="D8" s="200" t="s">
        <v>594</v>
      </c>
      <c r="E8" s="200" t="s">
        <v>594</v>
      </c>
      <c r="F8" s="200" t="s">
        <v>594</v>
      </c>
      <c r="G8" s="200" t="s">
        <v>594</v>
      </c>
      <c r="H8" s="200" t="s">
        <v>594</v>
      </c>
      <c r="I8" s="200"/>
      <c r="J8" s="200"/>
    </row>
    <row r="9" spans="1:25" ht="30" customHeight="1" thickBot="1" x14ac:dyDescent="0.35">
      <c r="A9" s="390" t="s">
        <v>612</v>
      </c>
      <c r="B9" s="277"/>
      <c r="C9" s="194" t="s">
        <v>594</v>
      </c>
      <c r="D9" s="200" t="s">
        <v>594</v>
      </c>
      <c r="E9" s="200" t="s">
        <v>594</v>
      </c>
      <c r="F9" s="200" t="s">
        <v>594</v>
      </c>
      <c r="G9" s="200" t="s">
        <v>594</v>
      </c>
      <c r="H9" s="200" t="s">
        <v>594</v>
      </c>
      <c r="I9" s="200"/>
      <c r="J9" s="200"/>
    </row>
    <row r="10" spans="1:25" ht="30" customHeight="1" thickBot="1" x14ac:dyDescent="0.35">
      <c r="A10" s="393" t="s">
        <v>613</v>
      </c>
      <c r="B10" s="277"/>
      <c r="C10" s="194"/>
      <c r="D10" s="200"/>
      <c r="E10" s="200"/>
      <c r="F10" s="200"/>
    </row>
    <row r="11" spans="1:25" ht="34" customHeight="1" thickBot="1" x14ac:dyDescent="0.35">
      <c r="A11" s="392" t="s">
        <v>594</v>
      </c>
      <c r="B11" s="389" t="s">
        <v>594</v>
      </c>
      <c r="C11" s="194" t="s">
        <v>594</v>
      </c>
      <c r="D11" s="200" t="s">
        <v>594</v>
      </c>
      <c r="E11" s="200" t="s">
        <v>594</v>
      </c>
      <c r="F11" s="200" t="s">
        <v>594</v>
      </c>
      <c r="G11" s="200" t="s">
        <v>594</v>
      </c>
      <c r="H11" s="200" t="s">
        <v>594</v>
      </c>
      <c r="I11" s="200"/>
      <c r="J11" s="200"/>
    </row>
    <row r="12" spans="1:25" ht="75" customHeight="1" x14ac:dyDescent="0.4">
      <c r="A12" s="391"/>
      <c r="B12" s="744" t="s">
        <v>614</v>
      </c>
      <c r="C12" s="745"/>
      <c r="D12" s="22"/>
      <c r="U12" s="750" t="s">
        <v>615</v>
      </c>
      <c r="V12" s="751"/>
      <c r="W12" s="751"/>
      <c r="X12" s="751"/>
      <c r="Y12" s="751"/>
    </row>
    <row r="13" spans="1:25" s="186" customFormat="1" ht="30" customHeight="1" x14ac:dyDescent="0.3">
      <c r="A13" s="246" t="s">
        <v>616</v>
      </c>
      <c r="B13" s="465" t="s">
        <v>617</v>
      </c>
      <c r="C13" s="468" t="s">
        <v>618</v>
      </c>
      <c r="J13" s="199" t="s">
        <v>594</v>
      </c>
      <c r="U13" s="200" t="s">
        <v>594</v>
      </c>
    </row>
    <row r="14" spans="1:25" s="186" customFormat="1" ht="51" customHeight="1" x14ac:dyDescent="0.35">
      <c r="A14" s="280" t="s">
        <v>619</v>
      </c>
      <c r="B14" s="466"/>
      <c r="C14" s="469">
        <f>IF(OR(B10&gt;"",'Population selection'!J23="",),B10,'Population selection'!J14)</f>
        <v>2606856</v>
      </c>
      <c r="U14" s="761" t="s">
        <v>620</v>
      </c>
      <c r="V14" s="762"/>
      <c r="W14" s="762"/>
      <c r="X14" s="762"/>
      <c r="Y14" s="763"/>
    </row>
    <row r="15" spans="1:25" s="186" customFormat="1" ht="30" customHeight="1" x14ac:dyDescent="0.35">
      <c r="A15" s="280" t="s">
        <v>621</v>
      </c>
      <c r="B15" s="670">
        <v>5.8700000000000002E-2</v>
      </c>
      <c r="C15" s="671">
        <f>B15*C14</f>
        <v>153022.4472</v>
      </c>
      <c r="U15" s="752" t="s">
        <v>622</v>
      </c>
      <c r="V15" s="753"/>
      <c r="W15" s="753"/>
      <c r="X15" s="753"/>
      <c r="Y15" s="754"/>
    </row>
    <row r="16" spans="1:25" s="186" customFormat="1" ht="30" customHeight="1" x14ac:dyDescent="0.35">
      <c r="A16" s="184" t="s">
        <v>623</v>
      </c>
      <c r="B16" s="670">
        <v>0</v>
      </c>
      <c r="C16" s="671">
        <f>B16*C15</f>
        <v>0</v>
      </c>
      <c r="U16" s="755" t="s">
        <v>624</v>
      </c>
      <c r="V16" s="756"/>
      <c r="W16" s="756"/>
      <c r="X16" s="756"/>
      <c r="Y16" s="757"/>
    </row>
    <row r="17" spans="1:25" s="186" customFormat="1" ht="30" customHeight="1" x14ac:dyDescent="0.35">
      <c r="A17" s="184" t="s">
        <v>625</v>
      </c>
      <c r="B17" s="672">
        <v>0</v>
      </c>
      <c r="C17" s="671">
        <f>B17*C16</f>
        <v>0</v>
      </c>
      <c r="U17" s="755" t="s">
        <v>624</v>
      </c>
      <c r="V17" s="756"/>
      <c r="W17" s="756"/>
      <c r="X17" s="756"/>
      <c r="Y17" s="757"/>
    </row>
    <row r="18" spans="1:25" s="186" customFormat="1" ht="30" customHeight="1" x14ac:dyDescent="0.35">
      <c r="A18" s="184" t="s">
        <v>626</v>
      </c>
      <c r="B18" s="672">
        <v>0</v>
      </c>
      <c r="C18" s="671">
        <f>B18*C16</f>
        <v>0</v>
      </c>
      <c r="U18" s="758" t="s">
        <v>624</v>
      </c>
      <c r="V18" s="759"/>
      <c r="W18" s="759"/>
      <c r="X18" s="759"/>
      <c r="Y18" s="760"/>
    </row>
    <row r="19" spans="1:25" s="186" customFormat="1" ht="32.25" customHeight="1" thickBot="1" x14ac:dyDescent="0.4">
      <c r="A19" s="263" t="s">
        <v>616</v>
      </c>
      <c r="B19" s="467"/>
      <c r="C19" s="687">
        <f>C17+C18</f>
        <v>0</v>
      </c>
      <c r="D19" s="248"/>
      <c r="E19" s="199" t="s">
        <v>594</v>
      </c>
      <c r="J19" s="331"/>
    </row>
    <row r="20" spans="1:25" s="186" customFormat="1" ht="32.25" customHeight="1" x14ac:dyDescent="0.35">
      <c r="A20" s="479"/>
      <c r="B20" s="481"/>
      <c r="C20" s="480"/>
      <c r="D20" s="248"/>
      <c r="E20" s="199"/>
      <c r="J20" s="331"/>
    </row>
    <row r="21" spans="1:25" s="186" customFormat="1" ht="32.25" customHeight="1" x14ac:dyDescent="0.35">
      <c r="A21" s="479"/>
      <c r="B21" s="481"/>
      <c r="C21" s="480"/>
      <c r="D21" s="248"/>
      <c r="E21" s="199"/>
      <c r="J21" s="331"/>
    </row>
    <row r="22" spans="1:25" ht="39" customHeight="1" thickBot="1" x14ac:dyDescent="0.35">
      <c r="A22" s="200" t="s">
        <v>594</v>
      </c>
      <c r="B22" s="200" t="s">
        <v>594</v>
      </c>
      <c r="C22" s="200" t="s">
        <v>594</v>
      </c>
      <c r="D22" s="200" t="s">
        <v>594</v>
      </c>
      <c r="E22" s="200" t="s">
        <v>594</v>
      </c>
      <c r="F22" s="200" t="s">
        <v>594</v>
      </c>
      <c r="G22" s="200" t="s">
        <v>594</v>
      </c>
      <c r="L22" s="199" t="s">
        <v>594</v>
      </c>
    </row>
    <row r="23" spans="1:25" ht="29.75" customHeight="1" thickBot="1" x14ac:dyDescent="0.45">
      <c r="A23" s="200"/>
      <c r="B23" s="733" t="s">
        <v>627</v>
      </c>
      <c r="C23" s="734"/>
      <c r="D23" s="734"/>
      <c r="E23" s="735"/>
      <c r="F23" s="200"/>
      <c r="G23" s="200"/>
      <c r="H23" s="733" t="s">
        <v>628</v>
      </c>
      <c r="I23" s="734"/>
      <c r="J23" s="734"/>
      <c r="K23" s="735"/>
      <c r="L23" s="199"/>
    </row>
    <row r="24" spans="1:25" ht="49.75" customHeight="1" thickBot="1" x14ac:dyDescent="0.4">
      <c r="A24" s="200"/>
      <c r="B24" s="746" t="s">
        <v>629</v>
      </c>
      <c r="C24" s="747"/>
      <c r="D24" s="748" t="s">
        <v>630</v>
      </c>
      <c r="E24" s="749"/>
      <c r="F24" s="507"/>
      <c r="G24" s="507"/>
      <c r="H24" s="766" t="s">
        <v>631</v>
      </c>
      <c r="I24" s="767"/>
      <c r="J24" s="768" t="s">
        <v>632</v>
      </c>
      <c r="K24" s="769"/>
      <c r="L24" s="464"/>
      <c r="M24" s="764"/>
      <c r="N24" s="764"/>
      <c r="O24" s="765"/>
      <c r="P24" s="765"/>
    </row>
    <row r="25" spans="1:25" ht="31.4" customHeight="1" x14ac:dyDescent="0.3">
      <c r="A25" s="470"/>
      <c r="B25" s="25" t="s">
        <v>633</v>
      </c>
      <c r="C25" s="482" t="s">
        <v>634</v>
      </c>
      <c r="D25" s="483" t="s">
        <v>633</v>
      </c>
      <c r="E25" s="482" t="s">
        <v>634</v>
      </c>
      <c r="F25" s="248"/>
      <c r="G25" s="484" t="s">
        <v>594</v>
      </c>
      <c r="H25" s="25" t="s">
        <v>633</v>
      </c>
      <c r="I25" s="482" t="s">
        <v>634</v>
      </c>
      <c r="J25" s="483" t="s">
        <v>633</v>
      </c>
      <c r="K25" s="485" t="s">
        <v>635</v>
      </c>
      <c r="L25" s="199"/>
    </row>
    <row r="26" spans="1:25" s="186" customFormat="1" ht="30" customHeight="1" x14ac:dyDescent="0.35">
      <c r="A26" s="471" t="s">
        <v>636</v>
      </c>
      <c r="B26" s="673">
        <v>0</v>
      </c>
      <c r="C26" s="674">
        <v>0</v>
      </c>
      <c r="D26" s="675">
        <v>0</v>
      </c>
      <c r="E26" s="674">
        <v>0</v>
      </c>
      <c r="G26" s="199" t="s">
        <v>594</v>
      </c>
      <c r="H26" s="475">
        <f>B26*C17</f>
        <v>0</v>
      </c>
      <c r="I26" s="476">
        <f>C26*C18</f>
        <v>0</v>
      </c>
      <c r="J26" s="558">
        <f>D26*C17</f>
        <v>0</v>
      </c>
      <c r="K26" s="476">
        <f>E26*C18</f>
        <v>0</v>
      </c>
      <c r="L26" s="463"/>
    </row>
    <row r="27" spans="1:25" s="186" customFormat="1" ht="30" customHeight="1" x14ac:dyDescent="0.35">
      <c r="A27" s="472" t="s">
        <v>637</v>
      </c>
      <c r="B27" s="673">
        <v>0</v>
      </c>
      <c r="C27" s="674">
        <v>0</v>
      </c>
      <c r="D27" s="675">
        <v>0</v>
      </c>
      <c r="E27" s="674">
        <v>0</v>
      </c>
      <c r="G27" s="199"/>
      <c r="H27" s="475">
        <f>B27*C17</f>
        <v>0</v>
      </c>
      <c r="I27" s="476">
        <f>C27*C18</f>
        <v>0</v>
      </c>
      <c r="J27" s="558">
        <f>D27*C17</f>
        <v>0</v>
      </c>
      <c r="K27" s="476">
        <f>E27*C18</f>
        <v>0</v>
      </c>
      <c r="L27" s="463"/>
    </row>
    <row r="28" spans="1:25" s="186" customFormat="1" ht="30" customHeight="1" x14ac:dyDescent="0.35">
      <c r="A28" s="472" t="s">
        <v>638</v>
      </c>
      <c r="B28" s="660">
        <f>SUM(B26:B27)</f>
        <v>0</v>
      </c>
      <c r="C28" s="661">
        <f t="shared" ref="C28:E28" si="0">SUM(C26:C27)</f>
        <v>0</v>
      </c>
      <c r="D28" s="660">
        <f t="shared" si="0"/>
        <v>0</v>
      </c>
      <c r="E28" s="661">
        <f t="shared" si="0"/>
        <v>0</v>
      </c>
      <c r="G28" s="199"/>
      <c r="H28" s="560">
        <f>SUM(H26:H27)</f>
        <v>0</v>
      </c>
      <c r="I28" s="561">
        <f t="shared" ref="I28:K28" si="1">SUM(I26:I27)</f>
        <v>0</v>
      </c>
      <c r="J28" s="562">
        <f t="shared" si="1"/>
        <v>0</v>
      </c>
      <c r="K28" s="561">
        <f t="shared" si="1"/>
        <v>0</v>
      </c>
      <c r="L28" s="463"/>
    </row>
    <row r="29" spans="1:25" s="186" customFormat="1" ht="30" customHeight="1" thickBot="1" x14ac:dyDescent="0.4">
      <c r="A29" s="473" t="s">
        <v>639</v>
      </c>
      <c r="B29" s="676">
        <v>0</v>
      </c>
      <c r="C29" s="677">
        <v>0</v>
      </c>
      <c r="D29" s="678">
        <v>0</v>
      </c>
      <c r="E29" s="677">
        <v>0</v>
      </c>
      <c r="G29" s="199" t="s">
        <v>594</v>
      </c>
      <c r="H29" s="477">
        <f>B29*H27</f>
        <v>0</v>
      </c>
      <c r="I29" s="478">
        <f>C29*I27</f>
        <v>0</v>
      </c>
      <c r="J29" s="559">
        <f>D29*J27</f>
        <v>0</v>
      </c>
      <c r="K29" s="478">
        <f>E29*K27</f>
        <v>0</v>
      </c>
      <c r="L29" s="463"/>
    </row>
    <row r="30" spans="1:25" ht="53.75" customHeight="1" thickBot="1" x14ac:dyDescent="0.4">
      <c r="A30" s="492" t="s">
        <v>640</v>
      </c>
      <c r="H30" s="509"/>
    </row>
    <row r="31" spans="1:25" ht="26.15" customHeight="1" x14ac:dyDescent="0.3">
      <c r="U31" s="249" t="s">
        <v>641</v>
      </c>
    </row>
    <row r="32" spans="1:25" ht="26.15" customHeight="1" x14ac:dyDescent="0.3">
      <c r="U32" s="171"/>
    </row>
    <row r="33" spans="1:21" ht="35" customHeight="1" thickBot="1" x14ac:dyDescent="0.35">
      <c r="U33" s="171"/>
    </row>
    <row r="34" spans="1:21" ht="35.15" customHeight="1" thickBot="1" x14ac:dyDescent="0.45">
      <c r="A34" s="200"/>
      <c r="B34" s="733" t="s">
        <v>642</v>
      </c>
      <c r="C34" s="734"/>
      <c r="D34" s="734"/>
      <c r="E34" s="735"/>
      <c r="F34" s="200"/>
      <c r="G34" s="200"/>
      <c r="H34" s="733" t="s">
        <v>643</v>
      </c>
      <c r="I34" s="734"/>
      <c r="J34" s="734"/>
      <c r="K34" s="735"/>
      <c r="L34" s="733" t="s">
        <v>644</v>
      </c>
      <c r="M34" s="734"/>
      <c r="N34" s="734"/>
      <c r="O34" s="735"/>
      <c r="U34" s="172" t="s">
        <v>645</v>
      </c>
    </row>
    <row r="35" spans="1:21" ht="45.5" customHeight="1" thickBot="1" x14ac:dyDescent="0.35">
      <c r="A35" s="200"/>
      <c r="B35" s="740" t="s">
        <v>646</v>
      </c>
      <c r="C35" s="741"/>
      <c r="D35" s="742" t="s">
        <v>647</v>
      </c>
      <c r="E35" s="743"/>
      <c r="F35" s="200"/>
      <c r="G35" s="200"/>
      <c r="H35" s="736" t="s">
        <v>646</v>
      </c>
      <c r="I35" s="737"/>
      <c r="J35" s="738" t="s">
        <v>647</v>
      </c>
      <c r="K35" s="739"/>
      <c r="L35" s="736" t="s">
        <v>646</v>
      </c>
      <c r="M35" s="737"/>
      <c r="N35" s="738" t="s">
        <v>647</v>
      </c>
      <c r="O35" s="739"/>
      <c r="U35" s="173" t="s">
        <v>648</v>
      </c>
    </row>
    <row r="36" spans="1:21" x14ac:dyDescent="0.3">
      <c r="A36" s="245"/>
      <c r="B36" s="26" t="s">
        <v>633</v>
      </c>
      <c r="C36" s="26" t="s">
        <v>634</v>
      </c>
      <c r="D36" s="26" t="s">
        <v>633</v>
      </c>
      <c r="E36" s="482" t="s">
        <v>634</v>
      </c>
      <c r="F36" s="248"/>
      <c r="G36" s="484" t="s">
        <v>594</v>
      </c>
      <c r="H36" s="25" t="s">
        <v>633</v>
      </c>
      <c r="I36" s="482" t="s">
        <v>634</v>
      </c>
      <c r="J36" s="483" t="s">
        <v>633</v>
      </c>
      <c r="K36" s="482" t="s">
        <v>634</v>
      </c>
      <c r="L36" s="25" t="s">
        <v>633</v>
      </c>
      <c r="M36" s="482" t="s">
        <v>634</v>
      </c>
      <c r="N36" s="483" t="s">
        <v>633</v>
      </c>
      <c r="O36" s="482" t="s">
        <v>634</v>
      </c>
      <c r="U36" s="173"/>
    </row>
    <row r="37" spans="1:21" ht="31" customHeight="1" x14ac:dyDescent="0.3">
      <c r="A37" s="460" t="s">
        <v>649</v>
      </c>
      <c r="B37" s="679">
        <v>0.39</v>
      </c>
      <c r="C37" s="679">
        <v>0.39</v>
      </c>
      <c r="D37" s="679">
        <v>1.68</v>
      </c>
      <c r="E37" s="680">
        <v>1.68</v>
      </c>
      <c r="F37" s="186"/>
      <c r="G37" s="199" t="s">
        <v>594</v>
      </c>
      <c r="H37" s="486">
        <f>B37*H29</f>
        <v>0</v>
      </c>
      <c r="I37" s="487">
        <f>C37*I29</f>
        <v>0</v>
      </c>
      <c r="J37" s="487">
        <f>D37*($H$26+($H$27-$H$29))</f>
        <v>0</v>
      </c>
      <c r="K37" s="488">
        <f>E37*($I$26+($I$27-$I$29))</f>
        <v>0</v>
      </c>
      <c r="L37" s="486">
        <f>B37*$J$29</f>
        <v>0</v>
      </c>
      <c r="M37" s="487">
        <f>C37*$K$29</f>
        <v>0</v>
      </c>
      <c r="N37" s="487">
        <f>D37*($J$26+($J$27-$J$29))</f>
        <v>0</v>
      </c>
      <c r="O37" s="488">
        <f>E37*($K$26+($K$27-$K$29))</f>
        <v>0</v>
      </c>
      <c r="U37" s="189" t="s">
        <v>650</v>
      </c>
    </row>
    <row r="38" spans="1:21" ht="32.15" customHeight="1" thickBot="1" x14ac:dyDescent="0.35">
      <c r="A38" s="474" t="s">
        <v>651</v>
      </c>
      <c r="B38" s="681">
        <v>0.36</v>
      </c>
      <c r="C38" s="681">
        <v>0.36</v>
      </c>
      <c r="D38" s="681">
        <v>0.9</v>
      </c>
      <c r="E38" s="682">
        <v>0.9</v>
      </c>
      <c r="H38" s="489">
        <f>B38*H29</f>
        <v>0</v>
      </c>
      <c r="I38" s="490">
        <f>C38*I29</f>
        <v>0</v>
      </c>
      <c r="J38" s="490">
        <f>D38*($H$26+($H$27-$H$29))</f>
        <v>0</v>
      </c>
      <c r="K38" s="491">
        <f>E38*($I$26+($I$27-$I$29))</f>
        <v>0</v>
      </c>
      <c r="L38" s="489">
        <f>B38*$J$29</f>
        <v>0</v>
      </c>
      <c r="M38" s="490">
        <f>C38*$K$29</f>
        <v>0</v>
      </c>
      <c r="N38" s="490">
        <f>D38*($J$26+($J$27-$J$29))</f>
        <v>0</v>
      </c>
      <c r="O38" s="491">
        <f>E38*($K$26+($K$27-$K$29))</f>
        <v>0</v>
      </c>
      <c r="U38" s="174" t="s">
        <v>652</v>
      </c>
    </row>
    <row r="39" spans="1:21" ht="32.15" customHeight="1" x14ac:dyDescent="0.3">
      <c r="A39" s="629" t="s">
        <v>653</v>
      </c>
      <c r="B39" s="650"/>
      <c r="C39" s="650"/>
      <c r="D39" s="650"/>
      <c r="E39" s="651"/>
      <c r="H39" s="652"/>
      <c r="I39" s="653"/>
      <c r="J39" s="653"/>
      <c r="K39" s="654"/>
      <c r="L39" s="652"/>
      <c r="M39" s="653"/>
      <c r="N39" s="653"/>
      <c r="O39" s="654"/>
      <c r="U39" s="174"/>
    </row>
    <row r="40" spans="1:21" ht="32.15" customHeight="1" x14ac:dyDescent="0.3">
      <c r="A40" s="629" t="s">
        <v>654</v>
      </c>
      <c r="B40" s="683">
        <v>0.5</v>
      </c>
      <c r="C40" s="683">
        <v>0.5</v>
      </c>
      <c r="D40" s="683">
        <v>0.5</v>
      </c>
      <c r="E40" s="684">
        <v>0.5</v>
      </c>
      <c r="H40" s="630">
        <f>H29*B40</f>
        <v>0</v>
      </c>
      <c r="I40" s="631">
        <f>I29*C40</f>
        <v>0</v>
      </c>
      <c r="J40" s="631">
        <f>(H$26+(H$27-H$29))*D40</f>
        <v>0</v>
      </c>
      <c r="K40" s="632">
        <f>(I$26+(I$27-I$29))*E40</f>
        <v>0</v>
      </c>
      <c r="L40" s="630">
        <f>J29*D40</f>
        <v>0</v>
      </c>
      <c r="M40" s="631">
        <f>K29*C40</f>
        <v>0</v>
      </c>
      <c r="N40" s="631">
        <f>(J$26+(J$27-J$29))*D40</f>
        <v>0</v>
      </c>
      <c r="O40" s="632">
        <f>(K$26+(K$27-K$29))*E40</f>
        <v>0</v>
      </c>
      <c r="U40" s="174"/>
    </row>
    <row r="41" spans="1:21" ht="32.15" customHeight="1" x14ac:dyDescent="0.3">
      <c r="A41" s="629" t="s">
        <v>655</v>
      </c>
      <c r="B41" s="683">
        <v>0.5</v>
      </c>
      <c r="C41" s="683">
        <v>0.5</v>
      </c>
      <c r="D41" s="683">
        <v>0.5</v>
      </c>
      <c r="E41" s="684">
        <v>0.5</v>
      </c>
      <c r="H41" s="630">
        <f>H29*B41</f>
        <v>0</v>
      </c>
      <c r="I41" s="631">
        <f>I29*C41</f>
        <v>0</v>
      </c>
      <c r="J41" s="631">
        <f>(H$26+(H$27-H$29))*D41</f>
        <v>0</v>
      </c>
      <c r="K41" s="632">
        <f>(I$26+(I$27-I$29))*E41</f>
        <v>0</v>
      </c>
      <c r="L41" s="630">
        <f>J29*D41</f>
        <v>0</v>
      </c>
      <c r="M41" s="631">
        <f>K29*C41</f>
        <v>0</v>
      </c>
      <c r="N41" s="631">
        <f>(J$26+(J$27-J$29))*D41</f>
        <v>0</v>
      </c>
      <c r="O41" s="632">
        <f>(K$26+(K$27-K$29))*E41</f>
        <v>0</v>
      </c>
      <c r="U41" s="174"/>
    </row>
    <row r="42" spans="1:21" ht="32.15" customHeight="1" x14ac:dyDescent="0.3">
      <c r="A42" s="629" t="s">
        <v>656</v>
      </c>
      <c r="B42" s="685">
        <v>0.36</v>
      </c>
      <c r="C42" s="685">
        <v>0.36</v>
      </c>
      <c r="D42" s="685">
        <v>0.89999999999999991</v>
      </c>
      <c r="E42" s="686">
        <v>0.89999999999999991</v>
      </c>
      <c r="H42" s="652"/>
      <c r="I42" s="653"/>
      <c r="J42" s="653"/>
      <c r="K42" s="654"/>
      <c r="L42" s="652"/>
      <c r="M42" s="653"/>
      <c r="N42" s="653"/>
      <c r="O42" s="654"/>
      <c r="U42" s="174"/>
    </row>
    <row r="43" spans="1:21" ht="32.15" customHeight="1" x14ac:dyDescent="0.3">
      <c r="A43" s="629" t="s">
        <v>657</v>
      </c>
      <c r="B43" s="685">
        <v>2.5</v>
      </c>
      <c r="C43" s="685">
        <v>4.5</v>
      </c>
      <c r="D43" s="685">
        <v>2.5</v>
      </c>
      <c r="E43" s="686">
        <v>4.5</v>
      </c>
      <c r="H43" s="652"/>
      <c r="I43" s="653"/>
      <c r="J43" s="653"/>
      <c r="K43" s="654"/>
      <c r="L43" s="652"/>
      <c r="M43" s="653"/>
      <c r="N43" s="653"/>
      <c r="O43" s="654"/>
      <c r="U43" s="174"/>
    </row>
    <row r="44" spans="1:21" ht="32.15" customHeight="1" x14ac:dyDescent="0.3">
      <c r="A44" s="629" t="s">
        <v>658</v>
      </c>
      <c r="B44" s="655"/>
      <c r="C44" s="655"/>
      <c r="D44" s="655"/>
      <c r="E44" s="656"/>
      <c r="H44" s="630">
        <f>H40*B42*B43</f>
        <v>0</v>
      </c>
      <c r="I44" s="631">
        <f t="shared" ref="I44:K44" si="2">I40*C42*C43</f>
        <v>0</v>
      </c>
      <c r="J44" s="631">
        <f t="shared" si="2"/>
        <v>0</v>
      </c>
      <c r="K44" s="632">
        <f t="shared" si="2"/>
        <v>0</v>
      </c>
      <c r="L44" s="630">
        <f>L40*B42*B43</f>
        <v>0</v>
      </c>
      <c r="M44" s="631">
        <f t="shared" ref="M44:O44" si="3">M40*C42*C43</f>
        <v>0</v>
      </c>
      <c r="N44" s="631">
        <f t="shared" si="3"/>
        <v>0</v>
      </c>
      <c r="O44" s="632">
        <f t="shared" si="3"/>
        <v>0</v>
      </c>
      <c r="U44" s="174"/>
    </row>
    <row r="45" spans="1:21" ht="32.15" customHeight="1" thickBot="1" x14ac:dyDescent="0.35">
      <c r="A45" s="474" t="s">
        <v>659</v>
      </c>
      <c r="B45" s="657"/>
      <c r="C45" s="657"/>
      <c r="D45" s="657"/>
      <c r="E45" s="658"/>
      <c r="H45" s="489">
        <f>H41*B42*B43</f>
        <v>0</v>
      </c>
      <c r="I45" s="490">
        <f t="shared" ref="I45:K45" si="4">I41*C42*C43</f>
        <v>0</v>
      </c>
      <c r="J45" s="490">
        <f t="shared" si="4"/>
        <v>0</v>
      </c>
      <c r="K45" s="491">
        <f t="shared" si="4"/>
        <v>0</v>
      </c>
      <c r="L45" s="489">
        <f>L41*B42*B43</f>
        <v>0</v>
      </c>
      <c r="M45" s="490">
        <f t="shared" ref="M45:O45" si="5">M41*C42*C43</f>
        <v>0</v>
      </c>
      <c r="N45" s="490">
        <f t="shared" si="5"/>
        <v>0</v>
      </c>
      <c r="O45" s="491">
        <f t="shared" si="5"/>
        <v>0</v>
      </c>
      <c r="U45" s="174"/>
    </row>
    <row r="46" spans="1:21" ht="32.15" customHeight="1" x14ac:dyDescent="0.3">
      <c r="U46" s="192" t="s">
        <v>660</v>
      </c>
    </row>
    <row r="47" spans="1:21" ht="15.5" x14ac:dyDescent="0.35">
      <c r="A47" s="492"/>
      <c r="U47" s="250"/>
    </row>
    <row r="48" spans="1:21" ht="15.5" x14ac:dyDescent="0.35">
      <c r="A48" s="492"/>
      <c r="U48" s="250"/>
    </row>
    <row r="49" spans="1:21" ht="15.5" x14ac:dyDescent="0.35">
      <c r="A49" s="492"/>
      <c r="U49" s="250"/>
    </row>
    <row r="50" spans="1:21" ht="14.5" thickBot="1" x14ac:dyDescent="0.35">
      <c r="U50" s="252"/>
    </row>
  </sheetData>
  <sheetProtection algorithmName="SHA-512" hashValue="XPZDaM/du76qAn8WCbalMSafl5AvCC/TEFluDfH2s/PRG4kzHcSM2yZXuNNAHN9ZPfvmyrAwfm6tT7mZOIRfew==" saltValue="TD9q/mP6LqOydgscp+1biA==" spinCount="100000" sheet="1" objects="1" scenarios="1"/>
  <dataConsolidate/>
  <mergeCells count="24">
    <mergeCell ref="B12:C12"/>
    <mergeCell ref="B24:C24"/>
    <mergeCell ref="D24:E24"/>
    <mergeCell ref="U12:Y12"/>
    <mergeCell ref="U15:Y15"/>
    <mergeCell ref="U16:Y16"/>
    <mergeCell ref="U17:Y17"/>
    <mergeCell ref="U18:Y18"/>
    <mergeCell ref="U14:Y14"/>
    <mergeCell ref="M24:N24"/>
    <mergeCell ref="O24:P24"/>
    <mergeCell ref="H24:I24"/>
    <mergeCell ref="B23:E23"/>
    <mergeCell ref="J24:K24"/>
    <mergeCell ref="H23:K23"/>
    <mergeCell ref="L34:O34"/>
    <mergeCell ref="L35:M35"/>
    <mergeCell ref="N35:O35"/>
    <mergeCell ref="B34:E34"/>
    <mergeCell ref="H34:K34"/>
    <mergeCell ref="B35:C35"/>
    <mergeCell ref="D35:E35"/>
    <mergeCell ref="H35:I35"/>
    <mergeCell ref="J35:K35"/>
  </mergeCells>
  <dataValidations count="1">
    <dataValidation type="list" allowBlank="1" showInputMessage="1" showErrorMessage="1" sqref="B7" xr:uid="{00000000-0002-0000-0600-000000000000}">
      <formula1>ORGTYPE</formula1>
    </dataValidation>
  </dataValidations>
  <hyperlinks>
    <hyperlink ref="U35" r:id="rId1" xr:uid="{7A7B870A-FF22-43F3-B903-5C32B42B4F2E}"/>
    <hyperlink ref="U46" r:id="rId2" xr:uid="{05FC76C9-BA11-4A53-A949-854ABFCF0296}"/>
    <hyperlink ref="U15" r:id="rId3" display="https://pubmed.ncbi.nlm.nih.gov/23345602/" xr:uid="{AC9AC313-4ABB-4A4D-A296-63573B9628C8}"/>
  </hyperlinks>
  <pageMargins left="0.31496062992125984" right="0.31496062992125984" top="0.74803149606299213" bottom="0.74803149606299213" header="0.31496062992125984" footer="0.31496062992125984"/>
  <pageSetup paperSize="9" scale="48" fitToHeight="2"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3927-937B-4FEF-A382-ACA63ADD17D4}">
  <sheetPr>
    <tabColor rgb="FF4F7D83"/>
  </sheetPr>
  <dimension ref="A1:E20"/>
  <sheetViews>
    <sheetView topLeftCell="A7" workbookViewId="0">
      <selection activeCell="A8" sqref="A8:A20"/>
    </sheetView>
  </sheetViews>
  <sheetFormatPr defaultRowHeight="14.5" x14ac:dyDescent="0.35"/>
  <cols>
    <col min="1" max="1" width="23" bestFit="1" customWidth="1"/>
  </cols>
  <sheetData>
    <row r="1" spans="1:5" x14ac:dyDescent="0.35">
      <c r="A1" t="s">
        <v>661</v>
      </c>
    </row>
    <row r="2" spans="1:5" x14ac:dyDescent="0.35">
      <c r="A2" t="s">
        <v>662</v>
      </c>
    </row>
    <row r="3" spans="1:5" x14ac:dyDescent="0.35">
      <c r="A3" t="s">
        <v>663</v>
      </c>
    </row>
    <row r="4" spans="1:5" x14ac:dyDescent="0.35">
      <c r="A4" t="s">
        <v>664</v>
      </c>
    </row>
    <row r="5" spans="1:5" x14ac:dyDescent="0.35">
      <c r="A5" t="s">
        <v>665</v>
      </c>
    </row>
    <row r="8" spans="1:5" x14ac:dyDescent="0.35">
      <c r="A8" t="s">
        <v>666</v>
      </c>
    </row>
    <row r="9" spans="1:5" x14ac:dyDescent="0.35">
      <c r="A9" t="s">
        <v>667</v>
      </c>
      <c r="E9" s="289" t="s">
        <v>668</v>
      </c>
    </row>
    <row r="10" spans="1:5" x14ac:dyDescent="0.35">
      <c r="A10" t="s">
        <v>669</v>
      </c>
      <c r="E10" s="289" t="s">
        <v>670</v>
      </c>
    </row>
    <row r="11" spans="1:5" x14ac:dyDescent="0.35">
      <c r="A11" t="s">
        <v>671</v>
      </c>
      <c r="E11" s="289" t="s">
        <v>672</v>
      </c>
    </row>
    <row r="12" spans="1:5" x14ac:dyDescent="0.35">
      <c r="A12" s="294" t="s">
        <v>673</v>
      </c>
    </row>
    <row r="13" spans="1:5" x14ac:dyDescent="0.35">
      <c r="A13" t="s">
        <v>674</v>
      </c>
    </row>
    <row r="14" spans="1:5" x14ac:dyDescent="0.35">
      <c r="A14" t="s">
        <v>675</v>
      </c>
    </row>
    <row r="15" spans="1:5" x14ac:dyDescent="0.35">
      <c r="A15" t="s">
        <v>676</v>
      </c>
    </row>
    <row r="16" spans="1:5" x14ac:dyDescent="0.35">
      <c r="A16" t="s">
        <v>677</v>
      </c>
    </row>
    <row r="17" spans="1:1" x14ac:dyDescent="0.35">
      <c r="A17" t="s">
        <v>678</v>
      </c>
    </row>
    <row r="18" spans="1:1" x14ac:dyDescent="0.35">
      <c r="A18" t="s">
        <v>661</v>
      </c>
    </row>
    <row r="19" spans="1:1" x14ac:dyDescent="0.35">
      <c r="A19" t="s">
        <v>664</v>
      </c>
    </row>
    <row r="20" spans="1:1" x14ac:dyDescent="0.35">
      <c r="A20" t="s">
        <v>679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I145"/>
  <sheetViews>
    <sheetView showGridLines="0" zoomScale="80" zoomScaleNormal="80" workbookViewId="0">
      <selection sqref="A1:E1"/>
    </sheetView>
  </sheetViews>
  <sheetFormatPr defaultColWidth="9.1796875" defaultRowHeight="12.5" x14ac:dyDescent="0.25"/>
  <cols>
    <col min="1" max="1" width="84.7265625" style="4" customWidth="1"/>
    <col min="2" max="2" width="24.81640625" style="4" customWidth="1"/>
    <col min="3" max="3" width="19.7265625" style="4" customWidth="1"/>
    <col min="4" max="4" width="18.36328125" style="4" customWidth="1"/>
    <col min="5" max="5" width="21.1796875" style="4" customWidth="1"/>
    <col min="6" max="6" width="24.81640625" style="4" customWidth="1"/>
    <col min="7" max="7" width="19.36328125" style="4" customWidth="1"/>
    <col min="8" max="8" width="22.54296875" style="4" customWidth="1"/>
    <col min="9" max="9" width="20.36328125" style="4" customWidth="1"/>
    <col min="10" max="10" width="20.7265625" style="4" customWidth="1"/>
    <col min="11" max="11" width="15.36328125" style="4" customWidth="1"/>
    <col min="12" max="12" width="16.453125" style="4" customWidth="1"/>
    <col min="13" max="13" width="15" style="4" bestFit="1" customWidth="1"/>
    <col min="14" max="14" width="15.26953125" style="4" bestFit="1" customWidth="1"/>
    <col min="15" max="15" width="18" style="4" customWidth="1"/>
    <col min="16" max="16" width="20.7265625" style="4" customWidth="1"/>
    <col min="17" max="16384" width="9.1796875" style="4"/>
  </cols>
  <sheetData>
    <row r="1" spans="1:27" ht="30" customHeight="1" x14ac:dyDescent="0.25">
      <c r="A1" s="771" t="str">
        <f>'Assumptions input'!A1</f>
        <v>Digital technologies for managing non-specific low back pain: early value assessment</v>
      </c>
      <c r="B1" s="771"/>
      <c r="C1" s="771"/>
      <c r="D1" s="771"/>
      <c r="E1" s="771"/>
      <c r="F1" s="203"/>
      <c r="G1" s="203" t="s">
        <v>594</v>
      </c>
      <c r="H1" s="203" t="s">
        <v>594</v>
      </c>
      <c r="I1" s="203" t="s">
        <v>594</v>
      </c>
      <c r="J1" s="203" t="s">
        <v>594</v>
      </c>
      <c r="K1" s="203" t="s">
        <v>594</v>
      </c>
      <c r="L1" s="204" t="s">
        <v>594</v>
      </c>
      <c r="M1" s="204"/>
      <c r="N1" s="204"/>
      <c r="O1" s="204" t="s">
        <v>594</v>
      </c>
      <c r="P1" s="329"/>
      <c r="Q1" s="329"/>
      <c r="R1" s="329"/>
      <c r="S1" s="329"/>
      <c r="T1" s="329"/>
      <c r="U1" s="329"/>
      <c r="V1" s="329"/>
      <c r="W1" s="329"/>
      <c r="X1" s="329"/>
      <c r="Y1" s="329"/>
      <c r="Z1" s="329"/>
      <c r="AA1" s="329"/>
    </row>
    <row r="2" spans="1:27" ht="26.25" customHeight="1" x14ac:dyDescent="0.25">
      <c r="A2" s="772" t="s">
        <v>680</v>
      </c>
      <c r="B2" s="773"/>
      <c r="C2" s="773"/>
      <c r="D2" s="203" t="s">
        <v>594</v>
      </c>
      <c r="E2" s="203"/>
      <c r="F2" s="203" t="s">
        <v>594</v>
      </c>
      <c r="G2" s="203" t="s">
        <v>594</v>
      </c>
      <c r="H2" s="203" t="s">
        <v>594</v>
      </c>
      <c r="I2" s="203" t="s">
        <v>594</v>
      </c>
      <c r="J2" s="203" t="s">
        <v>594</v>
      </c>
      <c r="K2" s="203" t="s">
        <v>594</v>
      </c>
      <c r="L2" s="204" t="s">
        <v>594</v>
      </c>
      <c r="M2" s="204"/>
      <c r="N2" s="204"/>
      <c r="O2" s="204" t="s">
        <v>594</v>
      </c>
      <c r="P2" s="329"/>
      <c r="Q2" s="329"/>
      <c r="R2" s="329"/>
      <c r="S2" s="329"/>
      <c r="T2" s="329"/>
      <c r="U2" s="329"/>
      <c r="V2" s="329"/>
      <c r="W2" s="329"/>
      <c r="X2" s="329"/>
      <c r="Y2" s="329"/>
      <c r="Z2" s="329"/>
      <c r="AA2" s="329"/>
    </row>
    <row r="3" spans="1:27" ht="26.25" customHeight="1" x14ac:dyDescent="0.5">
      <c r="A3" s="286"/>
      <c r="B3" s="287"/>
      <c r="C3" s="287"/>
      <c r="D3" s="203"/>
      <c r="E3" s="203"/>
      <c r="F3" s="203"/>
      <c r="G3" s="203"/>
      <c r="H3" s="203"/>
      <c r="I3" s="203"/>
      <c r="J3" s="203"/>
      <c r="K3" s="203"/>
      <c r="L3" s="204"/>
      <c r="M3" s="204"/>
      <c r="N3" s="204"/>
      <c r="O3" s="204"/>
      <c r="P3" s="329"/>
      <c r="Q3" s="329"/>
      <c r="R3" s="329"/>
      <c r="S3" s="329"/>
      <c r="T3" s="329"/>
      <c r="U3" s="329"/>
      <c r="V3" s="329"/>
      <c r="W3" s="329"/>
      <c r="X3" s="329"/>
      <c r="Y3" s="329"/>
      <c r="Z3" s="329"/>
      <c r="AA3" s="329"/>
    </row>
    <row r="4" spans="1:27" ht="26.25" customHeight="1" x14ac:dyDescent="0.5">
      <c r="A4" s="332" t="s">
        <v>681</v>
      </c>
      <c r="B4" s="287"/>
      <c r="C4" s="287"/>
      <c r="D4" s="203"/>
      <c r="E4" s="203"/>
      <c r="F4" s="203"/>
      <c r="G4" s="203"/>
      <c r="H4" s="203"/>
      <c r="I4" s="203"/>
      <c r="J4" s="203"/>
      <c r="K4" s="203"/>
      <c r="L4" s="204"/>
      <c r="M4" s="204"/>
      <c r="N4" s="204"/>
      <c r="O4" s="204"/>
      <c r="P4" s="329"/>
      <c r="Q4" s="329"/>
      <c r="R4" s="329"/>
      <c r="S4" s="329"/>
      <c r="T4" s="329"/>
      <c r="U4" s="329"/>
      <c r="V4" s="329"/>
      <c r="W4" s="329"/>
      <c r="X4" s="329"/>
      <c r="Y4" s="329"/>
      <c r="Z4" s="329"/>
      <c r="AA4" s="329"/>
    </row>
    <row r="5" spans="1:27" s="5" customFormat="1" ht="42.5" customHeight="1" x14ac:dyDescent="0.3">
      <c r="A5" s="17"/>
      <c r="B5" s="6"/>
      <c r="C5" s="6"/>
      <c r="D5" s="6"/>
      <c r="E5" s="6"/>
      <c r="F5" s="6"/>
      <c r="G5" s="6"/>
      <c r="H5" s="6"/>
      <c r="I5" s="6"/>
      <c r="J5" s="6"/>
      <c r="K5" s="6"/>
      <c r="L5" s="6"/>
      <c r="M5" s="6"/>
      <c r="N5" s="6"/>
      <c r="O5" s="204"/>
      <c r="P5" s="285"/>
      <c r="Q5" s="285"/>
      <c r="R5" s="285"/>
      <c r="S5" s="285"/>
      <c r="T5" s="285"/>
      <c r="U5" s="285"/>
      <c r="V5" s="285"/>
      <c r="W5" s="285"/>
      <c r="X5" s="285"/>
      <c r="Y5" s="285"/>
      <c r="Z5" s="285"/>
      <c r="AA5" s="285"/>
    </row>
    <row r="6" spans="1:27" s="5" customFormat="1" ht="66.5" customHeight="1" thickBot="1" x14ac:dyDescent="0.35">
      <c r="A6" s="284" t="s">
        <v>682</v>
      </c>
      <c r="B6" s="6"/>
      <c r="C6" s="6"/>
      <c r="D6" s="6"/>
      <c r="E6" s="6"/>
      <c r="F6" s="6"/>
      <c r="G6" s="6"/>
      <c r="H6" s="6"/>
      <c r="I6" s="6"/>
      <c r="J6" s="6"/>
      <c r="K6" s="6"/>
      <c r="L6" s="6"/>
      <c r="M6" s="6"/>
      <c r="N6" s="6"/>
      <c r="O6" s="204"/>
      <c r="P6" s="285"/>
      <c r="Q6" s="285"/>
      <c r="R6" s="285"/>
      <c r="S6" s="285"/>
      <c r="T6" s="285"/>
      <c r="U6" s="285"/>
      <c r="V6" s="285"/>
      <c r="W6" s="285"/>
      <c r="X6" s="285"/>
      <c r="Y6" s="285"/>
      <c r="Z6" s="285"/>
      <c r="AA6" s="285"/>
    </row>
    <row r="7" spans="1:27" s="5" customFormat="1" ht="82.25" customHeight="1" x14ac:dyDescent="0.3">
      <c r="A7" s="594" t="s">
        <v>683</v>
      </c>
      <c r="B7" s="591" t="s">
        <v>684</v>
      </c>
      <c r="C7" s="592" t="s">
        <v>685</v>
      </c>
      <c r="D7" s="417" t="s">
        <v>686</v>
      </c>
      <c r="E7" s="417" t="s">
        <v>687</v>
      </c>
      <c r="F7" s="593" t="s">
        <v>688</v>
      </c>
      <c r="G7" s="417" t="s">
        <v>689</v>
      </c>
      <c r="H7" s="417" t="s">
        <v>690</v>
      </c>
      <c r="I7" s="521" t="s">
        <v>691</v>
      </c>
      <c r="J7" s="597" t="s">
        <v>692</v>
      </c>
      <c r="K7" s="593" t="s">
        <v>693</v>
      </c>
      <c r="L7" s="579" t="s">
        <v>694</v>
      </c>
      <c r="M7" s="599" t="s">
        <v>695</v>
      </c>
      <c r="N7" s="285"/>
      <c r="O7" s="285"/>
      <c r="P7" s="285"/>
      <c r="Q7" s="285"/>
      <c r="R7" s="285"/>
      <c r="S7" s="285"/>
      <c r="T7" s="285"/>
      <c r="U7" s="285"/>
      <c r="V7" s="285"/>
      <c r="W7" s="285"/>
      <c r="X7" s="285"/>
      <c r="Y7" s="285"/>
      <c r="Z7" s="285"/>
      <c r="AA7" s="285"/>
    </row>
    <row r="8" spans="1:27" s="5" customFormat="1" ht="14" x14ac:dyDescent="0.3">
      <c r="A8" s="575" t="s">
        <v>696</v>
      </c>
      <c r="B8" s="576">
        <v>0</v>
      </c>
      <c r="C8" s="462">
        <v>0</v>
      </c>
      <c r="D8" s="516">
        <f>'Assumptions input'!$H$27*'Unit costs'!B8</f>
        <v>0</v>
      </c>
      <c r="E8" s="517">
        <f>'Assumptions input'!$I$27*'Unit costs'!C8</f>
        <v>0</v>
      </c>
      <c r="F8" s="522">
        <v>0</v>
      </c>
      <c r="G8" s="514">
        <v>0</v>
      </c>
      <c r="H8" s="518">
        <f t="shared" ref="H8:H12" si="0">F8*(1+G8)</f>
        <v>0</v>
      </c>
      <c r="I8" s="519">
        <v>1</v>
      </c>
      <c r="J8" s="598">
        <f>IF(I8&gt;1,H8/(D8+E8),H8)</f>
        <v>0</v>
      </c>
      <c r="K8" s="600">
        <f>D8*J8</f>
        <v>0</v>
      </c>
      <c r="L8" s="580">
        <f t="shared" ref="L8:L12" si="1">J8*E8</f>
        <v>0</v>
      </c>
      <c r="M8" s="601">
        <f t="shared" ref="M8:M12" si="2">K8+L8</f>
        <v>0</v>
      </c>
      <c r="N8" s="285"/>
      <c r="O8" s="285"/>
      <c r="P8" s="285"/>
      <c r="Q8" s="285"/>
      <c r="R8" s="285"/>
      <c r="S8" s="285"/>
      <c r="T8" s="285"/>
      <c r="U8" s="285"/>
      <c r="V8" s="285"/>
      <c r="W8" s="285"/>
      <c r="X8" s="285"/>
      <c r="Y8" s="285"/>
      <c r="Z8" s="285"/>
      <c r="AA8" s="285"/>
    </row>
    <row r="9" spans="1:27" s="5" customFormat="1" ht="14" customHeight="1" x14ac:dyDescent="0.3">
      <c r="A9" s="575" t="s">
        <v>697</v>
      </c>
      <c r="B9" s="576">
        <v>0</v>
      </c>
      <c r="C9" s="462">
        <v>0</v>
      </c>
      <c r="D9" s="516">
        <f>'Assumptions input'!$H$27*'Unit costs'!B9</f>
        <v>0</v>
      </c>
      <c r="E9" s="517">
        <f>'Assumptions input'!$I$27*'Unit costs'!C9</f>
        <v>0</v>
      </c>
      <c r="F9" s="522">
        <v>0</v>
      </c>
      <c r="G9" s="514">
        <v>0</v>
      </c>
      <c r="H9" s="518">
        <f t="shared" si="0"/>
        <v>0</v>
      </c>
      <c r="I9" s="519">
        <v>1</v>
      </c>
      <c r="J9" s="598">
        <f t="shared" ref="J9:J12" si="3">IF(I9&gt;1,H9/(D9+E9),H9)</f>
        <v>0</v>
      </c>
      <c r="K9" s="600">
        <f t="shared" ref="K9:K12" si="4">D9*J9</f>
        <v>0</v>
      </c>
      <c r="L9" s="580">
        <f t="shared" si="1"/>
        <v>0</v>
      </c>
      <c r="M9" s="601">
        <f t="shared" si="2"/>
        <v>0</v>
      </c>
      <c r="N9" s="285"/>
      <c r="O9" s="285"/>
      <c r="P9" s="285"/>
      <c r="Q9" s="285"/>
      <c r="R9" s="285"/>
      <c r="S9" s="285"/>
      <c r="T9" s="285"/>
      <c r="U9" s="285"/>
      <c r="V9" s="285"/>
      <c r="W9" s="285"/>
      <c r="X9" s="285"/>
      <c r="Y9" s="285"/>
      <c r="Z9" s="285"/>
      <c r="AA9" s="285"/>
    </row>
    <row r="10" spans="1:27" s="5" customFormat="1" ht="14" customHeight="1" x14ac:dyDescent="0.3">
      <c r="A10" s="575" t="s">
        <v>698</v>
      </c>
      <c r="B10" s="576">
        <v>0</v>
      </c>
      <c r="C10" s="462">
        <v>0</v>
      </c>
      <c r="D10" s="516">
        <f>'Assumptions input'!$H$27*'Unit costs'!B10</f>
        <v>0</v>
      </c>
      <c r="E10" s="517">
        <f>'Assumptions input'!$I$27*'Unit costs'!C10</f>
        <v>0</v>
      </c>
      <c r="F10" s="522">
        <v>0</v>
      </c>
      <c r="G10" s="514">
        <v>0</v>
      </c>
      <c r="H10" s="518">
        <f t="shared" si="0"/>
        <v>0</v>
      </c>
      <c r="I10" s="519">
        <v>1</v>
      </c>
      <c r="J10" s="598">
        <f t="shared" si="3"/>
        <v>0</v>
      </c>
      <c r="K10" s="600">
        <f t="shared" si="4"/>
        <v>0</v>
      </c>
      <c r="L10" s="580">
        <f>J10*E10</f>
        <v>0</v>
      </c>
      <c r="M10" s="601">
        <f t="shared" si="2"/>
        <v>0</v>
      </c>
      <c r="N10" s="285"/>
      <c r="O10" s="285"/>
      <c r="P10" s="285"/>
      <c r="Q10" s="285"/>
      <c r="R10" s="285"/>
      <c r="S10" s="285"/>
      <c r="T10" s="285"/>
      <c r="U10" s="285"/>
      <c r="V10" s="285"/>
      <c r="W10" s="285"/>
      <c r="X10" s="285"/>
      <c r="Y10" s="285"/>
      <c r="Z10" s="285"/>
      <c r="AA10" s="285"/>
    </row>
    <row r="11" spans="1:27" s="5" customFormat="1" ht="14" customHeight="1" x14ac:dyDescent="0.3">
      <c r="A11" s="575" t="s">
        <v>699</v>
      </c>
      <c r="B11" s="576">
        <v>0</v>
      </c>
      <c r="C11" s="462">
        <v>0</v>
      </c>
      <c r="D11" s="516">
        <f>'Assumptions input'!$H$27*'Unit costs'!B11</f>
        <v>0</v>
      </c>
      <c r="E11" s="517">
        <f>'Assumptions input'!$I$27*'Unit costs'!C11</f>
        <v>0</v>
      </c>
      <c r="F11" s="522">
        <v>0</v>
      </c>
      <c r="G11" s="514">
        <v>0</v>
      </c>
      <c r="H11" s="518">
        <f t="shared" si="0"/>
        <v>0</v>
      </c>
      <c r="I11" s="519">
        <v>1</v>
      </c>
      <c r="J11" s="598">
        <f t="shared" si="3"/>
        <v>0</v>
      </c>
      <c r="K11" s="600">
        <f t="shared" si="4"/>
        <v>0</v>
      </c>
      <c r="L11" s="580">
        <f t="shared" si="1"/>
        <v>0</v>
      </c>
      <c r="M11" s="601">
        <f t="shared" si="2"/>
        <v>0</v>
      </c>
      <c r="N11" s="285"/>
      <c r="O11" s="285"/>
      <c r="P11" s="285"/>
      <c r="Q11" s="285"/>
      <c r="R11" s="285"/>
      <c r="S11" s="285"/>
      <c r="T11" s="285"/>
      <c r="U11" s="285"/>
      <c r="V11" s="285"/>
      <c r="W11" s="285"/>
      <c r="X11" s="285"/>
      <c r="Y11" s="285"/>
      <c r="Z11" s="285"/>
      <c r="AA11" s="285"/>
    </row>
    <row r="12" spans="1:27" s="5" customFormat="1" ht="14" customHeight="1" thickBot="1" x14ac:dyDescent="0.35">
      <c r="A12" s="575" t="s">
        <v>966</v>
      </c>
      <c r="B12" s="576">
        <v>0</v>
      </c>
      <c r="C12" s="462">
        <v>0</v>
      </c>
      <c r="D12" s="516">
        <f>'Assumptions input'!$H$27*'Unit costs'!B12</f>
        <v>0</v>
      </c>
      <c r="E12" s="517">
        <f>'Assumptions input'!$I$27*'Unit costs'!C12</f>
        <v>0</v>
      </c>
      <c r="F12" s="522">
        <v>0</v>
      </c>
      <c r="G12" s="514">
        <v>0</v>
      </c>
      <c r="H12" s="518">
        <f t="shared" si="0"/>
        <v>0</v>
      </c>
      <c r="I12" s="519">
        <v>1</v>
      </c>
      <c r="J12" s="598">
        <f t="shared" si="3"/>
        <v>0</v>
      </c>
      <c r="K12" s="600">
        <f t="shared" si="4"/>
        <v>0</v>
      </c>
      <c r="L12" s="580">
        <f t="shared" si="1"/>
        <v>0</v>
      </c>
      <c r="M12" s="601">
        <f t="shared" si="2"/>
        <v>0</v>
      </c>
      <c r="N12" s="285"/>
      <c r="O12" s="285"/>
      <c r="P12" s="285"/>
      <c r="Q12" s="285"/>
      <c r="R12" s="285"/>
      <c r="S12" s="285"/>
      <c r="T12" s="285"/>
      <c r="U12" s="285"/>
      <c r="V12" s="285"/>
      <c r="W12" s="285"/>
      <c r="X12" s="285"/>
      <c r="Y12" s="285"/>
      <c r="Z12" s="285"/>
      <c r="AA12" s="285"/>
    </row>
    <row r="13" spans="1:27" s="5" customFormat="1" ht="15" thickBot="1" x14ac:dyDescent="0.4">
      <c r="A13" s="205"/>
      <c r="B13" s="577">
        <f>SUM(B8:B12)</f>
        <v>0</v>
      </c>
      <c r="C13" s="578">
        <f>SUM(C8:C12)</f>
        <v>0</v>
      </c>
      <c r="D13" s="525">
        <f>SUM(D8:D12)</f>
        <v>0</v>
      </c>
      <c r="E13" s="610">
        <f>SUM(E8:E12)</f>
        <v>0</v>
      </c>
      <c r="F13" s="621">
        <f>SUM(F8:F12)</f>
        <v>0</v>
      </c>
      <c r="G13" s="622"/>
      <c r="H13" s="620">
        <f>SUM(H8:H12)</f>
        <v>0</v>
      </c>
      <c r="I13" s="6"/>
      <c r="J13" s="625"/>
      <c r="K13" s="603">
        <f>SUM(K8:K12)</f>
        <v>0</v>
      </c>
      <c r="L13" s="604">
        <f>SUM(L8:L12)</f>
        <v>0</v>
      </c>
      <c r="M13" s="605">
        <f>SUM(M8:M12)</f>
        <v>0</v>
      </c>
      <c r="N13" s="285"/>
      <c r="O13" s="285"/>
      <c r="P13" s="285"/>
      <c r="Q13" s="285"/>
      <c r="R13" s="285"/>
      <c r="S13" s="285"/>
      <c r="T13" s="285"/>
      <c r="U13" s="285"/>
      <c r="V13" s="285"/>
      <c r="W13" s="285"/>
      <c r="X13" s="285"/>
      <c r="Y13" s="285"/>
      <c r="Z13" s="285"/>
      <c r="AA13" s="285"/>
    </row>
    <row r="14" spans="1:27" s="5" customFormat="1" ht="22.75" customHeight="1" thickBot="1" x14ac:dyDescent="0.35">
      <c r="A14" s="152"/>
      <c r="B14" s="152"/>
      <c r="C14" s="152"/>
      <c r="D14" s="152"/>
      <c r="E14" s="624"/>
      <c r="F14" s="152"/>
      <c r="G14" s="152"/>
      <c r="H14" s="152"/>
      <c r="I14" s="587"/>
      <c r="J14" s="587" t="s">
        <v>700</v>
      </c>
      <c r="K14" s="626">
        <f>IFERROR(K13/D13,0)</f>
        <v>0</v>
      </c>
      <c r="L14" s="727">
        <f>IFERROR(L13/E13,0)</f>
        <v>0</v>
      </c>
      <c r="M14" s="728">
        <f>IFERROR(M13/(D13+E13),0)</f>
        <v>0</v>
      </c>
      <c r="N14" s="285"/>
      <c r="O14" s="285"/>
      <c r="P14" s="285"/>
      <c r="Q14" s="285"/>
      <c r="R14" s="285"/>
      <c r="S14" s="285"/>
      <c r="T14" s="285"/>
      <c r="U14" s="285"/>
      <c r="V14" s="285"/>
      <c r="W14" s="285"/>
      <c r="X14" s="285"/>
      <c r="Y14" s="285"/>
      <c r="Z14" s="285"/>
      <c r="AA14" s="285"/>
    </row>
    <row r="15" spans="1:27" s="5" customFormat="1" ht="25.4" customHeight="1" x14ac:dyDescent="0.3">
      <c r="A15" s="152"/>
      <c r="B15" s="152"/>
      <c r="C15" s="152"/>
      <c r="D15" s="152"/>
      <c r="E15" s="152"/>
      <c r="F15" s="152"/>
      <c r="G15" s="152"/>
      <c r="H15" s="152"/>
      <c r="I15" s="268"/>
      <c r="J15" s="268"/>
      <c r="K15" s="267"/>
      <c r="L15" s="267"/>
      <c r="M15" s="572"/>
      <c r="N15" s="572"/>
      <c r="O15" s="573"/>
      <c r="P15" s="574"/>
      <c r="Q15" s="285"/>
      <c r="R15" s="285"/>
      <c r="S15" s="285"/>
      <c r="T15" s="285"/>
      <c r="U15" s="285"/>
      <c r="V15" s="285"/>
      <c r="W15" s="285"/>
      <c r="X15" s="285"/>
      <c r="Y15" s="285"/>
      <c r="Z15" s="285"/>
      <c r="AA15" s="285"/>
    </row>
    <row r="16" spans="1:27" s="5" customFormat="1" ht="63.5" customHeight="1" thickBot="1" x14ac:dyDescent="0.35">
      <c r="A16" s="284" t="s">
        <v>701</v>
      </c>
      <c r="B16" s="152"/>
      <c r="C16" s="152"/>
      <c r="D16" s="152"/>
      <c r="E16" s="152"/>
      <c r="F16" s="152"/>
      <c r="G16" s="152"/>
      <c r="H16" s="152"/>
      <c r="I16" s="268"/>
      <c r="J16" s="268"/>
      <c r="K16" s="267"/>
      <c r="L16" s="267"/>
      <c r="M16" s="572"/>
      <c r="N16" s="572"/>
      <c r="O16" s="573"/>
      <c r="P16" s="574"/>
      <c r="Q16" s="285"/>
      <c r="R16" s="285"/>
      <c r="S16" s="285"/>
      <c r="T16" s="285"/>
      <c r="U16" s="285"/>
      <c r="V16" s="285"/>
      <c r="W16" s="285"/>
      <c r="X16" s="285"/>
      <c r="Y16" s="285"/>
      <c r="Z16" s="285"/>
      <c r="AA16" s="285"/>
    </row>
    <row r="17" spans="1:27" s="5" customFormat="1" ht="82.5" customHeight="1" x14ac:dyDescent="0.3">
      <c r="A17" s="595" t="s">
        <v>683</v>
      </c>
      <c r="B17" s="590" t="s">
        <v>684</v>
      </c>
      <c r="C17" s="590" t="s">
        <v>685</v>
      </c>
      <c r="D17" s="417" t="s">
        <v>702</v>
      </c>
      <c r="E17" s="417" t="s">
        <v>703</v>
      </c>
      <c r="F17" s="521" t="s">
        <v>688</v>
      </c>
      <c r="G17" s="417" t="s">
        <v>689</v>
      </c>
      <c r="H17" s="417" t="s">
        <v>690</v>
      </c>
      <c r="I17" s="521" t="s">
        <v>691</v>
      </c>
      <c r="J17" s="597" t="s">
        <v>692</v>
      </c>
      <c r="K17" s="593" t="s">
        <v>693</v>
      </c>
      <c r="L17" s="521" t="s">
        <v>694</v>
      </c>
      <c r="M17" s="607" t="s">
        <v>695</v>
      </c>
      <c r="N17" s="581"/>
      <c r="O17" s="581"/>
      <c r="P17" s="581"/>
      <c r="Q17" s="206"/>
      <c r="R17" s="285"/>
      <c r="S17" s="285"/>
      <c r="T17" s="285"/>
      <c r="U17" s="285"/>
      <c r="V17" s="285"/>
      <c r="W17" s="285"/>
      <c r="X17" s="285"/>
      <c r="Y17" s="285"/>
      <c r="Z17" s="285"/>
      <c r="AA17" s="285"/>
    </row>
    <row r="18" spans="1:27" s="5" customFormat="1" ht="14" x14ac:dyDescent="0.3">
      <c r="A18" s="184" t="s">
        <v>696</v>
      </c>
      <c r="B18" s="514">
        <v>0</v>
      </c>
      <c r="C18" s="514">
        <v>0</v>
      </c>
      <c r="D18" s="516">
        <f>'Assumptions input'!$J$27*'Unit costs'!B18</f>
        <v>0</v>
      </c>
      <c r="E18" s="517">
        <f>'Assumptions input'!$K$27*'Unit costs'!C18</f>
        <v>0</v>
      </c>
      <c r="F18" s="584">
        <v>0</v>
      </c>
      <c r="G18" s="514">
        <v>0</v>
      </c>
      <c r="H18" s="518">
        <f t="shared" ref="H18:H22" si="5">F18*(1+G18)</f>
        <v>0</v>
      </c>
      <c r="I18" s="519">
        <v>1</v>
      </c>
      <c r="J18" s="598">
        <f t="shared" ref="J18:J22" si="6">IF(I18&gt;1,H18/(D18+E18),H18)</f>
        <v>0</v>
      </c>
      <c r="K18" s="600">
        <f t="shared" ref="K18:K22" si="7">D18*J18</f>
        <v>0</v>
      </c>
      <c r="L18" s="520">
        <f t="shared" ref="L18:L22" si="8">J18*E18</f>
        <v>0</v>
      </c>
      <c r="M18" s="523">
        <f t="shared" ref="M18:M22" si="9">K18+L18</f>
        <v>0</v>
      </c>
      <c r="N18" s="582"/>
      <c r="O18" s="582"/>
      <c r="P18" s="582"/>
      <c r="Q18" s="206"/>
      <c r="R18" s="285"/>
      <c r="S18" s="285"/>
      <c r="T18" s="285"/>
      <c r="U18" s="285"/>
      <c r="V18" s="285"/>
      <c r="W18" s="285"/>
      <c r="X18" s="285"/>
      <c r="Y18" s="285"/>
      <c r="Z18" s="285"/>
      <c r="AA18" s="285"/>
    </row>
    <row r="19" spans="1:27" s="5" customFormat="1" ht="14" customHeight="1" x14ac:dyDescent="0.3">
      <c r="A19" s="184" t="s">
        <v>697</v>
      </c>
      <c r="B19" s="514">
        <v>0</v>
      </c>
      <c r="C19" s="514">
        <v>0</v>
      </c>
      <c r="D19" s="516">
        <f>'Assumptions input'!$J$27*'Unit costs'!B19</f>
        <v>0</v>
      </c>
      <c r="E19" s="517">
        <f>'Assumptions input'!$K$27*'Unit costs'!C19</f>
        <v>0</v>
      </c>
      <c r="F19" s="584">
        <v>0</v>
      </c>
      <c r="G19" s="514">
        <v>0</v>
      </c>
      <c r="H19" s="518">
        <f t="shared" si="5"/>
        <v>0</v>
      </c>
      <c r="I19" s="519">
        <v>1</v>
      </c>
      <c r="J19" s="598">
        <f t="shared" si="6"/>
        <v>0</v>
      </c>
      <c r="K19" s="600">
        <f t="shared" si="7"/>
        <v>0</v>
      </c>
      <c r="L19" s="520">
        <f t="shared" si="8"/>
        <v>0</v>
      </c>
      <c r="M19" s="523">
        <f t="shared" si="9"/>
        <v>0</v>
      </c>
      <c r="N19" s="582"/>
      <c r="O19" s="582"/>
      <c r="P19" s="582"/>
      <c r="Q19" s="206"/>
      <c r="R19" s="285"/>
      <c r="S19" s="285"/>
      <c r="T19" s="285"/>
      <c r="U19" s="285"/>
      <c r="V19" s="285"/>
      <c r="W19" s="285"/>
      <c r="X19" s="285"/>
      <c r="Y19" s="285"/>
      <c r="Z19" s="285"/>
      <c r="AA19" s="285"/>
    </row>
    <row r="20" spans="1:27" s="5" customFormat="1" ht="14" customHeight="1" x14ac:dyDescent="0.3">
      <c r="A20" s="184" t="s">
        <v>698</v>
      </c>
      <c r="B20" s="514">
        <v>0</v>
      </c>
      <c r="C20" s="514">
        <v>0</v>
      </c>
      <c r="D20" s="516">
        <f>'Assumptions input'!$J$27*'Unit costs'!B20</f>
        <v>0</v>
      </c>
      <c r="E20" s="517">
        <f>'Assumptions input'!$K$27*'Unit costs'!C20</f>
        <v>0</v>
      </c>
      <c r="F20" s="584">
        <v>0</v>
      </c>
      <c r="G20" s="514">
        <v>0</v>
      </c>
      <c r="H20" s="518">
        <f t="shared" si="5"/>
        <v>0</v>
      </c>
      <c r="I20" s="519">
        <v>1</v>
      </c>
      <c r="J20" s="598">
        <f t="shared" si="6"/>
        <v>0</v>
      </c>
      <c r="K20" s="600">
        <f t="shared" si="7"/>
        <v>0</v>
      </c>
      <c r="L20" s="520">
        <f t="shared" si="8"/>
        <v>0</v>
      </c>
      <c r="M20" s="523">
        <f t="shared" si="9"/>
        <v>0</v>
      </c>
      <c r="N20" s="582"/>
      <c r="O20" s="582"/>
      <c r="P20" s="582"/>
      <c r="Q20" s="206"/>
      <c r="R20" s="285"/>
      <c r="S20" s="285"/>
      <c r="T20" s="285"/>
      <c r="U20" s="285"/>
      <c r="V20" s="285"/>
      <c r="W20" s="285"/>
      <c r="X20" s="285"/>
      <c r="Y20" s="285"/>
      <c r="Z20" s="285"/>
      <c r="AA20" s="285"/>
    </row>
    <row r="21" spans="1:27" s="5" customFormat="1" ht="14" customHeight="1" x14ac:dyDescent="0.3">
      <c r="A21" s="184" t="s">
        <v>699</v>
      </c>
      <c r="B21" s="514">
        <v>0</v>
      </c>
      <c r="C21" s="514">
        <v>0</v>
      </c>
      <c r="D21" s="729">
        <f>'Assumptions input'!$J$27*'Unit costs'!B21</f>
        <v>0</v>
      </c>
      <c r="E21" s="517">
        <f>'Assumptions input'!$K$27*'Unit costs'!C21</f>
        <v>0</v>
      </c>
      <c r="F21" s="584">
        <v>0</v>
      </c>
      <c r="G21" s="514">
        <v>0</v>
      </c>
      <c r="H21" s="518">
        <f t="shared" si="5"/>
        <v>0</v>
      </c>
      <c r="I21" s="519">
        <v>1</v>
      </c>
      <c r="J21" s="598">
        <f t="shared" si="6"/>
        <v>0</v>
      </c>
      <c r="K21" s="600">
        <f t="shared" si="7"/>
        <v>0</v>
      </c>
      <c r="L21" s="520">
        <f t="shared" si="8"/>
        <v>0</v>
      </c>
      <c r="M21" s="523">
        <f t="shared" si="9"/>
        <v>0</v>
      </c>
      <c r="N21" s="582"/>
      <c r="O21" s="582"/>
      <c r="P21" s="582"/>
      <c r="Q21" s="206"/>
      <c r="R21" s="285"/>
      <c r="S21" s="285"/>
      <c r="T21" s="285"/>
      <c r="U21" s="285"/>
      <c r="V21" s="285"/>
      <c r="W21" s="285"/>
      <c r="X21" s="285"/>
      <c r="Y21" s="285"/>
      <c r="Z21" s="285"/>
      <c r="AA21" s="285"/>
    </row>
    <row r="22" spans="1:27" s="5" customFormat="1" ht="14" customHeight="1" thickBot="1" x14ac:dyDescent="0.35">
      <c r="A22" s="184" t="s">
        <v>966</v>
      </c>
      <c r="B22" s="514">
        <v>0</v>
      </c>
      <c r="C22" s="514">
        <v>0</v>
      </c>
      <c r="D22" s="729">
        <f>'Assumptions input'!$J$27*'Unit costs'!B22</f>
        <v>0</v>
      </c>
      <c r="E22" s="517">
        <f>'Assumptions input'!$K$27*'Unit costs'!C22</f>
        <v>0</v>
      </c>
      <c r="F22" s="584">
        <v>0</v>
      </c>
      <c r="G22" s="514">
        <v>0</v>
      </c>
      <c r="H22" s="518">
        <f t="shared" si="5"/>
        <v>0</v>
      </c>
      <c r="I22" s="519">
        <v>1</v>
      </c>
      <c r="J22" s="598">
        <f t="shared" si="6"/>
        <v>0</v>
      </c>
      <c r="K22" s="600">
        <f t="shared" si="7"/>
        <v>0</v>
      </c>
      <c r="L22" s="520">
        <f t="shared" si="8"/>
        <v>0</v>
      </c>
      <c r="M22" s="523">
        <f t="shared" si="9"/>
        <v>0</v>
      </c>
      <c r="N22" s="582"/>
      <c r="O22" s="582"/>
      <c r="P22" s="582"/>
      <c r="Q22" s="206"/>
      <c r="R22" s="285"/>
      <c r="S22" s="285"/>
      <c r="T22" s="285"/>
      <c r="U22" s="285"/>
      <c r="V22" s="285"/>
      <c r="W22" s="285"/>
      <c r="X22" s="285"/>
      <c r="Y22" s="285"/>
      <c r="Z22" s="285"/>
      <c r="AA22" s="285"/>
    </row>
    <row r="23" spans="1:27" s="5" customFormat="1" ht="17.149999999999999" customHeight="1" thickBot="1" x14ac:dyDescent="0.35">
      <c r="A23" s="6"/>
      <c r="B23" s="608">
        <f>SUM(B18:B22)</f>
        <v>0</v>
      </c>
      <c r="C23" s="609">
        <f>SUM(C18:C22)</f>
        <v>0</v>
      </c>
      <c r="D23" s="525">
        <f>SUM(D18:D22)</f>
        <v>0</v>
      </c>
      <c r="E23" s="610">
        <f>SUM(E18:E22)</f>
        <v>0</v>
      </c>
      <c r="F23" s="586">
        <f>SUM(F18:F22)</f>
        <v>0</v>
      </c>
      <c r="G23" s="623"/>
      <c r="H23" s="589">
        <f>SUM(H18:H22)</f>
        <v>0</v>
      </c>
      <c r="I23" s="206"/>
      <c r="J23" s="627"/>
      <c r="K23" s="603">
        <f>SUM(K18:K22)</f>
        <v>0</v>
      </c>
      <c r="L23" s="606">
        <f>SUM(L18:L22)</f>
        <v>0</v>
      </c>
      <c r="M23" s="605">
        <f>SUM(M18:M22)</f>
        <v>0</v>
      </c>
      <c r="N23" s="611"/>
      <c r="O23" s="611"/>
      <c r="P23" s="611"/>
      <c r="Q23" s="206"/>
      <c r="R23" s="285"/>
      <c r="S23" s="285"/>
      <c r="T23" s="285"/>
      <c r="U23" s="285"/>
      <c r="V23" s="285"/>
      <c r="W23" s="285"/>
      <c r="X23" s="285"/>
      <c r="Y23" s="285"/>
      <c r="Z23" s="285"/>
      <c r="AA23" s="285"/>
    </row>
    <row r="24" spans="1:27" s="5" customFormat="1" ht="19.399999999999999" customHeight="1" thickBot="1" x14ac:dyDescent="0.35">
      <c r="A24" s="152"/>
      <c r="B24" s="152"/>
      <c r="C24" s="152"/>
      <c r="D24" s="152"/>
      <c r="E24" s="624"/>
      <c r="F24" s="571"/>
      <c r="G24" s="206"/>
      <c r="H24" s="152"/>
      <c r="I24" s="152"/>
      <c r="J24" s="628" t="s">
        <v>700</v>
      </c>
      <c r="K24" s="596">
        <f>IFERROR(K23/D23,0)</f>
        <v>0</v>
      </c>
      <c r="L24" s="602">
        <f>IFERROR(L23/E23,0)</f>
        <v>0</v>
      </c>
      <c r="M24" s="726">
        <f>IFERROR(M23/(D23+E23),0)</f>
        <v>0</v>
      </c>
      <c r="N24" s="267"/>
      <c r="O24" s="267"/>
      <c r="P24" s="267"/>
      <c r="Q24" s="204"/>
      <c r="R24" s="285"/>
      <c r="S24" s="285"/>
      <c r="T24" s="285"/>
      <c r="U24" s="285"/>
      <c r="V24" s="285"/>
      <c r="W24" s="285"/>
      <c r="X24" s="285"/>
      <c r="Y24" s="285"/>
      <c r="Z24" s="285"/>
      <c r="AA24" s="285"/>
    </row>
    <row r="25" spans="1:27" s="5" customFormat="1" ht="34.4" customHeight="1" x14ac:dyDescent="0.3">
      <c r="A25" s="152"/>
      <c r="B25" s="152"/>
      <c r="C25" s="152"/>
      <c r="D25" s="152"/>
      <c r="E25" s="152"/>
      <c r="F25" s="571"/>
      <c r="G25" s="206"/>
      <c r="H25" s="152"/>
      <c r="I25" s="152"/>
      <c r="J25" s="273"/>
      <c r="K25" s="582"/>
      <c r="L25" s="583"/>
      <c r="M25" s="267"/>
      <c r="N25" s="267"/>
      <c r="O25" s="267"/>
      <c r="P25" s="267"/>
      <c r="Q25" s="204"/>
      <c r="R25" s="285"/>
      <c r="S25" s="285"/>
      <c r="T25" s="285"/>
      <c r="U25" s="285"/>
      <c r="V25" s="285"/>
      <c r="W25" s="285"/>
      <c r="X25" s="285"/>
      <c r="Y25" s="285"/>
      <c r="Z25" s="285"/>
      <c r="AA25" s="285"/>
    </row>
    <row r="26" spans="1:27" s="5" customFormat="1" ht="13.75" customHeight="1" x14ac:dyDescent="0.3">
      <c r="A26" s="455" t="s">
        <v>704</v>
      </c>
      <c r="B26" s="152"/>
      <c r="C26" s="152"/>
      <c r="D26" s="152"/>
      <c r="E26" s="152"/>
      <c r="F26" s="152"/>
      <c r="G26" s="152"/>
      <c r="H26" s="152"/>
      <c r="I26" s="268"/>
      <c r="J26" s="268"/>
      <c r="K26" s="267"/>
      <c r="L26" s="267"/>
      <c r="M26" s="267"/>
      <c r="N26" s="267"/>
      <c r="O26" s="204"/>
      <c r="P26" s="285"/>
      <c r="Q26" s="285"/>
      <c r="R26" s="285"/>
      <c r="S26" s="285"/>
      <c r="T26" s="285"/>
      <c r="U26" s="285"/>
      <c r="V26" s="285"/>
      <c r="W26" s="285"/>
      <c r="X26" s="285"/>
      <c r="Y26" s="285"/>
      <c r="Z26" s="285"/>
      <c r="AA26" s="285"/>
    </row>
    <row r="27" spans="1:27" s="5" customFormat="1" ht="13.75" customHeight="1" thickBot="1" x14ac:dyDescent="0.35">
      <c r="A27" s="380"/>
      <c r="B27" s="152"/>
      <c r="C27" s="152"/>
      <c r="D27" s="152"/>
      <c r="E27" s="152"/>
      <c r="F27" s="152"/>
      <c r="G27" s="152"/>
      <c r="H27" s="152"/>
      <c r="I27" s="268"/>
      <c r="J27" s="268"/>
      <c r="K27" s="267"/>
      <c r="L27" s="267"/>
      <c r="M27" s="267"/>
      <c r="N27" s="267"/>
      <c r="O27" s="204"/>
      <c r="P27" s="285"/>
      <c r="Q27" s="285"/>
      <c r="R27" s="285"/>
      <c r="S27" s="285"/>
      <c r="T27" s="285"/>
      <c r="U27" s="285"/>
      <c r="V27" s="285"/>
      <c r="W27" s="285"/>
      <c r="X27" s="285"/>
      <c r="Y27" s="285"/>
      <c r="Z27" s="285"/>
      <c r="AA27" s="285"/>
    </row>
    <row r="28" spans="1:27" s="5" customFormat="1" ht="50.75" customHeight="1" x14ac:dyDescent="0.3">
      <c r="A28" s="386" t="s">
        <v>705</v>
      </c>
      <c r="B28" s="554" t="s">
        <v>706</v>
      </c>
      <c r="C28" s="355" t="s">
        <v>707</v>
      </c>
      <c r="D28" s="355" t="s">
        <v>708</v>
      </c>
      <c r="E28" s="365" t="s">
        <v>960</v>
      </c>
      <c r="F28" s="154"/>
      <c r="G28" s="154"/>
      <c r="H28" s="155"/>
      <c r="I28" s="155"/>
      <c r="J28" s="271"/>
      <c r="K28" s="155"/>
      <c r="L28" s="204"/>
      <c r="M28" s="285"/>
      <c r="N28" s="285"/>
      <c r="O28" s="285"/>
      <c r="P28" s="285"/>
      <c r="Q28" s="285"/>
      <c r="R28" s="285"/>
      <c r="S28" s="285"/>
      <c r="T28" s="285"/>
      <c r="U28" s="285"/>
      <c r="V28" s="285"/>
      <c r="W28" s="285"/>
      <c r="X28" s="285"/>
      <c r="Y28" s="285"/>
      <c r="Z28" s="285"/>
      <c r="AA28" s="285"/>
    </row>
    <row r="29" spans="1:27" s="5" customFormat="1" ht="14" x14ac:dyDescent="0.3">
      <c r="A29" s="387"/>
      <c r="B29" s="522">
        <v>0</v>
      </c>
      <c r="C29" s="514">
        <v>0</v>
      </c>
      <c r="D29" s="330">
        <f>B29*(1+C29)</f>
        <v>0</v>
      </c>
      <c r="E29" s="403">
        <v>0</v>
      </c>
      <c r="F29" s="204"/>
      <c r="G29" s="154"/>
      <c r="H29" s="253"/>
      <c r="I29" s="253"/>
      <c r="J29" s="272"/>
      <c r="K29" s="156"/>
      <c r="L29" s="204"/>
      <c r="M29" s="285"/>
      <c r="N29" s="285"/>
      <c r="O29" s="285"/>
      <c r="P29" s="285"/>
      <c r="Q29" s="285"/>
      <c r="R29" s="285"/>
      <c r="S29" s="285"/>
      <c r="T29" s="285"/>
      <c r="U29" s="285"/>
      <c r="V29" s="285"/>
      <c r="W29" s="285"/>
      <c r="X29" s="285"/>
      <c r="Y29" s="285"/>
      <c r="Z29" s="285"/>
      <c r="AA29" s="285"/>
    </row>
    <row r="30" spans="1:27" s="5" customFormat="1" ht="14" x14ac:dyDescent="0.3">
      <c r="A30" s="387"/>
      <c r="B30" s="522">
        <v>0</v>
      </c>
      <c r="C30" s="514">
        <v>0</v>
      </c>
      <c r="D30" s="330">
        <f>B30*(1+C30)</f>
        <v>0</v>
      </c>
      <c r="E30" s="403">
        <v>0</v>
      </c>
      <c r="F30" s="152"/>
      <c r="G30" s="154"/>
      <c r="H30" s="253"/>
      <c r="I30" s="253"/>
      <c r="J30" s="272"/>
      <c r="K30" s="156"/>
      <c r="L30" s="204"/>
      <c r="M30" s="285"/>
      <c r="N30" s="285"/>
      <c r="O30" s="285"/>
      <c r="P30" s="285"/>
      <c r="Q30" s="285"/>
      <c r="R30" s="285"/>
      <c r="S30" s="285"/>
      <c r="T30" s="285"/>
      <c r="U30" s="285"/>
      <c r="V30" s="285"/>
      <c r="W30" s="285"/>
      <c r="X30" s="285"/>
      <c r="Y30" s="285"/>
      <c r="Z30" s="285"/>
      <c r="AA30" s="285"/>
    </row>
    <row r="31" spans="1:27" s="5" customFormat="1" ht="14.5" thickBot="1" x14ac:dyDescent="0.35">
      <c r="A31" s="388"/>
      <c r="B31" s="524">
        <v>0</v>
      </c>
      <c r="C31" s="515">
        <v>0</v>
      </c>
      <c r="D31" s="358">
        <f>B31*(1+C31)</f>
        <v>0</v>
      </c>
      <c r="E31" s="404">
        <v>0</v>
      </c>
      <c r="F31" s="157"/>
      <c r="G31" s="157"/>
      <c r="H31" s="158"/>
      <c r="I31" s="158"/>
      <c r="J31" s="158"/>
      <c r="K31" s="158"/>
      <c r="L31" s="204"/>
      <c r="M31" s="285"/>
      <c r="N31" s="285"/>
      <c r="O31" s="285"/>
      <c r="P31" s="285"/>
      <c r="Q31" s="285"/>
      <c r="R31" s="285"/>
      <c r="S31" s="285"/>
      <c r="T31" s="285"/>
      <c r="U31" s="285"/>
      <c r="V31" s="285"/>
      <c r="W31" s="285"/>
      <c r="X31" s="285"/>
      <c r="Y31" s="285"/>
      <c r="Z31" s="285"/>
      <c r="AA31" s="285"/>
    </row>
    <row r="32" spans="1:27" s="5" customFormat="1" ht="14" x14ac:dyDescent="0.3">
      <c r="A32" s="153"/>
      <c r="B32" s="152"/>
      <c r="C32" s="152"/>
      <c r="D32" s="152"/>
      <c r="E32" s="152"/>
      <c r="F32" s="366"/>
      <c r="G32" s="152"/>
      <c r="H32" s="152"/>
      <c r="I32" s="152"/>
      <c r="J32" s="154"/>
      <c r="K32" s="155"/>
      <c r="L32" s="156"/>
      <c r="M32" s="156"/>
      <c r="N32" s="156"/>
      <c r="O32" s="204"/>
      <c r="P32" s="285"/>
      <c r="Q32" s="285"/>
      <c r="R32" s="285"/>
      <c r="S32" s="285"/>
      <c r="T32" s="285"/>
      <c r="U32" s="285"/>
      <c r="V32" s="285"/>
      <c r="W32" s="285"/>
      <c r="X32" s="285"/>
      <c r="Y32" s="285"/>
      <c r="Z32" s="285"/>
      <c r="AA32" s="285"/>
    </row>
    <row r="33" spans="1:35" s="5" customFormat="1" ht="14" x14ac:dyDescent="0.3">
      <c r="A33" s="153"/>
      <c r="B33" s="152"/>
      <c r="C33" s="152"/>
      <c r="D33" s="152"/>
      <c r="E33" s="152"/>
      <c r="F33" s="366"/>
      <c r="G33" s="152"/>
      <c r="H33" s="152"/>
      <c r="I33" s="152"/>
      <c r="J33" s="154"/>
      <c r="K33" s="155"/>
      <c r="L33" s="156"/>
      <c r="M33" s="156"/>
      <c r="N33" s="156"/>
      <c r="O33" s="204"/>
      <c r="P33" s="285"/>
      <c r="Q33" s="285"/>
      <c r="R33" s="285"/>
      <c r="S33" s="285"/>
      <c r="T33" s="285"/>
      <c r="U33" s="285"/>
      <c r="V33" s="285"/>
      <c r="W33" s="285"/>
      <c r="X33" s="285"/>
      <c r="Y33" s="285"/>
      <c r="Z33" s="285"/>
      <c r="AA33" s="285"/>
    </row>
    <row r="34" spans="1:35" s="5" customFormat="1" ht="14" x14ac:dyDescent="0.3">
      <c r="A34" s="361" t="s">
        <v>709</v>
      </c>
      <c r="B34" s="152"/>
      <c r="C34" s="152"/>
      <c r="D34" s="152"/>
      <c r="E34" s="152"/>
      <c r="F34" s="366"/>
      <c r="G34" s="152"/>
      <c r="H34" s="152"/>
      <c r="I34" s="152"/>
      <c r="J34" s="154"/>
      <c r="K34" s="155"/>
      <c r="L34" s="156"/>
      <c r="M34" s="156"/>
      <c r="N34" s="156"/>
      <c r="O34" s="204"/>
      <c r="P34" s="285"/>
      <c r="Q34" s="285"/>
      <c r="R34" s="285"/>
      <c r="S34" s="285"/>
      <c r="T34" s="285"/>
      <c r="U34" s="285"/>
      <c r="V34" s="285"/>
      <c r="W34" s="285"/>
      <c r="X34" s="285"/>
      <c r="Y34" s="285"/>
      <c r="Z34" s="285"/>
      <c r="AA34" s="285"/>
    </row>
    <row r="35" spans="1:35" s="5" customFormat="1" ht="14" x14ac:dyDescent="0.3">
      <c r="A35" s="381"/>
      <c r="B35" s="152"/>
      <c r="C35" s="152"/>
      <c r="D35" s="152"/>
      <c r="E35" s="152"/>
      <c r="F35" s="366"/>
      <c r="G35" s="152"/>
      <c r="H35" s="152"/>
      <c r="I35" s="152"/>
      <c r="J35" s="154"/>
      <c r="K35" s="155"/>
      <c r="L35" s="156"/>
      <c r="M35" s="156"/>
      <c r="N35" s="156"/>
      <c r="O35" s="204"/>
      <c r="P35" s="285"/>
      <c r="Q35" s="285"/>
      <c r="R35" s="285"/>
      <c r="S35" s="285"/>
      <c r="T35" s="285"/>
      <c r="U35" s="285"/>
      <c r="V35" s="285"/>
      <c r="W35" s="285"/>
      <c r="X35" s="285"/>
      <c r="Y35" s="285"/>
      <c r="Z35" s="285"/>
      <c r="AA35" s="285"/>
    </row>
    <row r="36" spans="1:35" s="5" customFormat="1" ht="14.5" thickBot="1" x14ac:dyDescent="0.35">
      <c r="A36" s="381"/>
      <c r="B36" s="152"/>
      <c r="C36" s="152"/>
      <c r="D36" s="152"/>
      <c r="E36" s="152"/>
      <c r="F36" s="366"/>
      <c r="G36" s="152"/>
      <c r="H36" s="152"/>
      <c r="I36" s="152"/>
      <c r="J36" s="154"/>
      <c r="K36" s="155"/>
      <c r="L36" s="156"/>
      <c r="M36" s="156"/>
      <c r="N36" s="156"/>
      <c r="O36" s="204"/>
      <c r="P36" s="285"/>
      <c r="Q36" s="285"/>
      <c r="R36" s="285"/>
      <c r="S36" s="285"/>
      <c r="T36" s="285"/>
      <c r="U36" s="285"/>
      <c r="V36" s="285"/>
      <c r="W36" s="285"/>
      <c r="X36" s="285"/>
      <c r="Y36" s="285"/>
      <c r="Z36" s="285"/>
      <c r="AA36" s="285"/>
    </row>
    <row r="37" spans="1:35" s="5" customFormat="1" ht="32.75" customHeight="1" x14ac:dyDescent="0.3">
      <c r="A37" s="379" t="s">
        <v>710</v>
      </c>
      <c r="B37" s="549" t="s">
        <v>711</v>
      </c>
      <c r="C37" s="549" t="s">
        <v>707</v>
      </c>
      <c r="D37" s="365" t="s">
        <v>708</v>
      </c>
      <c r="E37" s="203" t="s">
        <v>594</v>
      </c>
      <c r="F37" s="203" t="s">
        <v>594</v>
      </c>
      <c r="G37" s="203" t="s">
        <v>594</v>
      </c>
      <c r="H37" s="203" t="s">
        <v>594</v>
      </c>
      <c r="I37" s="204" t="s">
        <v>594</v>
      </c>
      <c r="J37" s="204"/>
      <c r="K37" s="204"/>
      <c r="L37" s="204" t="s">
        <v>594</v>
      </c>
      <c r="M37" s="285"/>
      <c r="N37" s="285"/>
      <c r="O37" s="285"/>
      <c r="P37" s="285"/>
      <c r="Q37" s="285"/>
      <c r="R37" s="285"/>
      <c r="S37" s="285"/>
      <c r="T37" s="285"/>
      <c r="U37" s="285"/>
      <c r="V37" s="285"/>
      <c r="W37" s="285"/>
      <c r="X37" s="285"/>
      <c r="Y37" s="285"/>
      <c r="Z37" s="285"/>
      <c r="AA37" s="285"/>
    </row>
    <row r="38" spans="1:35" s="5" customFormat="1" ht="14.15" customHeight="1" x14ac:dyDescent="0.3">
      <c r="A38" s="356"/>
      <c r="B38" s="555">
        <v>0</v>
      </c>
      <c r="C38" s="513">
        <v>0</v>
      </c>
      <c r="D38" s="382">
        <f>B38*(1+C38)</f>
        <v>0</v>
      </c>
      <c r="E38" s="203"/>
      <c r="F38" s="203"/>
      <c r="G38" s="203"/>
      <c r="H38" s="203"/>
      <c r="I38" s="204"/>
      <c r="J38" s="204"/>
      <c r="K38" s="204"/>
      <c r="L38" s="204"/>
      <c r="M38" s="285"/>
      <c r="N38" s="285"/>
      <c r="O38" s="285"/>
      <c r="P38" s="285"/>
      <c r="Q38" s="285"/>
      <c r="R38" s="285"/>
      <c r="S38" s="285"/>
      <c r="T38" s="285"/>
      <c r="U38" s="285"/>
      <c r="V38" s="285"/>
      <c r="W38" s="285"/>
      <c r="X38" s="285"/>
      <c r="Y38" s="285"/>
      <c r="Z38" s="285"/>
      <c r="AA38" s="285"/>
    </row>
    <row r="39" spans="1:35" s="5" customFormat="1" ht="14" x14ac:dyDescent="0.3">
      <c r="A39" s="356"/>
      <c r="B39" s="555">
        <v>0</v>
      </c>
      <c r="C39" s="462">
        <v>0</v>
      </c>
      <c r="D39" s="382">
        <f>B39*(1+C39)</f>
        <v>0</v>
      </c>
      <c r="E39" s="203"/>
      <c r="F39" s="203"/>
      <c r="G39" s="203"/>
      <c r="H39" s="203"/>
      <c r="I39" s="204"/>
      <c r="J39" s="204"/>
      <c r="K39" s="204"/>
      <c r="L39" s="204"/>
      <c r="M39" s="285"/>
      <c r="N39" s="285"/>
      <c r="O39" s="285"/>
      <c r="P39" s="285"/>
      <c r="Q39" s="285"/>
      <c r="R39" s="285"/>
      <c r="S39" s="285"/>
      <c r="T39" s="285"/>
      <c r="U39" s="285"/>
      <c r="V39" s="285"/>
      <c r="W39" s="285"/>
      <c r="X39" s="285"/>
      <c r="Y39" s="285"/>
      <c r="Z39" s="285"/>
      <c r="AA39" s="285"/>
    </row>
    <row r="40" spans="1:35" s="5" customFormat="1" ht="14.5" thickBot="1" x14ac:dyDescent="0.35">
      <c r="A40" s="357"/>
      <c r="B40" s="547">
        <v>0</v>
      </c>
      <c r="C40" s="548">
        <v>0</v>
      </c>
      <c r="D40" s="383">
        <f>B40*(1+C40)</f>
        <v>0</v>
      </c>
      <c r="E40" s="203"/>
      <c r="F40" s="203"/>
      <c r="G40" s="203"/>
      <c r="H40" s="203"/>
      <c r="I40" s="204"/>
      <c r="J40" s="204"/>
      <c r="K40" s="204"/>
      <c r="L40" s="204"/>
      <c r="M40" s="285"/>
      <c r="N40" s="285"/>
      <c r="O40" s="285"/>
      <c r="P40" s="285"/>
      <c r="Q40" s="285"/>
      <c r="R40" s="285"/>
      <c r="S40" s="285"/>
      <c r="T40" s="285"/>
      <c r="U40" s="285"/>
      <c r="V40" s="285"/>
      <c r="W40" s="285"/>
      <c r="X40" s="285"/>
      <c r="Y40" s="285"/>
      <c r="Z40" s="285"/>
      <c r="AA40" s="285"/>
    </row>
    <row r="41" spans="1:35" s="5" customFormat="1" ht="24" customHeight="1" x14ac:dyDescent="0.3">
      <c r="A41" s="153"/>
      <c r="B41" s="152"/>
      <c r="C41" s="152"/>
      <c r="D41" s="659">
        <f>SUM(D38:D40)</f>
        <v>0</v>
      </c>
      <c r="E41" s="152"/>
      <c r="F41" s="285"/>
      <c r="G41" s="152"/>
      <c r="H41" s="230"/>
      <c r="I41" s="230"/>
      <c r="J41" s="230"/>
      <c r="K41" s="230"/>
      <c r="L41" s="230"/>
      <c r="M41" s="230"/>
      <c r="N41" s="230"/>
      <c r="O41" s="230"/>
      <c r="P41" s="377"/>
      <c r="Q41" s="377"/>
      <c r="R41" s="377"/>
      <c r="S41" s="350"/>
      <c r="T41" s="350"/>
      <c r="U41" s="350"/>
      <c r="V41" s="350"/>
      <c r="W41" s="350"/>
      <c r="X41" s="350"/>
      <c r="Y41" s="350"/>
      <c r="Z41" s="350"/>
      <c r="AA41" s="350"/>
      <c r="AB41" s="320"/>
      <c r="AC41" s="320"/>
      <c r="AD41" s="320"/>
      <c r="AE41" s="320"/>
      <c r="AF41" s="320"/>
      <c r="AG41" s="320"/>
      <c r="AH41" s="320"/>
      <c r="AI41" s="320"/>
    </row>
    <row r="42" spans="1:35" s="5" customFormat="1" ht="40.75" customHeight="1" x14ac:dyDescent="0.3">
      <c r="A42" s="153"/>
      <c r="B42" s="152"/>
      <c r="C42" s="152"/>
      <c r="D42" s="366"/>
      <c r="E42" s="152"/>
      <c r="F42" s="285"/>
      <c r="G42" s="152"/>
      <c r="H42" s="230"/>
      <c r="I42" s="230"/>
      <c r="J42" s="230"/>
      <c r="K42" s="230"/>
      <c r="L42" s="230"/>
      <c r="M42" s="230"/>
      <c r="N42" s="230"/>
      <c r="O42" s="230"/>
      <c r="P42" s="377"/>
      <c r="Q42" s="377"/>
      <c r="R42" s="377"/>
      <c r="S42" s="350"/>
      <c r="T42" s="350"/>
      <c r="U42" s="350"/>
      <c r="V42" s="350"/>
      <c r="W42" s="350"/>
      <c r="X42" s="350"/>
      <c r="Y42" s="350"/>
      <c r="Z42" s="350"/>
      <c r="AA42" s="350"/>
      <c r="AB42" s="320"/>
      <c r="AC42" s="320"/>
      <c r="AD42" s="320"/>
      <c r="AE42" s="320"/>
      <c r="AF42" s="320"/>
      <c r="AG42" s="320"/>
      <c r="AH42" s="320"/>
      <c r="AI42" s="320"/>
    </row>
    <row r="43" spans="1:35" s="5" customFormat="1" ht="14" x14ac:dyDescent="0.3">
      <c r="A43" s="770" t="s">
        <v>712</v>
      </c>
      <c r="B43" s="770"/>
      <c r="C43" s="288"/>
      <c r="D43" s="206" t="s">
        <v>594</v>
      </c>
      <c r="E43" s="206"/>
      <c r="F43" s="585" t="s">
        <v>594</v>
      </c>
      <c r="G43" s="203" t="s">
        <v>594</v>
      </c>
      <c r="H43" s="230"/>
      <c r="I43" s="230"/>
      <c r="J43" s="230"/>
      <c r="K43" s="230"/>
      <c r="L43" s="230"/>
      <c r="M43" s="230"/>
      <c r="N43" s="230"/>
      <c r="O43" s="230"/>
      <c r="P43" s="377"/>
      <c r="Q43" s="377"/>
      <c r="R43" s="377"/>
      <c r="S43" s="350"/>
      <c r="T43" s="350"/>
      <c r="U43" s="350"/>
      <c r="V43" s="350"/>
      <c r="W43" s="350"/>
      <c r="X43" s="350"/>
      <c r="Y43" s="350"/>
      <c r="Z43" s="350"/>
      <c r="AA43" s="350"/>
      <c r="AB43" s="320"/>
      <c r="AC43" s="320"/>
      <c r="AD43" s="320"/>
      <c r="AE43" s="320"/>
      <c r="AF43" s="320"/>
      <c r="AG43" s="320"/>
      <c r="AH43" s="320"/>
      <c r="AI43" s="320"/>
    </row>
    <row r="44" spans="1:35" s="5" customFormat="1" ht="14" x14ac:dyDescent="0.3">
      <c r="A44" s="288"/>
      <c r="B44" s="288"/>
      <c r="C44" s="288"/>
      <c r="D44" s="206"/>
      <c r="E44" s="206"/>
      <c r="F44" s="206"/>
      <c r="G44" s="203"/>
      <c r="H44" s="230"/>
      <c r="I44" s="230"/>
      <c r="J44" s="230"/>
      <c r="K44" s="230"/>
      <c r="L44" s="230"/>
      <c r="M44" s="230"/>
      <c r="N44" s="230"/>
      <c r="O44" s="230"/>
      <c r="P44" s="377"/>
      <c r="Q44" s="377"/>
      <c r="R44" s="377"/>
      <c r="S44" s="350"/>
      <c r="T44" s="350"/>
      <c r="U44" s="350"/>
      <c r="V44" s="350"/>
      <c r="W44" s="350"/>
      <c r="X44" s="350"/>
      <c r="Y44" s="350"/>
      <c r="Z44" s="350"/>
      <c r="AA44" s="350"/>
      <c r="AB44" s="320"/>
      <c r="AC44" s="320"/>
      <c r="AD44" s="320"/>
      <c r="AE44" s="320"/>
      <c r="AF44" s="320"/>
      <c r="AG44" s="320"/>
      <c r="AH44" s="320"/>
      <c r="AI44" s="320"/>
    </row>
    <row r="45" spans="1:35" s="11" customFormat="1" ht="13" customHeight="1" x14ac:dyDescent="0.3">
      <c r="A45" s="288"/>
      <c r="B45" s="288"/>
      <c r="C45" s="288"/>
      <c r="D45" s="206"/>
      <c r="E45" s="206"/>
      <c r="F45" s="206"/>
      <c r="G45" s="203"/>
      <c r="H45" s="230"/>
      <c r="I45" s="230"/>
      <c r="J45" s="230"/>
      <c r="K45" s="230"/>
      <c r="L45" s="230"/>
      <c r="M45" s="230"/>
      <c r="N45" s="230"/>
      <c r="O45" s="230"/>
      <c r="P45" s="377"/>
      <c r="Q45" s="377"/>
      <c r="R45" s="377"/>
      <c r="S45" s="350"/>
      <c r="T45" s="350"/>
      <c r="U45" s="350"/>
      <c r="V45" s="350"/>
      <c r="W45" s="350"/>
      <c r="X45" s="350"/>
      <c r="Y45" s="350"/>
      <c r="Z45" s="350"/>
      <c r="AA45" s="350"/>
      <c r="AB45" s="320"/>
      <c r="AC45" s="320"/>
      <c r="AD45" s="320"/>
      <c r="AE45" s="320"/>
      <c r="AF45" s="320"/>
      <c r="AG45" s="320"/>
      <c r="AH45" s="320"/>
      <c r="AI45" s="320"/>
    </row>
    <row r="46" spans="1:35" s="11" customFormat="1" ht="13" customHeight="1" x14ac:dyDescent="0.3">
      <c r="A46" s="288" t="s">
        <v>713</v>
      </c>
      <c r="B46" s="288"/>
      <c r="C46" s="288"/>
      <c r="D46" s="206"/>
      <c r="E46" s="206"/>
      <c r="F46" s="206"/>
      <c r="G46" s="203"/>
      <c r="H46" s="230"/>
      <c r="I46" s="230"/>
      <c r="J46" s="230"/>
      <c r="K46" s="230"/>
      <c r="L46" s="230"/>
      <c r="M46" s="230"/>
      <c r="N46" s="230"/>
      <c r="O46" s="230"/>
      <c r="P46" s="377"/>
      <c r="Q46" s="377"/>
      <c r="R46" s="377"/>
      <c r="S46" s="350"/>
      <c r="T46" s="350"/>
      <c r="U46" s="350"/>
      <c r="V46" s="350"/>
      <c r="W46" s="350"/>
      <c r="X46" s="350"/>
      <c r="Y46" s="350"/>
      <c r="Z46" s="350"/>
      <c r="AA46" s="350"/>
      <c r="AB46" s="320"/>
      <c r="AC46" s="320"/>
      <c r="AD46" s="320"/>
      <c r="AE46" s="320"/>
      <c r="AF46" s="320"/>
      <c r="AG46" s="320"/>
      <c r="AH46" s="320"/>
      <c r="AI46" s="320"/>
    </row>
    <row r="47" spans="1:35" s="11" customFormat="1" ht="13" customHeight="1" x14ac:dyDescent="0.3">
      <c r="A47" s="158" t="s">
        <v>973</v>
      </c>
      <c r="B47" s="288"/>
      <c r="C47" s="288"/>
      <c r="D47" s="206"/>
      <c r="E47" s="206"/>
      <c r="F47" s="206"/>
      <c r="G47" s="203"/>
      <c r="H47" s="230"/>
      <c r="I47" s="230"/>
      <c r="J47" s="230"/>
      <c r="K47" s="230"/>
      <c r="L47" s="230"/>
      <c r="M47" s="230"/>
      <c r="N47" s="230"/>
      <c r="O47" s="230"/>
      <c r="P47" s="377"/>
      <c r="Q47" s="377"/>
      <c r="R47" s="377"/>
      <c r="S47" s="350"/>
      <c r="T47" s="350"/>
      <c r="U47" s="350"/>
      <c r="V47" s="350"/>
      <c r="W47" s="350"/>
      <c r="X47" s="350"/>
      <c r="Y47" s="350"/>
      <c r="Z47" s="350"/>
      <c r="AA47" s="350"/>
      <c r="AB47" s="320"/>
      <c r="AC47" s="320"/>
      <c r="AD47" s="320"/>
      <c r="AE47" s="320"/>
      <c r="AF47" s="320"/>
      <c r="AG47" s="320"/>
      <c r="AH47" s="320"/>
      <c r="AI47" s="320"/>
    </row>
    <row r="48" spans="1:35" s="5" customFormat="1" ht="14.5" thickBot="1" x14ac:dyDescent="0.35">
      <c r="A48" s="288"/>
      <c r="B48" s="206"/>
      <c r="C48" s="206"/>
      <c r="D48" s="206"/>
      <c r="E48" s="206"/>
      <c r="F48" s="206"/>
      <c r="G48" s="203"/>
      <c r="H48" s="230"/>
      <c r="I48" s="230"/>
      <c r="J48" s="230"/>
      <c r="K48" s="230"/>
      <c r="L48" s="230"/>
      <c r="M48" s="230"/>
      <c r="N48" s="230"/>
      <c r="O48" s="230"/>
      <c r="P48" s="377"/>
      <c r="Q48" s="377"/>
      <c r="R48" s="377"/>
      <c r="S48" s="350"/>
      <c r="T48" s="350"/>
      <c r="U48" s="350"/>
      <c r="V48" s="350"/>
      <c r="W48" s="350"/>
      <c r="X48" s="350"/>
      <c r="Y48" s="350"/>
      <c r="Z48" s="350"/>
      <c r="AA48" s="350"/>
      <c r="AB48" s="320"/>
      <c r="AC48" s="320"/>
      <c r="AD48" s="320"/>
      <c r="AE48" s="320"/>
      <c r="AF48" s="320"/>
      <c r="AG48" s="320"/>
      <c r="AH48" s="320"/>
      <c r="AI48" s="320"/>
    </row>
    <row r="49" spans="1:33" s="5" customFormat="1" ht="14" x14ac:dyDescent="0.3">
      <c r="A49" s="336" t="s">
        <v>714</v>
      </c>
      <c r="B49" s="337"/>
      <c r="C49" s="337"/>
      <c r="D49" s="338" t="s">
        <v>715</v>
      </c>
      <c r="E49" s="230"/>
      <c r="F49" s="230"/>
      <c r="G49" s="230"/>
      <c r="H49" s="230"/>
      <c r="I49" s="230"/>
      <c r="J49" s="230"/>
      <c r="K49" s="230"/>
      <c r="L49" s="230"/>
      <c r="M49" s="230"/>
      <c r="N49" s="377"/>
      <c r="O49" s="377"/>
      <c r="P49" s="377"/>
      <c r="Q49" s="350"/>
      <c r="R49" s="350"/>
      <c r="S49" s="350"/>
      <c r="T49" s="350"/>
      <c r="U49" s="350"/>
      <c r="V49" s="350"/>
      <c r="W49" s="350"/>
      <c r="X49" s="350"/>
      <c r="Y49" s="350"/>
      <c r="Z49" s="350"/>
      <c r="AA49" s="350"/>
      <c r="AB49" s="320"/>
      <c r="AC49" s="320"/>
      <c r="AD49" s="320"/>
      <c r="AE49" s="320"/>
      <c r="AF49" s="320"/>
      <c r="AG49" s="320"/>
    </row>
    <row r="50" spans="1:33" s="5" customFormat="1" ht="14" x14ac:dyDescent="0.3">
      <c r="A50" s="339" t="s">
        <v>716</v>
      </c>
      <c r="B50" s="334"/>
      <c r="C50" s="334"/>
      <c r="D50" s="688">
        <v>42</v>
      </c>
      <c r="E50" s="230"/>
      <c r="F50" s="230"/>
      <c r="G50" s="230"/>
      <c r="H50" s="230"/>
      <c r="I50" s="230"/>
      <c r="J50" s="230"/>
      <c r="K50" s="230"/>
      <c r="L50" s="230"/>
      <c r="M50" s="230"/>
      <c r="N50" s="377"/>
      <c r="O50" s="377"/>
      <c r="P50" s="377"/>
      <c r="Q50" s="350"/>
      <c r="R50" s="350"/>
      <c r="S50" s="350"/>
      <c r="T50" s="350"/>
      <c r="U50" s="350"/>
      <c r="V50" s="350"/>
      <c r="W50" s="350"/>
      <c r="X50" s="350"/>
      <c r="Y50" s="350"/>
      <c r="Z50" s="350"/>
      <c r="AA50" s="350"/>
      <c r="AB50" s="320"/>
      <c r="AC50" s="320"/>
      <c r="AD50" s="320"/>
      <c r="AE50" s="320"/>
      <c r="AF50" s="320"/>
      <c r="AG50" s="320"/>
    </row>
    <row r="51" spans="1:33" s="5" customFormat="1" ht="14.75" customHeight="1" x14ac:dyDescent="0.3">
      <c r="A51" s="340" t="s">
        <v>717</v>
      </c>
      <c r="B51" s="335"/>
      <c r="C51" s="335"/>
      <c r="D51" s="689">
        <v>41.8</v>
      </c>
      <c r="E51" s="230"/>
      <c r="F51" s="163"/>
      <c r="G51" s="230"/>
      <c r="H51" s="230"/>
      <c r="I51" s="230"/>
      <c r="J51" s="230"/>
      <c r="K51" s="230"/>
      <c r="L51" s="230"/>
      <c r="M51" s="230"/>
      <c r="N51" s="377"/>
      <c r="O51" s="377"/>
      <c r="P51" s="377"/>
      <c r="Q51" s="350"/>
      <c r="R51" s="350"/>
      <c r="S51" s="350"/>
      <c r="T51" s="350"/>
      <c r="U51" s="350"/>
      <c r="V51" s="350"/>
      <c r="W51" s="350"/>
      <c r="X51" s="350"/>
      <c r="Y51" s="350"/>
      <c r="Z51" s="350"/>
      <c r="AA51" s="350"/>
      <c r="AB51" s="320"/>
      <c r="AC51" s="320"/>
      <c r="AD51" s="320"/>
      <c r="AE51" s="320"/>
      <c r="AF51" s="320"/>
      <c r="AG51" s="320"/>
    </row>
    <row r="52" spans="1:33" s="5" customFormat="1" ht="14" x14ac:dyDescent="0.3">
      <c r="A52" s="340" t="s">
        <v>718</v>
      </c>
      <c r="B52" s="335"/>
      <c r="C52" s="335"/>
      <c r="D52" s="526">
        <f>D50*D51</f>
        <v>1755.6</v>
      </c>
      <c r="E52" s="230"/>
      <c r="F52" s="230"/>
      <c r="G52" s="230"/>
      <c r="H52" s="230"/>
      <c r="I52" s="230"/>
      <c r="J52" s="230"/>
      <c r="K52" s="230"/>
      <c r="L52" s="230"/>
      <c r="M52" s="230"/>
      <c r="N52" s="377"/>
      <c r="O52" s="377"/>
      <c r="P52" s="377"/>
      <c r="Q52" s="350"/>
      <c r="R52" s="350"/>
      <c r="S52" s="350"/>
      <c r="T52" s="350"/>
      <c r="U52" s="350"/>
      <c r="V52" s="350"/>
      <c r="W52" s="350"/>
      <c r="X52" s="350"/>
      <c r="Y52" s="350"/>
      <c r="Z52" s="350"/>
      <c r="AA52" s="350"/>
      <c r="AB52" s="320"/>
      <c r="AC52" s="320"/>
      <c r="AD52" s="320"/>
      <c r="AE52" s="320"/>
      <c r="AF52" s="320"/>
      <c r="AG52" s="320"/>
    </row>
    <row r="53" spans="1:33" s="5" customFormat="1" ht="14" x14ac:dyDescent="0.3">
      <c r="A53" s="340" t="s">
        <v>719</v>
      </c>
      <c r="B53" s="335"/>
      <c r="C53" s="335"/>
      <c r="D53" s="341">
        <f>D52*60</f>
        <v>105336</v>
      </c>
      <c r="E53" s="230"/>
      <c r="F53" s="230"/>
      <c r="G53" s="230"/>
      <c r="H53" s="230"/>
      <c r="I53" s="230"/>
      <c r="J53" s="230"/>
      <c r="K53" s="230"/>
      <c r="L53" s="230"/>
      <c r="M53" s="230"/>
      <c r="N53" s="377"/>
      <c r="O53" s="377"/>
      <c r="P53" s="377"/>
      <c r="Q53" s="350"/>
      <c r="R53" s="350"/>
      <c r="S53" s="350"/>
      <c r="T53" s="350"/>
      <c r="U53" s="350"/>
      <c r="V53" s="350"/>
      <c r="W53" s="350"/>
      <c r="X53" s="350"/>
      <c r="Y53" s="350"/>
      <c r="Z53" s="350"/>
      <c r="AA53" s="350"/>
      <c r="AB53" s="320"/>
      <c r="AC53" s="320"/>
      <c r="AD53" s="320"/>
      <c r="AE53" s="320"/>
      <c r="AF53" s="320"/>
      <c r="AG53" s="320"/>
    </row>
    <row r="54" spans="1:33" s="5" customFormat="1" ht="14" x14ac:dyDescent="0.3">
      <c r="A54" s="340" t="s">
        <v>720</v>
      </c>
      <c r="B54" s="335"/>
      <c r="C54" s="335"/>
      <c r="D54" s="690">
        <v>0.8</v>
      </c>
      <c r="E54" s="377" t="s">
        <v>721</v>
      </c>
      <c r="F54" s="377"/>
      <c r="G54" s="377"/>
      <c r="H54" s="377"/>
      <c r="I54" s="377"/>
      <c r="J54" s="377"/>
      <c r="K54" s="377"/>
      <c r="L54" s="377"/>
      <c r="M54" s="230"/>
      <c r="N54" s="377"/>
      <c r="O54" s="377"/>
      <c r="P54" s="377"/>
      <c r="Q54" s="350"/>
      <c r="R54" s="350"/>
      <c r="S54" s="350"/>
      <c r="T54" s="350"/>
      <c r="U54" s="350"/>
      <c r="V54" s="350"/>
      <c r="W54" s="350"/>
      <c r="X54" s="350"/>
      <c r="Y54" s="350"/>
      <c r="Z54" s="350"/>
      <c r="AA54" s="350"/>
      <c r="AB54" s="320"/>
      <c r="AC54" s="320"/>
      <c r="AD54" s="320"/>
      <c r="AE54" s="320"/>
      <c r="AF54" s="320"/>
      <c r="AG54" s="320"/>
    </row>
    <row r="55" spans="1:33" s="5" customFormat="1" ht="14.5" thickBot="1" x14ac:dyDescent="0.35">
      <c r="A55" s="342" t="s">
        <v>722</v>
      </c>
      <c r="B55" s="343"/>
      <c r="C55" s="343"/>
      <c r="D55" s="344">
        <f>D53*D54</f>
        <v>84268.800000000003</v>
      </c>
      <c r="E55" s="230"/>
      <c r="F55" s="230"/>
      <c r="G55" s="230"/>
      <c r="H55" s="230"/>
      <c r="I55" s="230"/>
      <c r="J55" s="230"/>
      <c r="K55" s="230"/>
      <c r="L55" s="230"/>
      <c r="M55" s="230"/>
      <c r="N55" s="377"/>
      <c r="O55" s="377"/>
      <c r="P55" s="377"/>
      <c r="Q55" s="350"/>
      <c r="R55" s="350"/>
      <c r="S55" s="350"/>
      <c r="T55" s="350"/>
      <c r="U55" s="350"/>
      <c r="V55" s="350"/>
      <c r="W55" s="350"/>
      <c r="X55" s="350"/>
      <c r="Y55" s="350"/>
      <c r="Z55" s="350"/>
      <c r="AA55" s="350"/>
      <c r="AB55" s="320"/>
      <c r="AC55" s="320"/>
      <c r="AD55" s="320"/>
      <c r="AE55" s="320"/>
      <c r="AF55" s="320"/>
      <c r="AG55" s="320"/>
    </row>
    <row r="56" spans="1:33" s="5" customFormat="1" ht="14.5" thickBot="1" x14ac:dyDescent="0.35">
      <c r="A56" s="347"/>
      <c r="B56" s="230"/>
      <c r="C56" s="230"/>
      <c r="D56" s="348"/>
      <c r="E56" s="230"/>
      <c r="F56" s="230"/>
      <c r="G56" s="230"/>
      <c r="H56" s="230"/>
      <c r="I56" s="230"/>
      <c r="J56" s="230"/>
      <c r="K56" s="230"/>
      <c r="L56" s="230"/>
      <c r="M56" s="230"/>
      <c r="N56" s="377"/>
      <c r="O56" s="377"/>
      <c r="P56" s="377"/>
      <c r="Q56" s="350"/>
      <c r="R56" s="350"/>
      <c r="S56" s="350"/>
      <c r="T56" s="350"/>
      <c r="U56" s="350"/>
      <c r="V56" s="350"/>
      <c r="W56" s="350"/>
      <c r="X56" s="350"/>
      <c r="Y56" s="350"/>
      <c r="Z56" s="350"/>
      <c r="AA56" s="350"/>
      <c r="AB56" s="320"/>
      <c r="AC56" s="320"/>
      <c r="AD56" s="320"/>
      <c r="AE56" s="320"/>
      <c r="AF56" s="320"/>
      <c r="AG56" s="320"/>
    </row>
    <row r="57" spans="1:33" s="5" customFormat="1" ht="14" x14ac:dyDescent="0.3">
      <c r="A57" s="336" t="s">
        <v>723</v>
      </c>
      <c r="B57" s="537"/>
      <c r="C57" s="538"/>
      <c r="D57" s="338" t="s">
        <v>724</v>
      </c>
      <c r="E57" s="333"/>
      <c r="F57" s="230"/>
      <c r="G57" s="230"/>
      <c r="H57" s="230"/>
      <c r="I57" s="230"/>
      <c r="J57" s="230"/>
      <c r="K57" s="230"/>
      <c r="L57" s="230"/>
      <c r="M57" s="230"/>
      <c r="N57" s="377"/>
      <c r="O57" s="377"/>
      <c r="P57" s="377"/>
      <c r="Q57" s="350"/>
      <c r="R57" s="350"/>
      <c r="S57" s="350"/>
      <c r="T57" s="350"/>
      <c r="U57" s="350"/>
      <c r="V57" s="350"/>
      <c r="W57" s="350"/>
      <c r="X57" s="350"/>
      <c r="Y57" s="350"/>
      <c r="Z57" s="350"/>
      <c r="AA57" s="350"/>
      <c r="AB57" s="320"/>
      <c r="AC57" s="320"/>
      <c r="AD57" s="320"/>
      <c r="AE57" s="320"/>
      <c r="AF57" s="320"/>
      <c r="AG57" s="320"/>
    </row>
    <row r="58" spans="1:33" s="5" customFormat="1" ht="14" x14ac:dyDescent="0.3">
      <c r="A58" s="510" t="s">
        <v>725</v>
      </c>
      <c r="B58" s="334"/>
      <c r="C58" s="352"/>
      <c r="D58" s="508">
        <v>145862</v>
      </c>
      <c r="E58" s="230" t="s">
        <v>726</v>
      </c>
      <c r="F58" s="230"/>
      <c r="G58" s="230"/>
      <c r="H58" s="230"/>
      <c r="I58" s="230"/>
      <c r="J58" s="230"/>
      <c r="K58" s="230"/>
      <c r="L58" s="230"/>
      <c r="M58" s="230"/>
      <c r="N58" s="377"/>
      <c r="O58" s="377"/>
      <c r="P58" s="377"/>
      <c r="Q58" s="350"/>
      <c r="R58" s="350"/>
      <c r="S58" s="350"/>
      <c r="T58" s="350"/>
      <c r="U58" s="350"/>
      <c r="V58" s="350"/>
      <c r="W58" s="350"/>
      <c r="X58" s="350"/>
      <c r="Y58" s="350"/>
      <c r="Z58" s="350"/>
      <c r="AA58" s="350"/>
      <c r="AB58" s="320"/>
      <c r="AC58" s="320"/>
      <c r="AD58" s="320"/>
      <c r="AE58" s="320"/>
      <c r="AF58" s="320"/>
      <c r="AG58" s="320"/>
    </row>
    <row r="59" spans="1:33" s="5" customFormat="1" ht="15" customHeight="1" x14ac:dyDescent="0.3">
      <c r="A59" s="542" t="s">
        <v>727</v>
      </c>
      <c r="B59" s="461"/>
      <c r="C59" s="543"/>
      <c r="D59" s="359">
        <f>Payscales!M14</f>
        <v>35993</v>
      </c>
      <c r="E59" s="244" t="s">
        <v>728</v>
      </c>
      <c r="F59" s="230"/>
      <c r="G59" s="230"/>
      <c r="H59" s="230"/>
      <c r="I59" s="230"/>
      <c r="J59" s="230"/>
      <c r="K59" s="230"/>
      <c r="L59" s="230"/>
      <c r="M59" s="230"/>
      <c r="N59" s="377"/>
      <c r="O59" s="377"/>
      <c r="P59" s="377"/>
      <c r="Q59" s="350"/>
      <c r="R59" s="350"/>
      <c r="S59" s="350"/>
      <c r="T59" s="350"/>
      <c r="U59" s="350"/>
      <c r="V59" s="350"/>
      <c r="W59" s="350"/>
      <c r="X59" s="350"/>
      <c r="Y59" s="350"/>
      <c r="Z59" s="350"/>
      <c r="AA59" s="350"/>
      <c r="AB59" s="320"/>
      <c r="AC59" s="320"/>
      <c r="AD59" s="320"/>
      <c r="AE59" s="320"/>
      <c r="AF59" s="320"/>
      <c r="AG59" s="320"/>
    </row>
    <row r="60" spans="1:33" s="5" customFormat="1" ht="14" x14ac:dyDescent="0.3">
      <c r="A60" s="340"/>
      <c r="B60" s="334"/>
      <c r="C60" s="334"/>
      <c r="D60" s="345"/>
      <c r="E60" s="327"/>
      <c r="F60" s="230"/>
      <c r="G60" s="230"/>
      <c r="H60" s="230"/>
      <c r="I60" s="230"/>
      <c r="J60" s="230"/>
      <c r="K60" s="230"/>
      <c r="L60" s="230"/>
      <c r="M60" s="230"/>
      <c r="N60" s="377"/>
      <c r="O60" s="377"/>
      <c r="P60" s="377"/>
      <c r="Q60" s="350"/>
      <c r="R60" s="350"/>
      <c r="S60" s="350"/>
      <c r="T60" s="350"/>
      <c r="U60" s="350"/>
      <c r="V60" s="350"/>
      <c r="W60" s="350"/>
      <c r="X60" s="350"/>
      <c r="Y60" s="350"/>
      <c r="Z60" s="350"/>
      <c r="AA60" s="350"/>
      <c r="AB60" s="320"/>
      <c r="AC60" s="320"/>
      <c r="AD60" s="320"/>
      <c r="AE60" s="320"/>
      <c r="AF60" s="320"/>
      <c r="AG60" s="320"/>
    </row>
    <row r="61" spans="1:33" s="5" customFormat="1" ht="14" x14ac:dyDescent="0.3">
      <c r="A61" s="542" t="s">
        <v>729</v>
      </c>
      <c r="B61" s="461"/>
      <c r="C61" s="543"/>
      <c r="D61" s="346">
        <f>D58/D52</f>
        <v>83.083845978582829</v>
      </c>
      <c r="E61" s="327"/>
      <c r="F61" s="230"/>
      <c r="G61" s="230"/>
      <c r="H61" s="230"/>
      <c r="I61" s="230"/>
      <c r="J61" s="230"/>
      <c r="K61" s="230"/>
      <c r="L61" s="230"/>
      <c r="M61" s="230"/>
      <c r="N61" s="377"/>
      <c r="O61" s="377"/>
      <c r="P61" s="377"/>
      <c r="Q61" s="350"/>
      <c r="R61" s="350"/>
      <c r="S61" s="350"/>
      <c r="T61" s="350"/>
      <c r="U61" s="350"/>
      <c r="V61" s="350"/>
      <c r="W61" s="350"/>
      <c r="X61" s="350"/>
      <c r="Y61" s="350"/>
      <c r="Z61" s="350"/>
      <c r="AA61" s="350"/>
      <c r="AB61" s="320"/>
      <c r="AC61" s="320"/>
      <c r="AD61" s="320"/>
      <c r="AE61" s="320"/>
      <c r="AF61" s="320"/>
      <c r="AG61" s="320"/>
    </row>
    <row r="62" spans="1:33" s="5" customFormat="1" ht="14.75" customHeight="1" x14ac:dyDescent="0.3">
      <c r="A62" s="542" t="s">
        <v>730</v>
      </c>
      <c r="B62" s="461"/>
      <c r="C62" s="543"/>
      <c r="D62" s="346">
        <f>D59/1560</f>
        <v>23.072435897435899</v>
      </c>
      <c r="E62" s="327"/>
      <c r="F62" s="230"/>
      <c r="G62" s="230"/>
      <c r="H62" s="230"/>
      <c r="I62" s="230"/>
      <c r="J62" s="230"/>
      <c r="K62" s="230"/>
      <c r="L62" s="230"/>
      <c r="M62" s="230"/>
      <c r="N62" s="377"/>
      <c r="O62" s="377"/>
      <c r="P62" s="377"/>
      <c r="Q62" s="350"/>
      <c r="R62" s="350"/>
      <c r="S62" s="350"/>
      <c r="T62" s="350"/>
      <c r="U62" s="350"/>
      <c r="V62" s="350"/>
      <c r="W62" s="350"/>
      <c r="X62" s="350"/>
      <c r="Y62" s="350"/>
      <c r="Z62" s="350"/>
      <c r="AA62" s="350"/>
      <c r="AB62" s="320"/>
      <c r="AC62" s="320"/>
      <c r="AD62" s="320"/>
      <c r="AE62" s="320"/>
      <c r="AF62" s="320"/>
      <c r="AG62" s="320"/>
    </row>
    <row r="63" spans="1:33" s="5" customFormat="1" ht="17.75" customHeight="1" x14ac:dyDescent="0.3">
      <c r="A63" s="544"/>
      <c r="B63" s="545"/>
      <c r="C63" s="546"/>
      <c r="D63" s="345"/>
      <c r="E63" s="327"/>
      <c r="F63" s="230"/>
      <c r="G63" s="230"/>
      <c r="H63" s="230"/>
      <c r="I63" s="230"/>
      <c r="J63" s="230"/>
      <c r="K63" s="230"/>
      <c r="L63" s="230"/>
      <c r="M63" s="230"/>
      <c r="N63" s="377"/>
      <c r="O63" s="377"/>
      <c r="P63" s="377"/>
      <c r="Q63" s="350"/>
      <c r="R63" s="350"/>
      <c r="S63" s="350"/>
      <c r="T63" s="350"/>
      <c r="U63" s="350"/>
      <c r="V63" s="350"/>
      <c r="W63" s="350"/>
      <c r="X63" s="350"/>
      <c r="Y63" s="350"/>
      <c r="Z63" s="350"/>
      <c r="AA63" s="350"/>
      <c r="AB63" s="320"/>
      <c r="AC63" s="320"/>
      <c r="AD63" s="320"/>
      <c r="AE63" s="320"/>
      <c r="AF63" s="320"/>
      <c r="AG63" s="320"/>
    </row>
    <row r="64" spans="1:33" s="5" customFormat="1" ht="14" x14ac:dyDescent="0.3">
      <c r="A64" s="542" t="s">
        <v>731</v>
      </c>
      <c r="B64" s="461"/>
      <c r="C64" s="543"/>
      <c r="D64" s="346">
        <f>D58/D55</f>
        <v>1.7309134578871421</v>
      </c>
      <c r="E64" s="327"/>
      <c r="F64" s="152"/>
      <c r="G64" s="269"/>
      <c r="H64" s="154"/>
      <c r="I64" s="270"/>
      <c r="J64" s="155"/>
      <c r="K64" s="271"/>
      <c r="L64" s="155"/>
      <c r="M64" s="204"/>
      <c r="N64" s="285"/>
      <c r="O64" s="285"/>
      <c r="P64" s="285"/>
      <c r="Q64" s="285"/>
      <c r="R64" s="285"/>
      <c r="S64" s="285"/>
      <c r="T64" s="285"/>
      <c r="U64" s="285"/>
      <c r="V64" s="285"/>
      <c r="W64" s="285"/>
      <c r="X64" s="285"/>
      <c r="Y64" s="285"/>
      <c r="Z64" s="285"/>
      <c r="AA64" s="285"/>
    </row>
    <row r="65" spans="1:27" s="5" customFormat="1" ht="14.5" thickBot="1" x14ac:dyDescent="0.35">
      <c r="A65" s="539" t="s">
        <v>732</v>
      </c>
      <c r="B65" s="540"/>
      <c r="C65" s="541"/>
      <c r="D65" s="351">
        <f>D62/60</f>
        <v>0.38454059829059833</v>
      </c>
      <c r="E65" s="327"/>
      <c r="F65" s="152"/>
      <c r="G65" s="269"/>
      <c r="H65" s="154"/>
      <c r="I65" s="270"/>
      <c r="J65" s="155"/>
      <c r="K65" s="271"/>
      <c r="L65" s="155"/>
      <c r="M65" s="204"/>
      <c r="N65" s="285"/>
      <c r="O65" s="285"/>
      <c r="P65" s="285"/>
      <c r="Q65" s="285"/>
      <c r="R65" s="285"/>
      <c r="S65" s="285"/>
      <c r="T65" s="285"/>
      <c r="U65" s="285"/>
      <c r="V65" s="285"/>
      <c r="W65" s="285"/>
      <c r="X65" s="285"/>
      <c r="Y65" s="285"/>
      <c r="Z65" s="285"/>
      <c r="AA65" s="285"/>
    </row>
    <row r="66" spans="1:27" s="5" customFormat="1" ht="14.5" thickBot="1" x14ac:dyDescent="0.35">
      <c r="A66" s="230"/>
      <c r="B66" s="350"/>
      <c r="C66" s="350"/>
      <c r="D66" s="349"/>
      <c r="E66" s="327"/>
      <c r="F66" s="230"/>
      <c r="G66" s="230"/>
      <c r="H66" s="230"/>
      <c r="I66" s="156"/>
      <c r="J66" s="156"/>
      <c r="K66" s="272"/>
      <c r="L66" s="156"/>
      <c r="M66" s="204"/>
      <c r="N66" s="285"/>
      <c r="O66" s="285"/>
      <c r="P66" s="285"/>
      <c r="Q66" s="285"/>
      <c r="R66" s="285"/>
      <c r="S66" s="285"/>
      <c r="T66" s="285"/>
      <c r="U66" s="285"/>
      <c r="V66" s="285"/>
      <c r="W66" s="285"/>
      <c r="X66" s="285"/>
      <c r="Y66" s="285"/>
      <c r="Z66" s="285"/>
      <c r="AA66" s="285"/>
    </row>
    <row r="67" spans="1:27" s="5" customFormat="1" ht="15" customHeight="1" thickBot="1" x14ac:dyDescent="0.35">
      <c r="A67" s="550" t="s">
        <v>733</v>
      </c>
      <c r="B67" s="551"/>
      <c r="C67" s="354" t="s">
        <v>734</v>
      </c>
      <c r="D67" s="353"/>
      <c r="E67" s="353"/>
      <c r="F67" s="230"/>
      <c r="G67" s="230"/>
      <c r="H67" s="230"/>
      <c r="I67" s="273"/>
      <c r="J67" s="156"/>
      <c r="K67" s="156"/>
      <c r="L67" s="156"/>
      <c r="M67" s="204"/>
      <c r="N67" s="285"/>
      <c r="O67" s="285"/>
      <c r="P67" s="285"/>
      <c r="Q67" s="285"/>
      <c r="R67" s="285"/>
      <c r="S67" s="285"/>
      <c r="T67" s="285"/>
      <c r="U67" s="285"/>
      <c r="V67" s="285"/>
      <c r="W67" s="285"/>
      <c r="X67" s="285"/>
      <c r="Y67" s="285"/>
      <c r="Z67" s="285"/>
      <c r="AA67" s="285"/>
    </row>
    <row r="68" spans="1:27" s="5" customFormat="1" ht="14.75" customHeight="1" x14ac:dyDescent="0.3">
      <c r="A68" s="552" t="s">
        <v>735</v>
      </c>
      <c r="B68" s="553"/>
      <c r="C68" s="691">
        <v>15</v>
      </c>
      <c r="D68" s="692">
        <f>C68*(D64)</f>
        <v>25.963701868307133</v>
      </c>
      <c r="E68" s="230"/>
      <c r="F68" s="230"/>
      <c r="G68" s="230"/>
      <c r="H68" s="230"/>
      <c r="I68" s="267"/>
      <c r="J68" s="267"/>
      <c r="K68" s="267"/>
      <c r="L68" s="267"/>
      <c r="M68" s="204"/>
      <c r="N68" s="285"/>
      <c r="O68" s="285"/>
      <c r="P68" s="285"/>
      <c r="Q68" s="285"/>
      <c r="R68" s="285"/>
      <c r="S68" s="285"/>
      <c r="T68" s="285"/>
      <c r="U68" s="285"/>
      <c r="V68" s="285"/>
      <c r="W68" s="285"/>
      <c r="X68" s="285"/>
      <c r="Y68" s="285"/>
      <c r="Z68" s="285"/>
      <c r="AA68" s="285"/>
    </row>
    <row r="69" spans="1:27" s="11" customFormat="1" ht="17.25" customHeight="1" thickBot="1" x14ac:dyDescent="0.35">
      <c r="A69" s="495" t="s">
        <v>736</v>
      </c>
      <c r="B69" s="546"/>
      <c r="C69" s="693">
        <v>4</v>
      </c>
      <c r="D69" s="694">
        <f>C69*D65</f>
        <v>1.5381623931623933</v>
      </c>
      <c r="E69" s="230"/>
      <c r="F69" s="152"/>
      <c r="G69" s="154"/>
      <c r="H69" s="154"/>
      <c r="I69" s="155"/>
      <c r="J69" s="155"/>
      <c r="K69" s="271"/>
      <c r="L69" s="155"/>
      <c r="M69" s="204"/>
      <c r="N69" s="328"/>
      <c r="O69" s="328"/>
      <c r="P69" s="328"/>
      <c r="Q69" s="328"/>
      <c r="R69" s="328"/>
      <c r="S69" s="328"/>
      <c r="T69" s="328"/>
      <c r="U69" s="328"/>
      <c r="V69" s="328"/>
      <c r="W69" s="328"/>
      <c r="X69" s="328"/>
      <c r="Y69" s="328"/>
      <c r="Z69" s="328"/>
      <c r="AA69" s="328"/>
    </row>
    <row r="70" spans="1:27" s="5" customFormat="1" ht="14.5" thickBot="1" x14ac:dyDescent="0.35">
      <c r="A70" s="151"/>
      <c r="B70" s="152"/>
      <c r="C70" s="152"/>
      <c r="D70" s="418">
        <f>SUM(D68:D69)</f>
        <v>27.501864261469528</v>
      </c>
      <c r="E70" s="154"/>
      <c r="F70" s="152"/>
      <c r="G70" s="154"/>
      <c r="H70" s="154"/>
      <c r="I70" s="155"/>
      <c r="J70" s="155"/>
      <c r="K70" s="271"/>
      <c r="L70" s="155"/>
      <c r="M70" s="204"/>
      <c r="N70" s="285"/>
      <c r="O70" s="285"/>
      <c r="P70" s="285"/>
      <c r="Q70" s="285"/>
      <c r="R70" s="285"/>
      <c r="S70" s="285"/>
      <c r="T70" s="285"/>
      <c r="U70" s="285"/>
      <c r="V70" s="285"/>
      <c r="W70" s="285"/>
      <c r="X70" s="285"/>
      <c r="Y70" s="285"/>
      <c r="Z70" s="285"/>
      <c r="AA70" s="285"/>
    </row>
    <row r="71" spans="1:27" s="5" customFormat="1" ht="14" x14ac:dyDescent="0.3">
      <c r="A71" s="153"/>
      <c r="B71" s="152"/>
      <c r="C71" s="152"/>
      <c r="D71" s="152"/>
      <c r="E71" s="152"/>
      <c r="F71" s="152"/>
      <c r="G71" s="154"/>
      <c r="H71" s="204"/>
      <c r="I71" s="204"/>
      <c r="J71" s="154"/>
      <c r="K71" s="253"/>
      <c r="L71" s="253"/>
      <c r="M71" s="272"/>
      <c r="N71" s="156"/>
      <c r="O71" s="204"/>
      <c r="P71" s="285"/>
      <c r="Q71" s="285"/>
      <c r="R71" s="285"/>
      <c r="S71" s="285"/>
      <c r="T71" s="285"/>
      <c r="U71" s="285"/>
      <c r="V71" s="285"/>
      <c r="W71" s="285"/>
      <c r="X71" s="285"/>
      <c r="Y71" s="285"/>
      <c r="Z71" s="285"/>
      <c r="AA71" s="285"/>
    </row>
    <row r="72" spans="1:27" s="5" customFormat="1" ht="14" x14ac:dyDescent="0.3">
      <c r="A72" s="230" t="s">
        <v>737</v>
      </c>
      <c r="B72" s="230"/>
      <c r="C72" s="230"/>
      <c r="D72" s="327"/>
      <c r="E72" s="327"/>
      <c r="F72" s="230"/>
      <c r="G72" s="230"/>
      <c r="H72" s="152"/>
      <c r="I72" s="154"/>
      <c r="J72" s="253"/>
      <c r="K72" s="253"/>
      <c r="L72" s="272"/>
      <c r="M72" s="156"/>
      <c r="N72" s="204"/>
      <c r="O72" s="285"/>
      <c r="P72" s="285"/>
      <c r="Q72" s="285"/>
      <c r="R72" s="285"/>
      <c r="S72" s="285"/>
      <c r="T72" s="285"/>
      <c r="U72" s="285"/>
      <c r="V72" s="285"/>
      <c r="W72" s="285"/>
      <c r="X72" s="285"/>
      <c r="Y72" s="285"/>
      <c r="Z72" s="285"/>
      <c r="AA72" s="285"/>
    </row>
    <row r="73" spans="1:27" s="5" customFormat="1" ht="14.5" x14ac:dyDescent="0.35">
      <c r="A73" s="662" t="s">
        <v>959</v>
      </c>
      <c r="B73" s="230"/>
      <c r="C73" s="230"/>
      <c r="D73" s="327"/>
      <c r="E73" s="327"/>
      <c r="F73" s="230"/>
      <c r="G73" s="230"/>
      <c r="H73" s="157"/>
      <c r="I73" s="157"/>
      <c r="J73" s="158"/>
      <c r="K73" s="158"/>
      <c r="L73" s="158"/>
      <c r="M73" s="158"/>
      <c r="N73" s="204"/>
      <c r="O73" s="285"/>
      <c r="P73" s="285"/>
      <c r="Q73" s="285"/>
      <c r="R73" s="285"/>
      <c r="S73" s="285"/>
      <c r="T73" s="285"/>
      <c r="U73" s="285"/>
      <c r="V73" s="285"/>
      <c r="W73" s="285"/>
      <c r="X73" s="285"/>
      <c r="Y73" s="285"/>
      <c r="Z73" s="285"/>
      <c r="AA73" s="285"/>
    </row>
    <row r="74" spans="1:27" s="5" customFormat="1" ht="14" x14ac:dyDescent="0.3">
      <c r="A74" s="6" t="s">
        <v>738</v>
      </c>
      <c r="B74" s="6"/>
      <c r="C74" s="511"/>
      <c r="D74" s="511"/>
      <c r="E74" s="6"/>
      <c r="F74" s="6"/>
      <c r="G74" s="6"/>
      <c r="H74" s="6"/>
      <c r="I74" s="6"/>
      <c r="J74" s="6"/>
      <c r="K74" s="6"/>
      <c r="L74" s="6"/>
      <c r="M74" s="6"/>
      <c r="N74" s="285"/>
      <c r="O74" s="285"/>
      <c r="P74" s="285"/>
      <c r="Q74" s="285"/>
      <c r="R74" s="285"/>
      <c r="S74" s="285"/>
      <c r="T74" s="285"/>
      <c r="U74" s="285"/>
      <c r="V74" s="285"/>
      <c r="W74" s="285"/>
      <c r="X74" s="285"/>
      <c r="Y74" s="285"/>
      <c r="Z74" s="285"/>
      <c r="AA74" s="285"/>
    </row>
    <row r="75" spans="1:27" s="5" customFormat="1" ht="14" x14ac:dyDescent="0.3">
      <c r="A75" s="230" t="s">
        <v>739</v>
      </c>
      <c r="B75" s="6"/>
      <c r="C75" s="511"/>
      <c r="D75" s="511"/>
      <c r="E75" s="6"/>
      <c r="F75" s="6"/>
      <c r="G75" s="6"/>
      <c r="H75" s="6"/>
      <c r="I75" s="6"/>
      <c r="J75" s="6"/>
      <c r="K75" s="6"/>
      <c r="L75" s="6"/>
      <c r="M75" s="6"/>
      <c r="N75" s="285"/>
      <c r="O75" s="285"/>
      <c r="P75" s="285"/>
      <c r="Q75" s="285"/>
      <c r="R75" s="285"/>
      <c r="S75" s="285"/>
      <c r="T75" s="285"/>
      <c r="U75" s="285"/>
      <c r="V75" s="285"/>
      <c r="W75" s="285"/>
      <c r="X75" s="285"/>
      <c r="Y75" s="285"/>
      <c r="Z75" s="285"/>
      <c r="AA75" s="285"/>
    </row>
    <row r="76" spans="1:27" s="5" customFormat="1" ht="14" x14ac:dyDescent="0.3">
      <c r="A76" s="6" t="s">
        <v>740</v>
      </c>
      <c r="B76" s="6"/>
      <c r="C76" s="511"/>
      <c r="D76" s="511"/>
      <c r="E76" s="6"/>
      <c r="F76" s="6"/>
      <c r="G76" s="6"/>
      <c r="H76" s="6"/>
      <c r="I76" s="6"/>
      <c r="J76" s="6"/>
      <c r="K76" s="6"/>
      <c r="L76" s="6"/>
      <c r="M76" s="6"/>
      <c r="N76" s="285"/>
      <c r="O76" s="285"/>
      <c r="P76" s="285"/>
      <c r="Q76" s="285"/>
      <c r="R76" s="285"/>
      <c r="S76" s="285"/>
      <c r="T76" s="285"/>
      <c r="U76" s="285"/>
      <c r="V76" s="285"/>
      <c r="W76" s="285"/>
      <c r="X76" s="285"/>
      <c r="Y76" s="285"/>
      <c r="Z76" s="285"/>
      <c r="AA76" s="285"/>
    </row>
    <row r="77" spans="1:27" s="5" customFormat="1" ht="14" x14ac:dyDescent="0.3">
      <c r="A77" s="512" t="s">
        <v>741</v>
      </c>
      <c r="B77" s="6"/>
      <c r="C77" s="511"/>
      <c r="D77" s="511"/>
      <c r="E77" s="6"/>
      <c r="F77" s="6"/>
      <c r="G77" s="6"/>
      <c r="H77" s="6"/>
      <c r="I77" s="6"/>
      <c r="J77" s="6"/>
      <c r="K77" s="6"/>
      <c r="L77" s="6"/>
      <c r="M77" s="6"/>
      <c r="N77" s="285"/>
      <c r="O77" s="285"/>
      <c r="P77" s="285"/>
      <c r="Q77" s="285"/>
      <c r="R77" s="285"/>
      <c r="S77" s="285"/>
      <c r="T77" s="285"/>
      <c r="U77" s="285"/>
      <c r="V77" s="285"/>
      <c r="W77" s="285"/>
      <c r="X77" s="285"/>
      <c r="Y77" s="285"/>
      <c r="Z77" s="285"/>
      <c r="AA77" s="285"/>
    </row>
    <row r="78" spans="1:27" s="5" customFormat="1" ht="14" x14ac:dyDescent="0.3">
      <c r="A78" s="6" t="s">
        <v>742</v>
      </c>
      <c r="B78" s="511"/>
      <c r="C78" s="511"/>
      <c r="D78" s="6"/>
      <c r="E78" s="6"/>
      <c r="F78" s="6"/>
      <c r="G78" s="6"/>
      <c r="H78" s="6"/>
      <c r="I78" s="6"/>
      <c r="J78" s="6"/>
      <c r="K78" s="6"/>
      <c r="L78" s="6"/>
      <c r="M78" s="6"/>
      <c r="N78" s="285"/>
      <c r="O78" s="285"/>
      <c r="P78" s="285"/>
      <c r="Q78" s="285"/>
      <c r="R78" s="285"/>
      <c r="S78" s="285"/>
      <c r="T78" s="285"/>
      <c r="U78" s="285"/>
      <c r="V78" s="285"/>
      <c r="W78" s="285"/>
      <c r="X78" s="285"/>
      <c r="Y78" s="285"/>
      <c r="Z78" s="285"/>
      <c r="AA78" s="285"/>
    </row>
    <row r="79" spans="1:27" s="5" customFormat="1" ht="14" x14ac:dyDescent="0.3">
      <c r="A79" s="6" t="s">
        <v>743</v>
      </c>
      <c r="B79" s="6"/>
      <c r="C79" s="511"/>
      <c r="D79" s="511"/>
      <c r="E79" s="6"/>
      <c r="F79" s="6"/>
      <c r="G79" s="6"/>
      <c r="H79" s="6"/>
      <c r="I79" s="6"/>
      <c r="J79" s="6"/>
      <c r="K79" s="6"/>
      <c r="L79" s="6"/>
      <c r="M79" s="6"/>
      <c r="N79" s="285"/>
      <c r="O79" s="285"/>
      <c r="P79" s="285"/>
      <c r="Q79" s="285"/>
      <c r="R79" s="285"/>
      <c r="S79" s="285"/>
      <c r="T79" s="285"/>
      <c r="U79" s="285"/>
      <c r="V79" s="285"/>
      <c r="W79" s="285"/>
      <c r="X79" s="285"/>
      <c r="Y79" s="285"/>
      <c r="Z79" s="285"/>
      <c r="AA79" s="285"/>
    </row>
    <row r="80" spans="1:27" s="5" customFormat="1" ht="14" x14ac:dyDescent="0.3">
      <c r="A80" s="454"/>
      <c r="B80" s="230"/>
      <c r="C80" s="230"/>
      <c r="D80" s="327"/>
      <c r="E80" s="327"/>
      <c r="F80" s="230"/>
      <c r="G80" s="230"/>
      <c r="H80" s="152"/>
      <c r="I80" s="154"/>
      <c r="J80" s="155"/>
      <c r="K80" s="156"/>
      <c r="L80" s="156"/>
      <c r="M80" s="156"/>
      <c r="N80" s="204"/>
      <c r="O80" s="285"/>
      <c r="P80" s="285"/>
      <c r="Q80" s="285"/>
      <c r="R80" s="285"/>
      <c r="S80" s="285"/>
      <c r="T80" s="285"/>
      <c r="U80" s="285"/>
      <c r="V80" s="285"/>
      <c r="W80" s="285"/>
      <c r="X80" s="285"/>
      <c r="Y80" s="285"/>
      <c r="Z80" s="285"/>
      <c r="AA80" s="285"/>
    </row>
    <row r="81" spans="1:27" s="5" customFormat="1" ht="14" x14ac:dyDescent="0.3">
      <c r="A81" s="455" t="s">
        <v>744</v>
      </c>
      <c r="B81" s="152"/>
      <c r="C81" s="152"/>
      <c r="D81" s="152"/>
      <c r="E81" s="152"/>
      <c r="F81" s="152"/>
      <c r="G81" s="152"/>
      <c r="H81" s="152"/>
      <c r="I81" s="154"/>
      <c r="J81" s="155"/>
      <c r="K81" s="156"/>
      <c r="L81" s="156"/>
      <c r="M81" s="156"/>
      <c r="N81" s="204"/>
      <c r="O81" s="285"/>
      <c r="P81" s="285"/>
      <c r="Q81" s="285"/>
      <c r="R81" s="285"/>
      <c r="S81" s="285"/>
      <c r="T81" s="285"/>
      <c r="U81" s="285"/>
      <c r="V81" s="285"/>
      <c r="W81" s="285"/>
      <c r="X81" s="285"/>
      <c r="Y81" s="285"/>
      <c r="Z81" s="285"/>
      <c r="AA81" s="285"/>
    </row>
    <row r="82" spans="1:27" s="5" customFormat="1" ht="14.15" hidden="1" customHeight="1" x14ac:dyDescent="0.3">
      <c r="A82" s="361" t="s">
        <v>745</v>
      </c>
      <c r="B82" s="152"/>
      <c r="C82" s="152"/>
      <c r="D82" s="152"/>
      <c r="E82" s="152"/>
      <c r="F82" s="152"/>
      <c r="G82" s="152"/>
      <c r="H82" s="6"/>
      <c r="I82" s="6"/>
      <c r="J82" s="6"/>
      <c r="K82" s="6"/>
      <c r="L82" s="6"/>
      <c r="M82" s="6"/>
      <c r="N82" s="6"/>
      <c r="O82" s="204"/>
      <c r="P82" s="285"/>
      <c r="Q82" s="285"/>
      <c r="R82" s="285"/>
      <c r="S82" s="285"/>
      <c r="T82" s="285"/>
      <c r="U82" s="285"/>
      <c r="V82" s="285"/>
      <c r="W82" s="285"/>
      <c r="X82" s="285"/>
      <c r="Y82" s="285"/>
      <c r="Z82" s="285"/>
      <c r="AA82" s="285"/>
    </row>
    <row r="83" spans="1:27" s="5" customFormat="1" ht="14.15" hidden="1" customHeight="1" x14ac:dyDescent="0.3">
      <c r="A83" s="153"/>
      <c r="B83" s="204"/>
      <c r="C83" s="204"/>
      <c r="D83" s="204"/>
      <c r="E83" s="204"/>
      <c r="F83" s="204"/>
      <c r="G83" s="204"/>
      <c r="H83" s="6"/>
      <c r="I83" s="6"/>
      <c r="J83" s="6"/>
      <c r="K83" s="6"/>
      <c r="L83" s="6"/>
      <c r="M83" s="6"/>
      <c r="N83" s="6"/>
      <c r="O83" s="204"/>
      <c r="P83" s="285"/>
      <c r="Q83" s="285"/>
      <c r="R83" s="285"/>
      <c r="S83" s="285"/>
      <c r="T83" s="285"/>
      <c r="U83" s="285"/>
      <c r="V83" s="285"/>
      <c r="W83" s="285"/>
      <c r="X83" s="285"/>
      <c r="Y83" s="285"/>
      <c r="Z83" s="285"/>
      <c r="AA83" s="285"/>
    </row>
    <row r="84" spans="1:27" s="5" customFormat="1" ht="23.75" customHeight="1" thickBot="1" x14ac:dyDescent="0.35">
      <c r="A84" s="153"/>
      <c r="B84" s="204"/>
      <c r="C84" s="204"/>
      <c r="D84" s="204"/>
      <c r="E84" s="204"/>
      <c r="F84" s="204"/>
      <c r="G84" s="204"/>
      <c r="H84" s="6"/>
      <c r="I84" s="6"/>
      <c r="J84" s="6"/>
      <c r="K84" s="6"/>
      <c r="L84" s="6"/>
      <c r="M84" s="6"/>
      <c r="N84" s="6"/>
      <c r="O84" s="204"/>
      <c r="P84" s="285"/>
      <c r="Q84" s="285"/>
      <c r="R84" s="285"/>
      <c r="S84" s="285"/>
      <c r="T84" s="285"/>
      <c r="U84" s="285"/>
      <c r="V84" s="285"/>
      <c r="W84" s="285"/>
      <c r="X84" s="285"/>
      <c r="Y84" s="285"/>
      <c r="Z84" s="285"/>
      <c r="AA84" s="285"/>
    </row>
    <row r="85" spans="1:27" s="5" customFormat="1" ht="87.5" customHeight="1" x14ac:dyDescent="0.3">
      <c r="A85" s="384" t="s">
        <v>746</v>
      </c>
      <c r="B85" s="569" t="s">
        <v>747</v>
      </c>
      <c r="C85" s="364" t="s">
        <v>748</v>
      </c>
      <c r="D85" s="364" t="s">
        <v>749</v>
      </c>
      <c r="E85" s="355" t="s">
        <v>750</v>
      </c>
      <c r="F85" s="569" t="s">
        <v>751</v>
      </c>
      <c r="G85" s="365" t="s">
        <v>752</v>
      </c>
      <c r="H85" s="204"/>
      <c r="I85" s="6"/>
      <c r="J85" s="6"/>
      <c r="K85" s="6"/>
      <c r="L85" s="6"/>
      <c r="M85" s="6"/>
      <c r="N85" s="6"/>
      <c r="O85" s="6"/>
      <c r="P85" s="204"/>
      <c r="Q85" s="285"/>
      <c r="R85" s="285"/>
      <c r="S85" s="285"/>
      <c r="T85" s="285"/>
      <c r="U85" s="285"/>
      <c r="V85" s="285"/>
      <c r="W85" s="285"/>
      <c r="X85" s="285"/>
      <c r="Y85" s="285"/>
      <c r="Z85" s="285"/>
      <c r="AA85" s="285"/>
    </row>
    <row r="86" spans="1:27" s="5" customFormat="1" ht="14.5" thickBot="1" x14ac:dyDescent="0.35">
      <c r="A86" s="499" t="s">
        <v>753</v>
      </c>
      <c r="B86" s="496" t="s">
        <v>673</v>
      </c>
      <c r="C86" s="362" t="s">
        <v>670</v>
      </c>
      <c r="D86" s="362">
        <v>45</v>
      </c>
      <c r="E86" s="497"/>
      <c r="F86" s="363">
        <f>A91/1560</f>
        <v>38.993589743589745</v>
      </c>
      <c r="G86" s="363">
        <f>F86/60*D86</f>
        <v>29.24519230769231</v>
      </c>
      <c r="H86" s="570"/>
      <c r="I86" s="6"/>
      <c r="J86" s="6"/>
      <c r="K86" s="6"/>
      <c r="L86" s="6"/>
      <c r="M86" s="6"/>
      <c r="N86" s="6"/>
      <c r="O86" s="6"/>
      <c r="P86" s="204"/>
      <c r="Q86" s="285"/>
      <c r="R86" s="285"/>
      <c r="S86" s="285"/>
      <c r="T86" s="285"/>
      <c r="U86" s="285"/>
      <c r="V86" s="285"/>
      <c r="W86" s="285"/>
      <c r="X86" s="285"/>
      <c r="Y86" s="285"/>
      <c r="Z86" s="285"/>
      <c r="AA86" s="285"/>
    </row>
    <row r="87" spans="1:27" s="5" customFormat="1" ht="14.5" thickBot="1" x14ac:dyDescent="0.35">
      <c r="A87" s="498" t="s">
        <v>754</v>
      </c>
      <c r="B87" s="695" t="s">
        <v>673</v>
      </c>
      <c r="C87" s="696" t="s">
        <v>670</v>
      </c>
      <c r="D87" s="696">
        <v>60</v>
      </c>
      <c r="E87" s="696">
        <v>12</v>
      </c>
      <c r="F87" s="363">
        <f>A92/1560</f>
        <v>38.993589743589745</v>
      </c>
      <c r="G87" s="363">
        <f>(F87/60*D87)/E87</f>
        <v>3.2494658119658122</v>
      </c>
      <c r="H87" s="152"/>
      <c r="I87" s="6"/>
      <c r="J87" s="6"/>
      <c r="K87" s="6"/>
      <c r="L87" s="6"/>
      <c r="M87" s="6"/>
      <c r="N87" s="6"/>
      <c r="O87" s="6"/>
      <c r="P87" s="204"/>
      <c r="Q87" s="285"/>
      <c r="R87" s="285"/>
      <c r="S87" s="285"/>
      <c r="T87" s="285"/>
      <c r="U87" s="285"/>
      <c r="V87" s="285"/>
      <c r="W87" s="285"/>
      <c r="X87" s="285"/>
      <c r="Y87" s="285"/>
      <c r="Z87" s="285"/>
      <c r="AA87" s="285"/>
    </row>
    <row r="88" spans="1:27" s="5" customFormat="1" ht="14.5" thickBot="1" x14ac:dyDescent="0.35">
      <c r="A88" s="498" t="s">
        <v>755</v>
      </c>
      <c r="B88" s="695" t="s">
        <v>667</v>
      </c>
      <c r="C88" s="696" t="s">
        <v>670</v>
      </c>
      <c r="D88" s="696">
        <v>60</v>
      </c>
      <c r="E88" s="696">
        <v>12</v>
      </c>
      <c r="F88" s="363">
        <f>A94/1560</f>
        <v>23.072435897435899</v>
      </c>
      <c r="G88" s="363">
        <f>(F88/60*D88)/E88</f>
        <v>1.9227029914529916</v>
      </c>
      <c r="H88" s="152"/>
      <c r="I88" s="6"/>
      <c r="J88" s="6"/>
      <c r="K88" s="6"/>
      <c r="L88" s="6"/>
      <c r="M88" s="6"/>
      <c r="N88" s="6"/>
      <c r="O88" s="6"/>
      <c r="P88" s="204"/>
      <c r="Q88" s="285"/>
      <c r="R88" s="285"/>
      <c r="S88" s="285"/>
      <c r="T88" s="285"/>
      <c r="U88" s="285"/>
      <c r="V88" s="285"/>
      <c r="W88" s="285"/>
      <c r="X88" s="285"/>
      <c r="Y88" s="285"/>
      <c r="Z88" s="285"/>
      <c r="AA88" s="285"/>
    </row>
    <row r="89" spans="1:27" s="5" customFormat="1" ht="17.149999999999999" hidden="1" customHeight="1" x14ac:dyDescent="0.35">
      <c r="A89" s="289" t="str">
        <f>CONCATENATE(B86," ",C86)</f>
        <v>Band 7 Mid</v>
      </c>
      <c r="B89" s="289"/>
      <c r="C89" s="6"/>
      <c r="D89" s="6"/>
      <c r="E89" s="6"/>
      <c r="F89" s="6"/>
      <c r="G89" s="6"/>
      <c r="H89" s="285"/>
      <c r="I89" s="285"/>
      <c r="J89" s="285"/>
      <c r="K89" s="285"/>
      <c r="L89" s="285"/>
      <c r="M89" s="285"/>
      <c r="N89" s="285"/>
      <c r="O89" s="285"/>
      <c r="P89" s="285"/>
      <c r="Q89" s="285"/>
      <c r="R89" s="285"/>
      <c r="S89" s="285"/>
      <c r="T89" s="285"/>
      <c r="U89" s="285"/>
      <c r="V89" s="285"/>
      <c r="W89" s="285"/>
      <c r="X89" s="285"/>
      <c r="Y89" s="285"/>
      <c r="Z89" s="285"/>
      <c r="AA89" s="285"/>
    </row>
    <row r="90" spans="1:27" s="5" customFormat="1" ht="64.5" hidden="1" customHeight="1" x14ac:dyDescent="0.35">
      <c r="A90" s="289" t="str">
        <f>CONCATENATE(B87," ",C87)</f>
        <v>Band 7 Mid</v>
      </c>
      <c r="B90" s="289"/>
      <c r="C90" s="6"/>
      <c r="D90" s="6"/>
      <c r="E90" s="6"/>
      <c r="F90" s="6"/>
      <c r="G90" s="6"/>
      <c r="H90" s="285"/>
      <c r="I90" s="285"/>
      <c r="J90" s="285"/>
      <c r="K90" s="285"/>
      <c r="L90" s="285"/>
      <c r="M90" s="285"/>
      <c r="N90" s="285"/>
      <c r="O90" s="285"/>
      <c r="P90" s="285"/>
      <c r="Q90" s="285"/>
      <c r="R90" s="285"/>
      <c r="S90" s="285"/>
      <c r="T90" s="285"/>
      <c r="U90" s="285"/>
      <c r="V90" s="285"/>
      <c r="W90" s="285"/>
      <c r="X90" s="285"/>
      <c r="Y90" s="285"/>
      <c r="Z90" s="285"/>
      <c r="AA90" s="285"/>
    </row>
    <row r="91" spans="1:27" s="5" customFormat="1" ht="14.75" hidden="1" customHeight="1" x14ac:dyDescent="0.35">
      <c r="A91" s="266">
        <f>IFERROR(VLOOKUP(A89,Payscales!J:M,4,FALSE),0)</f>
        <v>60830</v>
      </c>
      <c r="B91" s="6"/>
      <c r="C91" s="6"/>
      <c r="D91" s="157"/>
      <c r="E91" s="157"/>
      <c r="F91" s="6"/>
      <c r="G91" s="6"/>
      <c r="H91" s="285"/>
      <c r="I91" s="285"/>
      <c r="J91" s="285"/>
      <c r="K91" s="285"/>
      <c r="L91" s="285"/>
      <c r="M91" s="285"/>
      <c r="N91" s="285"/>
      <c r="O91" s="285"/>
      <c r="P91" s="285"/>
      <c r="Q91" s="285"/>
      <c r="R91" s="285"/>
      <c r="S91" s="285"/>
      <c r="T91" s="285"/>
      <c r="U91" s="285"/>
      <c r="V91" s="285"/>
      <c r="W91" s="285"/>
      <c r="X91" s="285"/>
      <c r="Y91" s="285"/>
      <c r="Z91" s="285"/>
      <c r="AA91" s="285"/>
    </row>
    <row r="92" spans="1:27" s="5" customFormat="1" ht="14.75" hidden="1" customHeight="1" x14ac:dyDescent="0.35">
      <c r="A92" s="266">
        <f>IFERROR(VLOOKUP(A90,Payscales!J:M,4,FALSE),0)</f>
        <v>60830</v>
      </c>
      <c r="B92" s="6"/>
      <c r="C92" s="6"/>
      <c r="D92" s="6"/>
      <c r="E92" s="6"/>
      <c r="F92" s="6"/>
      <c r="G92" s="6"/>
      <c r="H92" s="285"/>
      <c r="I92" s="285"/>
      <c r="J92" s="285"/>
      <c r="K92" s="285"/>
      <c r="L92" s="285"/>
      <c r="M92" s="285"/>
      <c r="N92" s="285"/>
      <c r="O92" s="285"/>
      <c r="P92" s="285"/>
      <c r="Q92" s="285"/>
      <c r="R92" s="285"/>
      <c r="S92" s="285"/>
      <c r="T92" s="285"/>
      <c r="U92" s="285"/>
      <c r="V92" s="285"/>
      <c r="W92" s="285"/>
      <c r="X92" s="285"/>
      <c r="Y92" s="285"/>
      <c r="Z92" s="285"/>
      <c r="AA92" s="285"/>
    </row>
    <row r="93" spans="1:27" s="5" customFormat="1" ht="14.75" hidden="1" customHeight="1" x14ac:dyDescent="0.35">
      <c r="A93" s="294" t="str">
        <f>CONCATENATE(B88," ",C88)</f>
        <v>Band 4 Mid</v>
      </c>
      <c r="B93" s="6"/>
      <c r="C93" s="6"/>
      <c r="D93" s="6"/>
      <c r="E93" s="6"/>
      <c r="F93" s="6"/>
      <c r="G93" s="6"/>
      <c r="H93" s="285"/>
      <c r="I93" s="285"/>
      <c r="J93" s="285"/>
      <c r="K93" s="285"/>
      <c r="L93" s="285"/>
      <c r="M93" s="285"/>
      <c r="N93" s="285"/>
      <c r="O93" s="285"/>
      <c r="P93" s="285"/>
      <c r="Q93" s="285"/>
      <c r="R93" s="285"/>
      <c r="S93" s="285"/>
      <c r="T93" s="285"/>
      <c r="U93" s="285"/>
      <c r="V93" s="285"/>
      <c r="W93" s="285"/>
      <c r="X93" s="285"/>
      <c r="Y93" s="285"/>
      <c r="Z93" s="285"/>
      <c r="AA93" s="285"/>
    </row>
    <row r="94" spans="1:27" s="5" customFormat="1" ht="14.75" hidden="1" customHeight="1" x14ac:dyDescent="0.35">
      <c r="A94" s="266">
        <f>IFERROR(VLOOKUP(A93,Payscales!J:M,4,FALSE),0)</f>
        <v>35993</v>
      </c>
      <c r="B94" s="6"/>
      <c r="C94" s="6"/>
      <c r="D94" s="6"/>
      <c r="E94" s="6"/>
      <c r="F94" s="6"/>
      <c r="G94" s="6"/>
      <c r="H94" s="285"/>
      <c r="I94" s="285"/>
      <c r="J94" s="285"/>
      <c r="K94" s="285"/>
      <c r="L94" s="285"/>
      <c r="M94" s="285"/>
      <c r="N94" s="285"/>
      <c r="O94" s="285"/>
      <c r="P94" s="285"/>
      <c r="Q94" s="285"/>
      <c r="R94" s="285"/>
      <c r="S94" s="285"/>
      <c r="T94" s="285"/>
      <c r="U94" s="285"/>
      <c r="V94" s="285"/>
      <c r="W94" s="285"/>
      <c r="X94" s="285"/>
      <c r="Y94" s="285"/>
      <c r="Z94" s="285"/>
      <c r="AA94" s="285"/>
    </row>
    <row r="95" spans="1:27" s="5" customFormat="1" ht="19.75" customHeight="1" x14ac:dyDescent="0.35">
      <c r="A95" s="294" t="s">
        <v>961</v>
      </c>
      <c r="B95" s="6"/>
      <c r="C95" s="6"/>
      <c r="D95" s="6"/>
      <c r="E95" s="6"/>
      <c r="F95" s="6"/>
      <c r="G95" s="6"/>
      <c r="H95" s="285"/>
      <c r="I95" s="285"/>
      <c r="J95" s="285"/>
      <c r="K95" s="285"/>
      <c r="L95" s="285"/>
      <c r="M95" s="285"/>
      <c r="N95" s="285"/>
      <c r="O95" s="285"/>
      <c r="P95" s="285"/>
      <c r="Q95" s="285"/>
      <c r="R95" s="285"/>
      <c r="S95" s="285"/>
      <c r="T95" s="285"/>
      <c r="U95" s="285"/>
      <c r="V95" s="285"/>
      <c r="W95" s="285"/>
      <c r="X95" s="285"/>
      <c r="Y95" s="285"/>
      <c r="Z95" s="285"/>
      <c r="AA95" s="285"/>
    </row>
    <row r="96" spans="1:27" s="5" customFormat="1" ht="44.25" customHeight="1" x14ac:dyDescent="0.3">
      <c r="A96" s="371" t="s">
        <v>756</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row>
    <row r="97" spans="1:27" s="5" customFormat="1" ht="63.5" customHeight="1" thickBot="1" x14ac:dyDescent="0.35">
      <c r="A97" s="371"/>
      <c r="B97" s="285"/>
      <c r="C97" s="285"/>
      <c r="D97" s="285"/>
      <c r="E97" s="285"/>
      <c r="F97" s="285"/>
      <c r="G97" s="285"/>
      <c r="H97" s="285"/>
      <c r="I97" s="285"/>
      <c r="J97" s="285"/>
      <c r="K97" s="285"/>
      <c r="L97" s="375"/>
      <c r="M97" s="375"/>
      <c r="N97" s="375"/>
      <c r="O97" s="375"/>
      <c r="P97" s="285"/>
      <c r="Q97" s="285"/>
      <c r="R97" s="285"/>
      <c r="S97" s="285"/>
      <c r="T97" s="285"/>
      <c r="U97" s="285"/>
      <c r="V97" s="285"/>
      <c r="W97" s="285"/>
      <c r="X97" s="285"/>
      <c r="Y97" s="285"/>
      <c r="Z97" s="285"/>
      <c r="AA97" s="285"/>
    </row>
    <row r="98" spans="1:27" s="5" customFormat="1" ht="62.75" customHeight="1" x14ac:dyDescent="0.3">
      <c r="A98" s="369" t="s">
        <v>757</v>
      </c>
      <c r="B98" s="370" t="s">
        <v>758</v>
      </c>
      <c r="C98" s="370" t="s">
        <v>759</v>
      </c>
      <c r="D98" s="633" t="s">
        <v>760</v>
      </c>
      <c r="E98" s="634" t="s">
        <v>761</v>
      </c>
      <c r="F98" s="637" t="s">
        <v>762</v>
      </c>
      <c r="G98" s="638" t="s">
        <v>763</v>
      </c>
      <c r="H98" s="633" t="s">
        <v>764</v>
      </c>
      <c r="I98" s="705" t="s">
        <v>765</v>
      </c>
      <c r="J98" s="705" t="s">
        <v>766</v>
      </c>
      <c r="K98" s="285"/>
      <c r="L98" s="285"/>
      <c r="M98" s="285"/>
      <c r="N98" s="285"/>
      <c r="O98" s="285"/>
      <c r="P98" s="285"/>
      <c r="Q98" s="285"/>
      <c r="R98" s="285"/>
      <c r="S98" s="285"/>
      <c r="T98" s="285"/>
      <c r="U98" s="285"/>
      <c r="V98" s="285"/>
      <c r="W98" s="285"/>
      <c r="X98" s="285"/>
      <c r="Y98" s="285"/>
      <c r="Z98" s="285"/>
      <c r="AA98" s="285"/>
    </row>
    <row r="99" spans="1:27" s="5" customFormat="1" ht="14.5" thickBot="1" x14ac:dyDescent="0.35">
      <c r="A99" s="367" t="s">
        <v>767</v>
      </c>
      <c r="B99" s="697">
        <v>100</v>
      </c>
      <c r="C99" s="698">
        <v>2.34</v>
      </c>
      <c r="D99" s="699">
        <v>2.2461538461538462</v>
      </c>
      <c r="E99" s="635">
        <f>C99*D99</f>
        <v>5.2559999999999993</v>
      </c>
      <c r="F99" s="701">
        <v>0</v>
      </c>
      <c r="G99" s="702">
        <v>0.1</v>
      </c>
      <c r="H99" s="639">
        <f>(E99*(1+F99))*G99</f>
        <v>0.52559999999999996</v>
      </c>
      <c r="I99" s="706">
        <v>0.6</v>
      </c>
      <c r="J99" s="643">
        <f>H99*I99</f>
        <v>0.31535999999999997</v>
      </c>
      <c r="K99" s="285"/>
      <c r="L99" s="285"/>
      <c r="M99" s="285"/>
      <c r="N99" s="285"/>
      <c r="O99" s="285"/>
      <c r="P99" s="285"/>
      <c r="Q99" s="285"/>
      <c r="R99" s="285"/>
      <c r="S99" s="285"/>
      <c r="T99" s="285"/>
      <c r="U99" s="285"/>
      <c r="V99" s="285"/>
      <c r="W99" s="285"/>
      <c r="X99" s="285"/>
      <c r="Y99" s="285"/>
      <c r="Z99" s="285"/>
      <c r="AA99" s="285"/>
    </row>
    <row r="100" spans="1:27" s="5" customFormat="1" ht="14.5" thickBot="1" x14ac:dyDescent="0.35">
      <c r="A100" s="367" t="s">
        <v>768</v>
      </c>
      <c r="B100" s="697">
        <v>28</v>
      </c>
      <c r="C100" s="698">
        <v>0.99</v>
      </c>
      <c r="D100" s="699">
        <v>1</v>
      </c>
      <c r="E100" s="635">
        <f t="shared" ref="E100:E108" si="10">C100*D100</f>
        <v>0.99</v>
      </c>
      <c r="F100" s="701">
        <v>0</v>
      </c>
      <c r="G100" s="702">
        <v>0.1</v>
      </c>
      <c r="H100" s="639">
        <f t="shared" ref="H100:H109" si="11">(E100*(1+F100))*G100</f>
        <v>9.9000000000000005E-2</v>
      </c>
      <c r="I100" s="706">
        <v>0.6</v>
      </c>
      <c r="J100" s="643">
        <f t="shared" ref="J100:J109" si="12">H100*I100</f>
        <v>5.9400000000000001E-2</v>
      </c>
      <c r="K100" s="285"/>
      <c r="L100" s="285"/>
      <c r="M100" s="285"/>
      <c r="N100" s="285"/>
      <c r="O100" s="285"/>
      <c r="P100" s="285"/>
      <c r="Q100" s="285"/>
      <c r="R100" s="285"/>
      <c r="S100" s="285"/>
      <c r="T100" s="285"/>
      <c r="U100" s="285"/>
      <c r="V100" s="285"/>
      <c r="W100" s="285"/>
      <c r="X100" s="285"/>
      <c r="Y100" s="285"/>
      <c r="Z100" s="285"/>
      <c r="AA100" s="285"/>
    </row>
    <row r="101" spans="1:27" s="5" customFormat="1" ht="14.5" thickBot="1" x14ac:dyDescent="0.35">
      <c r="A101" s="367" t="s">
        <v>769</v>
      </c>
      <c r="B101" s="697">
        <v>100</v>
      </c>
      <c r="C101" s="698">
        <v>9.66</v>
      </c>
      <c r="D101" s="699">
        <v>1</v>
      </c>
      <c r="E101" s="635">
        <f t="shared" si="10"/>
        <v>9.66</v>
      </c>
      <c r="F101" s="701">
        <v>0</v>
      </c>
      <c r="G101" s="702">
        <v>0.1</v>
      </c>
      <c r="H101" s="639">
        <f t="shared" si="11"/>
        <v>0.96600000000000008</v>
      </c>
      <c r="I101" s="706">
        <v>0.6</v>
      </c>
      <c r="J101" s="643">
        <f t="shared" si="12"/>
        <v>0.5796</v>
      </c>
      <c r="K101" s="285"/>
      <c r="L101" s="285"/>
      <c r="M101" s="285"/>
      <c r="N101" s="285"/>
      <c r="O101" s="285"/>
      <c r="P101" s="285"/>
      <c r="Q101" s="285"/>
      <c r="R101" s="285"/>
      <c r="S101" s="285"/>
      <c r="T101" s="285"/>
      <c r="U101" s="285"/>
      <c r="V101" s="285"/>
      <c r="W101" s="285"/>
      <c r="X101" s="285"/>
      <c r="Y101" s="285"/>
      <c r="Z101" s="285"/>
      <c r="AA101" s="285"/>
    </row>
    <row r="102" spans="1:27" s="5" customFormat="1" ht="14.5" thickBot="1" x14ac:dyDescent="0.35">
      <c r="A102" s="367" t="s">
        <v>770</v>
      </c>
      <c r="B102" s="697">
        <v>100</v>
      </c>
      <c r="C102" s="698">
        <v>2.57</v>
      </c>
      <c r="D102" s="699">
        <v>2.2461538461538462</v>
      </c>
      <c r="E102" s="635">
        <f t="shared" si="10"/>
        <v>5.772615384615384</v>
      </c>
      <c r="F102" s="701">
        <v>0</v>
      </c>
      <c r="G102" s="702">
        <v>0.2</v>
      </c>
      <c r="H102" s="639">
        <f t="shared" si="11"/>
        <v>1.1545230769230768</v>
      </c>
      <c r="I102" s="706">
        <v>0.6</v>
      </c>
      <c r="J102" s="643">
        <f t="shared" si="12"/>
        <v>0.69271384615384601</v>
      </c>
      <c r="K102" s="285"/>
      <c r="L102" s="285"/>
      <c r="M102" s="285"/>
      <c r="N102" s="285"/>
      <c r="O102" s="285"/>
      <c r="P102" s="285"/>
      <c r="Q102" s="285"/>
      <c r="R102" s="285"/>
      <c r="S102" s="285"/>
      <c r="T102" s="285"/>
      <c r="U102" s="285"/>
      <c r="V102" s="285"/>
      <c r="W102" s="285"/>
      <c r="X102" s="285"/>
      <c r="Y102" s="285"/>
      <c r="Z102" s="285"/>
      <c r="AA102" s="285"/>
    </row>
    <row r="103" spans="1:27" s="5" customFormat="1" ht="14.5" thickBot="1" x14ac:dyDescent="0.35">
      <c r="A103" s="367" t="s">
        <v>771</v>
      </c>
      <c r="B103" s="697">
        <v>56</v>
      </c>
      <c r="C103" s="698">
        <v>11.43</v>
      </c>
      <c r="D103" s="699">
        <v>1</v>
      </c>
      <c r="E103" s="635">
        <f t="shared" si="10"/>
        <v>11.43</v>
      </c>
      <c r="F103" s="701">
        <v>0</v>
      </c>
      <c r="G103" s="702">
        <v>0.1</v>
      </c>
      <c r="H103" s="639">
        <f t="shared" si="11"/>
        <v>1.143</v>
      </c>
      <c r="I103" s="706">
        <v>0.6</v>
      </c>
      <c r="J103" s="643">
        <f t="shared" si="12"/>
        <v>0.68579999999999997</v>
      </c>
      <c r="K103" s="285"/>
      <c r="L103" s="285"/>
      <c r="M103" s="285"/>
      <c r="N103" s="285"/>
      <c r="O103" s="285"/>
      <c r="P103" s="285"/>
      <c r="Q103" s="285"/>
      <c r="R103" s="285"/>
      <c r="S103" s="285"/>
      <c r="T103" s="285"/>
      <c r="U103" s="285"/>
      <c r="V103" s="285"/>
      <c r="W103" s="285"/>
      <c r="X103" s="285"/>
      <c r="Y103" s="285"/>
      <c r="Z103" s="285"/>
      <c r="AA103" s="285"/>
    </row>
    <row r="104" spans="1:27" s="5" customFormat="1" ht="14.5" thickBot="1" x14ac:dyDescent="0.35">
      <c r="A104" s="367" t="s">
        <v>772</v>
      </c>
      <c r="B104" s="697">
        <v>50</v>
      </c>
      <c r="C104" s="698">
        <v>5.04</v>
      </c>
      <c r="D104" s="699">
        <v>2.2461538461538462</v>
      </c>
      <c r="E104" s="635">
        <f t="shared" si="10"/>
        <v>11.320615384615385</v>
      </c>
      <c r="F104" s="701">
        <v>0</v>
      </c>
      <c r="G104" s="702">
        <v>0.1</v>
      </c>
      <c r="H104" s="639">
        <f t="shared" si="11"/>
        <v>1.1320615384615385</v>
      </c>
      <c r="I104" s="706">
        <v>0.6</v>
      </c>
      <c r="J104" s="643">
        <f t="shared" si="12"/>
        <v>0.67923692307692307</v>
      </c>
      <c r="K104" s="285"/>
      <c r="L104" s="285"/>
      <c r="M104" s="285"/>
      <c r="N104" s="285"/>
      <c r="O104" s="285"/>
      <c r="P104" s="285"/>
      <c r="Q104" s="285"/>
      <c r="R104" s="285"/>
      <c r="S104" s="285"/>
      <c r="T104" s="285"/>
      <c r="U104" s="285"/>
      <c r="V104" s="285"/>
      <c r="W104" s="285"/>
      <c r="X104" s="285"/>
      <c r="Y104" s="285"/>
      <c r="Z104" s="285"/>
      <c r="AA104" s="285"/>
    </row>
    <row r="105" spans="1:27" s="5" customFormat="1" ht="14.5" thickBot="1" x14ac:dyDescent="0.35">
      <c r="A105" s="367" t="s">
        <v>773</v>
      </c>
      <c r="B105" s="697">
        <v>56</v>
      </c>
      <c r="C105" s="698">
        <v>4.75</v>
      </c>
      <c r="D105" s="699">
        <v>1.476923076923077</v>
      </c>
      <c r="E105" s="635">
        <f t="shared" si="10"/>
        <v>7.0153846153846153</v>
      </c>
      <c r="F105" s="701">
        <v>0</v>
      </c>
      <c r="G105" s="702">
        <v>0.1</v>
      </c>
      <c r="H105" s="639">
        <f t="shared" si="11"/>
        <v>0.70153846153846156</v>
      </c>
      <c r="I105" s="706">
        <v>0.6</v>
      </c>
      <c r="J105" s="643">
        <f t="shared" si="12"/>
        <v>0.4209230769230769</v>
      </c>
      <c r="K105" s="285"/>
      <c r="L105" s="285"/>
      <c r="M105" s="285"/>
      <c r="N105" s="285"/>
      <c r="O105" s="285"/>
      <c r="P105" s="285"/>
      <c r="Q105" s="285"/>
      <c r="R105" s="285"/>
      <c r="S105" s="285"/>
      <c r="T105" s="285"/>
      <c r="U105" s="285"/>
      <c r="V105" s="285"/>
      <c r="W105" s="285"/>
      <c r="X105" s="285"/>
      <c r="Y105" s="285"/>
      <c r="Z105" s="285"/>
      <c r="AA105" s="285"/>
    </row>
    <row r="106" spans="1:27" s="5" customFormat="1" ht="14.5" thickBot="1" x14ac:dyDescent="0.35">
      <c r="A106" s="367" t="s">
        <v>774</v>
      </c>
      <c r="B106" s="697">
        <v>84</v>
      </c>
      <c r="C106" s="698">
        <v>2.73</v>
      </c>
      <c r="D106" s="699">
        <v>2</v>
      </c>
      <c r="E106" s="635">
        <f t="shared" si="10"/>
        <v>5.46</v>
      </c>
      <c r="F106" s="701">
        <v>0</v>
      </c>
      <c r="G106" s="702">
        <v>0.1</v>
      </c>
      <c r="H106" s="639">
        <f t="shared" si="11"/>
        <v>0.54600000000000004</v>
      </c>
      <c r="I106" s="706">
        <v>0.6</v>
      </c>
      <c r="J106" s="643">
        <f t="shared" si="12"/>
        <v>0.3276</v>
      </c>
      <c r="K106" s="285"/>
      <c r="L106" s="285"/>
      <c r="M106" s="285"/>
      <c r="N106" s="285"/>
      <c r="O106" s="285"/>
      <c r="P106" s="285"/>
      <c r="Q106" s="285"/>
      <c r="R106" s="285"/>
      <c r="S106" s="285"/>
      <c r="T106" s="285"/>
      <c r="U106" s="285"/>
      <c r="V106" s="285"/>
      <c r="W106" s="285"/>
      <c r="X106" s="285"/>
      <c r="Y106" s="285"/>
      <c r="Z106" s="285"/>
      <c r="AA106" s="285"/>
    </row>
    <row r="107" spans="1:27" s="5" customFormat="1" ht="14.5" thickBot="1" x14ac:dyDescent="0.35">
      <c r="A107" s="367" t="s">
        <v>775</v>
      </c>
      <c r="B107" s="697">
        <v>56</v>
      </c>
      <c r="C107" s="698">
        <v>2.59</v>
      </c>
      <c r="D107" s="699">
        <v>1.9692307692307693</v>
      </c>
      <c r="E107" s="635">
        <f t="shared" si="10"/>
        <v>5.100307692307692</v>
      </c>
      <c r="F107" s="701">
        <v>0</v>
      </c>
      <c r="G107" s="702">
        <v>0.1</v>
      </c>
      <c r="H107" s="639">
        <f t="shared" si="11"/>
        <v>0.51003076923076918</v>
      </c>
      <c r="I107" s="706">
        <v>0.6</v>
      </c>
      <c r="J107" s="643">
        <f t="shared" si="12"/>
        <v>0.30601846153846152</v>
      </c>
      <c r="K107" s="285"/>
      <c r="L107" s="285"/>
      <c r="M107" s="285"/>
      <c r="N107" s="285"/>
      <c r="O107" s="285"/>
      <c r="P107" s="285"/>
      <c r="Q107" s="285"/>
      <c r="R107" s="285"/>
      <c r="S107" s="285"/>
      <c r="T107" s="285"/>
      <c r="U107" s="285"/>
      <c r="V107" s="285"/>
      <c r="W107" s="285"/>
      <c r="X107" s="285"/>
      <c r="Y107" s="285"/>
      <c r="Z107" s="285"/>
      <c r="AA107" s="285"/>
    </row>
    <row r="108" spans="1:27" s="5" customFormat="1" ht="14.5" thickBot="1" x14ac:dyDescent="0.35">
      <c r="A108" s="367" t="s">
        <v>776</v>
      </c>
      <c r="B108" s="697">
        <v>60</v>
      </c>
      <c r="C108" s="698">
        <v>4.88</v>
      </c>
      <c r="D108" s="699">
        <v>1.8461538461538463</v>
      </c>
      <c r="E108" s="635">
        <f t="shared" si="10"/>
        <v>9.0092307692307703</v>
      </c>
      <c r="F108" s="701">
        <v>0</v>
      </c>
      <c r="G108" s="702">
        <v>0.1</v>
      </c>
      <c r="H108" s="639">
        <f t="shared" si="11"/>
        <v>0.90092307692307705</v>
      </c>
      <c r="I108" s="706">
        <v>0.6</v>
      </c>
      <c r="J108" s="643">
        <f t="shared" si="12"/>
        <v>0.54055384615384616</v>
      </c>
      <c r="K108" s="285"/>
      <c r="L108" s="285"/>
      <c r="M108" s="285"/>
      <c r="N108" s="285"/>
      <c r="O108" s="285"/>
      <c r="P108" s="285"/>
      <c r="Q108" s="285"/>
      <c r="R108" s="285"/>
      <c r="S108" s="285"/>
      <c r="T108" s="285"/>
      <c r="U108" s="285"/>
      <c r="V108" s="285"/>
      <c r="W108" s="285"/>
      <c r="X108" s="285"/>
      <c r="Y108" s="285"/>
      <c r="Z108" s="285"/>
      <c r="AA108" s="285"/>
    </row>
    <row r="109" spans="1:27" s="5" customFormat="1" ht="14.5" thickBot="1" x14ac:dyDescent="0.35">
      <c r="A109" s="368" t="s">
        <v>777</v>
      </c>
      <c r="B109" s="697">
        <v>28</v>
      </c>
      <c r="C109" s="698">
        <v>1.54</v>
      </c>
      <c r="D109" s="700">
        <v>1.9692307692307693</v>
      </c>
      <c r="E109" s="636">
        <f>C109*D109</f>
        <v>3.0326153846153847</v>
      </c>
      <c r="F109" s="703">
        <v>0</v>
      </c>
      <c r="G109" s="704">
        <v>0.05</v>
      </c>
      <c r="H109" s="641">
        <f t="shared" si="11"/>
        <v>0.15163076923076924</v>
      </c>
      <c r="I109" s="707">
        <v>0.6</v>
      </c>
      <c r="J109" s="644">
        <f t="shared" si="12"/>
        <v>9.0978461538461536E-2</v>
      </c>
      <c r="K109" s="285"/>
      <c r="L109" s="285"/>
      <c r="M109" s="285"/>
      <c r="N109" s="285"/>
      <c r="O109" s="285"/>
      <c r="P109" s="285"/>
      <c r="Q109" s="285"/>
      <c r="R109" s="285"/>
      <c r="S109" s="285"/>
      <c r="T109" s="285"/>
      <c r="U109" s="285"/>
      <c r="V109" s="285"/>
      <c r="W109" s="285"/>
      <c r="X109" s="285"/>
      <c r="Y109" s="285"/>
      <c r="Z109" s="285"/>
      <c r="AA109" s="285"/>
    </row>
    <row r="110" spans="1:27" s="5" customFormat="1" ht="14.5" thickBot="1" x14ac:dyDescent="0.35">
      <c r="A110" s="372"/>
      <c r="B110" s="285"/>
      <c r="C110" s="285"/>
      <c r="D110" s="285"/>
      <c r="E110" s="285"/>
      <c r="F110" s="285"/>
      <c r="G110" s="285"/>
      <c r="H110" s="640">
        <f>SUM(H99:H109)</f>
        <v>7.8303076923076933</v>
      </c>
      <c r="I110" s="642"/>
      <c r="J110" s="645">
        <f>SUM(J99:J109)</f>
        <v>4.6981846153846147</v>
      </c>
      <c r="K110" s="285"/>
      <c r="L110" s="285"/>
      <c r="M110" s="285"/>
      <c r="N110" s="285"/>
      <c r="O110" s="285"/>
      <c r="P110" s="285"/>
      <c r="Q110" s="285"/>
      <c r="R110" s="285"/>
      <c r="S110" s="285"/>
      <c r="T110" s="285"/>
      <c r="U110" s="285"/>
      <c r="V110" s="285"/>
      <c r="W110" s="285"/>
      <c r="X110" s="285"/>
      <c r="Y110" s="285"/>
      <c r="Z110" s="285"/>
      <c r="AA110" s="285"/>
    </row>
    <row r="111" spans="1:27" s="5" customFormat="1" ht="14" x14ac:dyDescent="0.3">
      <c r="A111" s="372"/>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row>
    <row r="112" spans="1:27" s="5" customFormat="1" ht="14" x14ac:dyDescent="0.3">
      <c r="A112" s="371" t="s">
        <v>778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374"/>
      <c r="Y112" s="285"/>
      <c r="Z112" s="285"/>
      <c r="AA112" s="285"/>
    </row>
    <row r="113" spans="1:27" s="5" customFormat="1" ht="14.5" thickBot="1" x14ac:dyDescent="0.35">
      <c r="A113" s="371"/>
      <c r="B113" s="285"/>
      <c r="C113" s="285"/>
      <c r="D113" s="285"/>
      <c r="E113" s="285"/>
      <c r="F113" s="285"/>
      <c r="G113" s="285"/>
      <c r="H113" s="285"/>
      <c r="I113" s="285"/>
      <c r="J113" s="285"/>
      <c r="K113" s="285"/>
      <c r="L113" s="375"/>
      <c r="M113" s="375"/>
      <c r="N113" s="375"/>
      <c r="O113" s="375"/>
      <c r="P113" s="285"/>
      <c r="Q113" s="285"/>
      <c r="R113" s="285"/>
      <c r="S113" s="285"/>
      <c r="T113" s="285"/>
      <c r="U113" s="285"/>
      <c r="V113" s="285"/>
      <c r="W113" s="285"/>
      <c r="X113" s="374"/>
      <c r="Y113" s="285"/>
      <c r="Z113" s="285"/>
      <c r="AA113" s="285"/>
    </row>
    <row r="114" spans="1:27" s="5" customFormat="1" ht="62.75" customHeight="1" x14ac:dyDescent="0.3">
      <c r="A114" s="369" t="s">
        <v>757</v>
      </c>
      <c r="B114" s="370" t="s">
        <v>758</v>
      </c>
      <c r="C114" s="370" t="s">
        <v>759</v>
      </c>
      <c r="D114" s="633" t="s">
        <v>779</v>
      </c>
      <c r="E114" s="634" t="s">
        <v>761</v>
      </c>
      <c r="F114" s="637" t="s">
        <v>762</v>
      </c>
      <c r="G114" s="638" t="s">
        <v>763</v>
      </c>
      <c r="H114" s="633" t="s">
        <v>764</v>
      </c>
      <c r="I114" s="705" t="s">
        <v>765</v>
      </c>
      <c r="J114" s="705" t="s">
        <v>766</v>
      </c>
      <c r="K114" s="285"/>
      <c r="L114" s="285"/>
      <c r="M114" s="285"/>
      <c r="N114" s="285"/>
      <c r="O114" s="285"/>
      <c r="P114" s="285"/>
      <c r="Q114" s="285"/>
      <c r="R114" s="285"/>
      <c r="S114" s="285"/>
      <c r="T114" s="285"/>
      <c r="U114" s="285"/>
      <c r="V114" s="285"/>
      <c r="W114" s="285"/>
      <c r="X114" s="285"/>
      <c r="Y114" s="285"/>
      <c r="Z114" s="285"/>
      <c r="AA114" s="285"/>
    </row>
    <row r="115" spans="1:27" s="5" customFormat="1" ht="14.5" thickBot="1" x14ac:dyDescent="0.35">
      <c r="A115" s="367" t="s">
        <v>767</v>
      </c>
      <c r="B115" s="697">
        <v>100</v>
      </c>
      <c r="C115" s="698">
        <v>2.34</v>
      </c>
      <c r="D115" s="708">
        <v>29.2</v>
      </c>
      <c r="E115" s="635">
        <f>C115*D115</f>
        <v>68.327999999999989</v>
      </c>
      <c r="F115" s="701">
        <v>0</v>
      </c>
      <c r="G115" s="702">
        <v>0.1</v>
      </c>
      <c r="H115" s="639">
        <f>(E115*(1+F115))*G115</f>
        <v>6.8327999999999989</v>
      </c>
      <c r="I115" s="711">
        <v>0.6</v>
      </c>
      <c r="J115" s="643">
        <f>H115*I115</f>
        <v>4.0996799999999993</v>
      </c>
      <c r="K115" s="285"/>
      <c r="L115" s="285"/>
      <c r="M115" s="285"/>
      <c r="N115" s="285"/>
      <c r="O115" s="285"/>
      <c r="P115" s="285"/>
      <c r="Q115" s="285"/>
      <c r="R115" s="285"/>
      <c r="S115" s="285"/>
      <c r="T115" s="285"/>
      <c r="U115" s="285"/>
      <c r="V115" s="285"/>
      <c r="W115" s="285"/>
      <c r="X115" s="285"/>
      <c r="Y115" s="285"/>
      <c r="Z115" s="285"/>
      <c r="AA115" s="285"/>
    </row>
    <row r="116" spans="1:27" s="5" customFormat="1" ht="14.5" thickBot="1" x14ac:dyDescent="0.35">
      <c r="A116" s="367" t="s">
        <v>768</v>
      </c>
      <c r="B116" s="697">
        <v>28</v>
      </c>
      <c r="C116" s="698">
        <v>0.99</v>
      </c>
      <c r="D116" s="708">
        <v>1</v>
      </c>
      <c r="E116" s="635">
        <f t="shared" ref="E116:E124" si="13">C116*D116</f>
        <v>0.99</v>
      </c>
      <c r="F116" s="701">
        <v>0</v>
      </c>
      <c r="G116" s="702">
        <v>0.1</v>
      </c>
      <c r="H116" s="639">
        <f t="shared" ref="H116:H125" si="14">(E116*(1+F116))*G116</f>
        <v>9.9000000000000005E-2</v>
      </c>
      <c r="I116" s="711">
        <v>0.6</v>
      </c>
      <c r="J116" s="643">
        <f t="shared" ref="J116:J125" si="15">H116*I116</f>
        <v>5.9400000000000001E-2</v>
      </c>
      <c r="K116" s="285"/>
      <c r="L116" s="285"/>
      <c r="M116" s="285"/>
      <c r="N116" s="285"/>
      <c r="O116" s="285"/>
      <c r="P116" s="285"/>
      <c r="Q116" s="285"/>
      <c r="R116" s="285"/>
      <c r="S116" s="285"/>
      <c r="T116" s="285"/>
      <c r="U116" s="285"/>
      <c r="V116" s="285"/>
      <c r="W116" s="285"/>
      <c r="X116" s="285"/>
      <c r="Y116" s="285"/>
      <c r="Z116" s="285"/>
      <c r="AA116" s="285"/>
    </row>
    <row r="117" spans="1:27" s="5" customFormat="1" ht="14.5" thickBot="1" x14ac:dyDescent="0.35">
      <c r="A117" s="367" t="s">
        <v>769</v>
      </c>
      <c r="B117" s="697">
        <v>100</v>
      </c>
      <c r="C117" s="698">
        <v>9.66</v>
      </c>
      <c r="D117" s="708">
        <v>1</v>
      </c>
      <c r="E117" s="635">
        <f t="shared" si="13"/>
        <v>9.66</v>
      </c>
      <c r="F117" s="701">
        <v>0</v>
      </c>
      <c r="G117" s="702">
        <v>0.1</v>
      </c>
      <c r="H117" s="639">
        <f t="shared" si="14"/>
        <v>0.96600000000000008</v>
      </c>
      <c r="I117" s="711">
        <v>0.6</v>
      </c>
      <c r="J117" s="643">
        <f t="shared" si="15"/>
        <v>0.5796</v>
      </c>
      <c r="K117" s="285"/>
      <c r="L117" s="285"/>
      <c r="M117" s="285"/>
      <c r="N117" s="285"/>
      <c r="O117" s="285"/>
      <c r="P117" s="285"/>
      <c r="Q117" s="285"/>
      <c r="R117" s="285"/>
      <c r="S117" s="285"/>
      <c r="T117" s="285"/>
      <c r="U117" s="285"/>
      <c r="V117" s="285"/>
      <c r="W117" s="285"/>
      <c r="X117" s="285"/>
      <c r="Y117" s="285"/>
      <c r="Z117" s="285"/>
      <c r="AA117" s="285"/>
    </row>
    <row r="118" spans="1:27" s="5" customFormat="1" ht="14.5" thickBot="1" x14ac:dyDescent="0.35">
      <c r="A118" s="367" t="s">
        <v>770</v>
      </c>
      <c r="B118" s="697">
        <v>100</v>
      </c>
      <c r="C118" s="698">
        <v>2.57</v>
      </c>
      <c r="D118" s="708">
        <v>2.25</v>
      </c>
      <c r="E118" s="635">
        <f t="shared" si="13"/>
        <v>5.7824999999999998</v>
      </c>
      <c r="F118" s="701">
        <v>0</v>
      </c>
      <c r="G118" s="702">
        <v>0.2</v>
      </c>
      <c r="H118" s="639">
        <f t="shared" si="14"/>
        <v>1.1565000000000001</v>
      </c>
      <c r="I118" s="711">
        <v>0.6</v>
      </c>
      <c r="J118" s="643">
        <f t="shared" si="15"/>
        <v>0.69390000000000007</v>
      </c>
      <c r="K118" s="285"/>
      <c r="L118" s="285"/>
      <c r="M118" s="285"/>
      <c r="N118" s="285"/>
      <c r="O118" s="285"/>
      <c r="P118" s="285"/>
      <c r="Q118" s="285"/>
      <c r="R118" s="285"/>
      <c r="S118" s="285"/>
      <c r="T118" s="285"/>
      <c r="U118" s="285"/>
      <c r="V118" s="285"/>
      <c r="W118" s="285"/>
      <c r="X118" s="285"/>
      <c r="Y118" s="285"/>
      <c r="Z118" s="285"/>
      <c r="AA118" s="285"/>
    </row>
    <row r="119" spans="1:27" s="5" customFormat="1" ht="14.5" thickBot="1" x14ac:dyDescent="0.35">
      <c r="A119" s="367" t="s">
        <v>771</v>
      </c>
      <c r="B119" s="697">
        <v>56</v>
      </c>
      <c r="C119" s="698">
        <v>11.43</v>
      </c>
      <c r="D119" s="708">
        <v>1</v>
      </c>
      <c r="E119" s="635">
        <f t="shared" si="13"/>
        <v>11.43</v>
      </c>
      <c r="F119" s="701">
        <v>0</v>
      </c>
      <c r="G119" s="702">
        <v>0.1</v>
      </c>
      <c r="H119" s="639">
        <f t="shared" si="14"/>
        <v>1.143</v>
      </c>
      <c r="I119" s="711">
        <v>0.6</v>
      </c>
      <c r="J119" s="643">
        <f t="shared" si="15"/>
        <v>0.68579999999999997</v>
      </c>
      <c r="K119" s="285"/>
      <c r="L119" s="285"/>
      <c r="M119" s="285"/>
      <c r="N119" s="285"/>
      <c r="O119" s="285"/>
      <c r="P119" s="285"/>
      <c r="Q119" s="285"/>
      <c r="R119" s="285"/>
      <c r="S119" s="285"/>
      <c r="T119" s="285"/>
      <c r="U119" s="285"/>
      <c r="V119" s="285"/>
      <c r="W119" s="285"/>
      <c r="X119" s="285"/>
      <c r="Y119" s="285"/>
      <c r="Z119" s="285"/>
      <c r="AA119" s="285"/>
    </row>
    <row r="120" spans="1:27" s="5" customFormat="1" ht="14.5" thickBot="1" x14ac:dyDescent="0.35">
      <c r="A120" s="367" t="s">
        <v>772</v>
      </c>
      <c r="B120" s="697">
        <v>50</v>
      </c>
      <c r="C120" s="698">
        <v>5.04</v>
      </c>
      <c r="D120" s="708">
        <v>2.25</v>
      </c>
      <c r="E120" s="635">
        <f t="shared" si="13"/>
        <v>11.34</v>
      </c>
      <c r="F120" s="701">
        <v>0</v>
      </c>
      <c r="G120" s="702">
        <v>0.1</v>
      </c>
      <c r="H120" s="639">
        <f t="shared" si="14"/>
        <v>1.1340000000000001</v>
      </c>
      <c r="I120" s="711">
        <v>0.6</v>
      </c>
      <c r="J120" s="643">
        <f t="shared" si="15"/>
        <v>0.6804</v>
      </c>
      <c r="K120" s="285"/>
      <c r="L120" s="285"/>
      <c r="M120" s="285"/>
      <c r="N120" s="285"/>
      <c r="O120" s="285"/>
      <c r="P120" s="285"/>
      <c r="Q120" s="285"/>
      <c r="R120" s="285"/>
      <c r="S120" s="285"/>
      <c r="T120" s="285"/>
      <c r="U120" s="285"/>
      <c r="V120" s="285"/>
      <c r="W120" s="285"/>
      <c r="X120" s="285"/>
      <c r="Y120" s="285"/>
      <c r="Z120" s="285"/>
      <c r="AA120" s="285"/>
    </row>
    <row r="121" spans="1:27" s="5" customFormat="1" ht="14.5" thickBot="1" x14ac:dyDescent="0.35">
      <c r="A121" s="367" t="s">
        <v>773</v>
      </c>
      <c r="B121" s="697">
        <v>56</v>
      </c>
      <c r="C121" s="698">
        <v>4.75</v>
      </c>
      <c r="D121" s="708">
        <v>1</v>
      </c>
      <c r="E121" s="635">
        <f t="shared" si="13"/>
        <v>4.75</v>
      </c>
      <c r="F121" s="701">
        <v>0</v>
      </c>
      <c r="G121" s="702">
        <v>0.1</v>
      </c>
      <c r="H121" s="639">
        <f t="shared" si="14"/>
        <v>0.47500000000000003</v>
      </c>
      <c r="I121" s="711">
        <v>0.6</v>
      </c>
      <c r="J121" s="643">
        <f t="shared" si="15"/>
        <v>0.28500000000000003</v>
      </c>
      <c r="K121" s="285"/>
      <c r="L121" s="285"/>
      <c r="M121" s="285"/>
      <c r="N121" s="285"/>
      <c r="O121" s="285"/>
      <c r="P121" s="285"/>
      <c r="Q121" s="285"/>
      <c r="R121" s="285"/>
      <c r="S121" s="285"/>
      <c r="T121" s="285"/>
      <c r="U121" s="285"/>
      <c r="V121" s="285"/>
      <c r="W121" s="285"/>
      <c r="X121" s="285"/>
      <c r="Y121" s="285"/>
      <c r="Z121" s="285"/>
      <c r="AA121" s="285"/>
    </row>
    <row r="122" spans="1:27" s="5" customFormat="1" ht="14.5" thickBot="1" x14ac:dyDescent="0.35">
      <c r="A122" s="367" t="s">
        <v>774</v>
      </c>
      <c r="B122" s="697">
        <v>84</v>
      </c>
      <c r="C122" s="698">
        <v>2.73</v>
      </c>
      <c r="D122" s="708">
        <v>26</v>
      </c>
      <c r="E122" s="635">
        <f t="shared" si="13"/>
        <v>70.98</v>
      </c>
      <c r="F122" s="701">
        <v>0</v>
      </c>
      <c r="G122" s="702">
        <v>0.1</v>
      </c>
      <c r="H122" s="639">
        <f t="shared" si="14"/>
        <v>7.0980000000000008</v>
      </c>
      <c r="I122" s="711">
        <v>0.6</v>
      </c>
      <c r="J122" s="643">
        <f t="shared" si="15"/>
        <v>4.2587999999999999</v>
      </c>
      <c r="K122" s="285"/>
      <c r="L122" s="285"/>
      <c r="M122" s="285"/>
      <c r="N122" s="285"/>
      <c r="O122" s="285"/>
      <c r="P122" s="285"/>
      <c r="Q122" s="285"/>
      <c r="R122" s="285"/>
      <c r="S122" s="285"/>
      <c r="T122" s="285"/>
      <c r="U122" s="285"/>
      <c r="V122" s="285"/>
      <c r="W122" s="285"/>
      <c r="X122" s="285"/>
      <c r="Y122" s="285"/>
      <c r="Z122" s="285"/>
      <c r="AA122" s="285"/>
    </row>
    <row r="123" spans="1:27" s="5" customFormat="1" ht="14.5" thickBot="1" x14ac:dyDescent="0.35">
      <c r="A123" s="367" t="s">
        <v>775</v>
      </c>
      <c r="B123" s="697">
        <v>56</v>
      </c>
      <c r="C123" s="698">
        <v>2.59</v>
      </c>
      <c r="D123" s="708">
        <v>25.6</v>
      </c>
      <c r="E123" s="635">
        <f t="shared" si="13"/>
        <v>66.304000000000002</v>
      </c>
      <c r="F123" s="701">
        <v>0</v>
      </c>
      <c r="G123" s="702">
        <v>0.1</v>
      </c>
      <c r="H123" s="639">
        <f t="shared" si="14"/>
        <v>6.6304000000000007</v>
      </c>
      <c r="I123" s="711">
        <v>0.6</v>
      </c>
      <c r="J123" s="643">
        <f t="shared" si="15"/>
        <v>3.9782400000000004</v>
      </c>
      <c r="K123" s="285"/>
      <c r="L123" s="285"/>
      <c r="M123" s="285"/>
      <c r="N123" s="285"/>
      <c r="O123" s="285"/>
      <c r="P123" s="285"/>
      <c r="Q123" s="285"/>
      <c r="R123" s="285"/>
      <c r="S123" s="285"/>
      <c r="T123" s="285"/>
      <c r="U123" s="285"/>
      <c r="V123" s="285"/>
      <c r="W123" s="285"/>
      <c r="X123" s="285"/>
      <c r="Y123" s="285"/>
      <c r="Z123" s="285"/>
      <c r="AA123" s="285"/>
    </row>
    <row r="124" spans="1:27" s="5" customFormat="1" ht="14.5" thickBot="1" x14ac:dyDescent="0.35">
      <c r="A124" s="367" t="s">
        <v>776</v>
      </c>
      <c r="B124" s="697">
        <v>60</v>
      </c>
      <c r="C124" s="698">
        <v>4.88</v>
      </c>
      <c r="D124" s="708">
        <v>24</v>
      </c>
      <c r="E124" s="635">
        <f t="shared" si="13"/>
        <v>117.12</v>
      </c>
      <c r="F124" s="701">
        <v>0</v>
      </c>
      <c r="G124" s="702">
        <v>0.1</v>
      </c>
      <c r="H124" s="639">
        <f t="shared" si="14"/>
        <v>11.712000000000002</v>
      </c>
      <c r="I124" s="711">
        <v>0.6</v>
      </c>
      <c r="J124" s="643">
        <f t="shared" si="15"/>
        <v>7.0272000000000006</v>
      </c>
      <c r="K124" s="285"/>
      <c r="L124" s="285"/>
      <c r="M124" s="285"/>
      <c r="N124" s="285"/>
      <c r="O124" s="285"/>
      <c r="P124" s="285"/>
      <c r="Q124" s="285"/>
      <c r="R124" s="285"/>
      <c r="S124" s="285"/>
      <c r="T124" s="285"/>
      <c r="U124" s="285"/>
      <c r="V124" s="285"/>
      <c r="W124" s="285"/>
      <c r="X124" s="285"/>
      <c r="Y124" s="285"/>
      <c r="Z124" s="285"/>
      <c r="AA124" s="285"/>
    </row>
    <row r="125" spans="1:27" s="5" customFormat="1" ht="14.5" thickBot="1" x14ac:dyDescent="0.35">
      <c r="A125" s="368" t="s">
        <v>777</v>
      </c>
      <c r="B125" s="697">
        <v>28</v>
      </c>
      <c r="C125" s="698">
        <v>1.54</v>
      </c>
      <c r="D125" s="709">
        <v>25.6</v>
      </c>
      <c r="E125" s="636">
        <f>C125*D125</f>
        <v>39.424000000000007</v>
      </c>
      <c r="F125" s="710">
        <v>0</v>
      </c>
      <c r="G125" s="704">
        <v>0.05</v>
      </c>
      <c r="H125" s="641">
        <f t="shared" si="14"/>
        <v>1.9712000000000005</v>
      </c>
      <c r="I125" s="712">
        <v>0.6</v>
      </c>
      <c r="J125" s="644">
        <f t="shared" si="15"/>
        <v>1.1827200000000002</v>
      </c>
      <c r="K125" s="285"/>
      <c r="L125" s="285"/>
      <c r="M125" s="285"/>
      <c r="N125" s="285"/>
      <c r="O125" s="285"/>
      <c r="P125" s="285"/>
      <c r="Q125" s="285"/>
      <c r="R125" s="285"/>
      <c r="S125" s="285"/>
      <c r="T125" s="285"/>
      <c r="U125" s="285"/>
      <c r="V125" s="285"/>
      <c r="W125" s="285"/>
      <c r="X125" s="285"/>
      <c r="Y125" s="285"/>
      <c r="Z125" s="285"/>
      <c r="AA125" s="285"/>
    </row>
    <row r="126" spans="1:27" s="5" customFormat="1" ht="14.5" thickBot="1" x14ac:dyDescent="0.35">
      <c r="A126" s="372"/>
      <c r="B126" s="350"/>
      <c r="C126" s="456"/>
      <c r="D126" s="493"/>
      <c r="E126" s="350"/>
      <c r="F126" s="494"/>
      <c r="G126" s="285"/>
      <c r="H126" s="640">
        <f>SUM(H115:H125)</f>
        <v>39.217900000000007</v>
      </c>
      <c r="I126" s="642"/>
      <c r="J126" s="645">
        <f>SUM(J115:J125)</f>
        <v>23.530740000000002</v>
      </c>
      <c r="K126" s="285"/>
      <c r="L126" s="285"/>
      <c r="M126" s="285"/>
      <c r="N126" s="285"/>
      <c r="O126" s="285"/>
      <c r="P126" s="285"/>
      <c r="Q126" s="285"/>
      <c r="R126" s="285"/>
      <c r="S126" s="285"/>
      <c r="T126" s="285"/>
      <c r="U126" s="285"/>
      <c r="V126" s="285"/>
      <c r="W126" s="285"/>
      <c r="X126" s="285"/>
      <c r="Y126" s="285"/>
      <c r="Z126" s="285"/>
      <c r="AA126" s="285"/>
    </row>
    <row r="127" spans="1:27" s="5" customFormat="1" ht="14" x14ac:dyDescent="0.3">
      <c r="A127" s="372" t="s">
        <v>780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row>
    <row r="128" spans="1:27" s="5" customFormat="1" ht="14.5" x14ac:dyDescent="0.35">
      <c r="A128" s="283" t="s">
        <v>781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row>
    <row r="129" spans="1:27" s="5" customFormat="1" ht="14.5" x14ac:dyDescent="0.35">
      <c r="A129" s="373" t="s">
        <v>782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row>
    <row r="130" spans="1:27" s="5" customFormat="1" ht="14.5" x14ac:dyDescent="0.35">
      <c r="A130" s="283" t="s">
        <v>783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row>
    <row r="131" spans="1:27" s="5" customFormat="1" ht="14" x14ac:dyDescent="0.3">
      <c r="A131" s="372"/>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row>
    <row r="132" spans="1:27" s="5" customFormat="1" ht="14" x14ac:dyDescent="0.3">
      <c r="A132" s="376" t="s">
        <v>784</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row>
    <row r="133" spans="1:27" s="5" customFormat="1" ht="14" x14ac:dyDescent="0.3">
      <c r="A133" s="372"/>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row>
    <row r="134" spans="1:27" s="5" customFormat="1" ht="14.5" thickBot="1" x14ac:dyDescent="0.35">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row>
    <row r="135" spans="1:27" s="5" customFormat="1" ht="69" customHeight="1" x14ac:dyDescent="0.3">
      <c r="A135" s="384" t="s">
        <v>785</v>
      </c>
      <c r="B135" s="417" t="s">
        <v>786</v>
      </c>
      <c r="C135" s="504" t="s">
        <v>787</v>
      </c>
      <c r="D135" s="385" t="s">
        <v>788</v>
      </c>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row>
    <row r="136" spans="1:27" s="5" customFormat="1" ht="14.5" thickBot="1" x14ac:dyDescent="0.35">
      <c r="A136" s="444" t="s">
        <v>789</v>
      </c>
      <c r="B136" s="698">
        <v>225</v>
      </c>
      <c r="C136" s="713">
        <v>1</v>
      </c>
      <c r="D136" s="714">
        <v>0</v>
      </c>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row>
    <row r="137" spans="1:27" s="5" customFormat="1" ht="14.5" thickBot="1" x14ac:dyDescent="0.35">
      <c r="A137" s="444" t="s">
        <v>790</v>
      </c>
      <c r="B137" s="698">
        <v>176</v>
      </c>
      <c r="C137" s="713">
        <v>0</v>
      </c>
      <c r="D137" s="714">
        <v>1</v>
      </c>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row>
    <row r="138" spans="1:27" s="5" customFormat="1" ht="14.5" thickBot="1" x14ac:dyDescent="0.35">
      <c r="A138" s="697" t="s">
        <v>791</v>
      </c>
      <c r="B138" s="698">
        <v>0</v>
      </c>
      <c r="C138" s="713">
        <v>0</v>
      </c>
      <c r="D138" s="714">
        <v>0</v>
      </c>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row>
    <row r="139" spans="1:27" s="5" customFormat="1" ht="14.5" thickBot="1" x14ac:dyDescent="0.35">
      <c r="A139" s="350"/>
      <c r="B139" s="456" t="s">
        <v>792</v>
      </c>
      <c r="C139" s="505">
        <f>(C136*B136)+(C137*B137)+(C138*B138)</f>
        <v>225</v>
      </c>
      <c r="D139" s="506">
        <f>(D136*B136)+(D137*B137)+(D138*B138)</f>
        <v>176</v>
      </c>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row>
    <row r="140" spans="1:27" s="5" customFormat="1" ht="14" x14ac:dyDescent="0.3">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row>
    <row r="141" spans="1:27" s="5" customFormat="1" ht="14" x14ac:dyDescent="0.3">
      <c r="A141" s="285" t="s">
        <v>793</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row>
    <row r="142" spans="1:27" s="5" customFormat="1" ht="14.5" x14ac:dyDescent="0.35">
      <c r="A142" s="283" t="s">
        <v>794</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row>
    <row r="143" spans="1:27" s="5" customFormat="1" ht="14" x14ac:dyDescent="0.3">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row>
    <row r="144" spans="1:27" s="5" customFormat="1" ht="14" x14ac:dyDescent="0.3">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row>
    <row r="145" spans="1:27" s="5" customFormat="1" ht="14" x14ac:dyDescent="0.3">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row>
  </sheetData>
  <sheetProtection algorithmName="SHA-512" hashValue="6JSzqICP2FXDHCbikEDboJWurXb9xpTlsSeYFnzrHvpci8zDs7Ohn+91143xWWDEXYwh8ZpaN9kzQ7QlKLutvQ==" saltValue="LN2OmSk33pwacv2iNXrtfg==" spinCount="100000" sheet="1" objects="1" scenarios="1"/>
  <protectedRanges>
    <protectedRange sqref="A29:C31 A38:C40" name="Range2_1"/>
  </protectedRanges>
  <mergeCells count="3">
    <mergeCell ref="A43:B43"/>
    <mergeCell ref="A1:E1"/>
    <mergeCell ref="A2:C2"/>
  </mergeCells>
  <conditionalFormatting sqref="I8:I12">
    <cfRule type="expression" dxfId="5" priority="35">
      <formula>I8=1</formula>
    </cfRule>
    <cfRule type="expression" dxfId="4" priority="36">
      <formula>D8+E8&gt;I8</formula>
    </cfRule>
    <cfRule type="expression" dxfId="3" priority="37">
      <formula>#REF!+#REF!&gt;I8</formula>
    </cfRule>
  </conditionalFormatting>
  <conditionalFormatting sqref="I18:I22">
    <cfRule type="expression" dxfId="2" priority="32">
      <formula>I18=1</formula>
    </cfRule>
    <cfRule type="expression" dxfId="1" priority="33">
      <formula>#REF!+#REF!&gt;I18</formula>
    </cfRule>
    <cfRule type="expression" dxfId="0" priority="34">
      <formula>D18+E18&gt;I18</formula>
    </cfRule>
  </conditionalFormatting>
  <hyperlinks>
    <hyperlink ref="A128" r:id="rId1" location="/00848431-DC/DC00848426/Home" display="https://www.drugtariff.nhsbsa.nhs.uk/ - /00848431-DC/DC00848426/Home" xr:uid="{FF9F7A28-79D4-4237-8675-0059636EAA4D}"/>
    <hyperlink ref="A130" r:id="rId2" display="https://bnf.nice.org.uk/drugs/" xr:uid="{E815841F-004F-4993-9A3F-8843F4BFCCD8}"/>
    <hyperlink ref="A142" r:id="rId3" display="https://www.england.nhs.uk/pay-syst/nhs-payment-scheme/" xr:uid="{8D7DE369-0330-420D-A949-A056B3DAB391}"/>
    <hyperlink ref="A77" r:id="rId4" xr:uid="{DD8E4342-D23B-4A5D-9F50-922443B99040}"/>
  </hyperlinks>
  <pageMargins left="0.70866141732283472" right="0.70866141732283472" top="0.74803149606299213" bottom="0.74803149606299213" header="0.31496062992125984" footer="0.31496062992125984"/>
  <pageSetup paperSize="9" scale="57" orientation="portrait" r:id="rId5"/>
  <drawing r:id="rId6"/>
  <legacyDrawing r:id="rId7"/>
  <extLst>
    <ext xmlns:x14="http://schemas.microsoft.com/office/spreadsheetml/2009/9/main" uri="{CCE6A557-97BC-4b89-ADB6-D9C93CAAB3DF}">
      <x14:dataValidations xmlns:xm="http://schemas.microsoft.com/office/excel/2006/main" xWindow="1093" yWindow="698" count="3">
        <x14:dataValidation type="list" allowBlank="1" showInputMessage="1" showErrorMessage="1" xr:uid="{403A0D92-5686-4191-B69A-171E605B0A03}">
          <x14:formula1>
            <xm:f>'List '!$A$10:$A$17</xm:f>
          </x14:formula1>
          <xm:sqref>B86:B87</xm:sqref>
        </x14:dataValidation>
        <x14:dataValidation type="list" allowBlank="1" showInputMessage="1" showErrorMessage="1" xr:uid="{0D0BA969-60E8-4E26-907E-A3C66A99B530}">
          <x14:formula1>
            <xm:f>'List '!$E$9:$E$11</xm:f>
          </x14:formula1>
          <xm:sqref>C86:C88</xm:sqref>
        </x14:dataValidation>
        <x14:dataValidation type="list" allowBlank="1" showInputMessage="1" showErrorMessage="1" xr:uid="{D6B622BD-0FDF-4878-BC82-06221A902AD9}">
          <x14:formula1>
            <xm:f>'List '!$A$9:$A$16</xm:f>
          </x14:formula1>
          <xm:sqref>B88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219D-D863-4E36-BEAB-21C9193AA37C}">
  <sheetPr>
    <tabColor rgb="FF4F7D83"/>
  </sheetPr>
  <dimension ref="A1:HI116"/>
  <sheetViews>
    <sheetView zoomScale="80" zoomScaleNormal="80" workbookViewId="0"/>
  </sheetViews>
  <sheetFormatPr defaultRowHeight="14.5" x14ac:dyDescent="0.35"/>
  <cols>
    <col min="9" max="9" width="11.1796875" customWidth="1"/>
    <col min="10" max="10" width="16.54296875" customWidth="1"/>
    <col min="11" max="11" width="9.26953125" customWidth="1"/>
    <col min="13" max="13" width="14" customWidth="1"/>
  </cols>
  <sheetData>
    <row r="1" spans="1:217" ht="32.75" customHeight="1" x14ac:dyDescent="0.55000000000000004">
      <c r="A1" s="663" t="s">
        <v>958</v>
      </c>
      <c r="B1" s="663"/>
      <c r="C1" s="663"/>
      <c r="D1" s="663"/>
      <c r="E1" s="664"/>
      <c r="F1" s="665"/>
      <c r="G1" s="665"/>
      <c r="H1" s="665"/>
      <c r="I1" s="665"/>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row>
    <row r="2" spans="1:217" ht="15" thickBot="1" x14ac:dyDescent="0.4">
      <c r="A2" s="289"/>
      <c r="B2" s="289"/>
      <c r="C2" s="289"/>
      <c r="D2" s="289"/>
      <c r="E2" s="290"/>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row>
    <row r="3" spans="1:217" ht="15" thickBot="1" x14ac:dyDescent="0.4">
      <c r="A3" s="289"/>
      <c r="B3" s="457" t="s">
        <v>795</v>
      </c>
      <c r="C3" s="458"/>
      <c r="D3" s="458"/>
      <c r="E3" s="459"/>
      <c r="F3" s="458"/>
      <c r="G3" s="458"/>
      <c r="H3" s="291"/>
      <c r="I3" s="291"/>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row>
    <row r="4" spans="1:217" ht="15" thickBot="1" x14ac:dyDescent="0.4">
      <c r="A4" s="289"/>
      <c r="B4" s="774"/>
      <c r="C4" s="775"/>
      <c r="D4" s="775"/>
      <c r="E4" s="775"/>
      <c r="F4" s="775"/>
      <c r="G4" s="775"/>
      <c r="H4" s="292"/>
      <c r="I4" s="292"/>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row>
    <row r="5" spans="1:217" ht="58.5" thickBot="1" x14ac:dyDescent="0.4">
      <c r="A5" s="293" t="s">
        <v>796</v>
      </c>
      <c r="B5" s="295"/>
      <c r="C5" s="296" t="s">
        <v>797</v>
      </c>
      <c r="D5" s="296" t="s">
        <v>798</v>
      </c>
      <c r="E5" s="297" t="s">
        <v>799</v>
      </c>
      <c r="F5" s="296" t="s">
        <v>800</v>
      </c>
      <c r="G5" s="298" t="s">
        <v>801</v>
      </c>
      <c r="H5" s="299"/>
      <c r="I5" s="299"/>
      <c r="J5" s="289"/>
      <c r="M5" s="565" t="s">
        <v>802</v>
      </c>
      <c r="N5" s="566" t="s">
        <v>803</v>
      </c>
      <c r="O5" s="289"/>
      <c r="P5" s="289"/>
      <c r="Q5" s="289" t="s">
        <v>804</v>
      </c>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row>
    <row r="6" spans="1:217" ht="72.5" x14ac:dyDescent="0.35">
      <c r="A6" s="300">
        <v>2</v>
      </c>
      <c r="B6" s="301" t="s">
        <v>805</v>
      </c>
      <c r="C6" s="302">
        <v>22384</v>
      </c>
      <c r="D6" s="302">
        <v>3089</v>
      </c>
      <c r="E6" s="303">
        <v>112</v>
      </c>
      <c r="F6" s="302">
        <v>4629</v>
      </c>
      <c r="G6" s="304">
        <v>30214</v>
      </c>
      <c r="H6" s="294"/>
      <c r="I6" s="294" t="s">
        <v>806</v>
      </c>
      <c r="J6" s="289" t="s">
        <v>807</v>
      </c>
      <c r="M6" s="715">
        <v>30214</v>
      </c>
      <c r="N6" s="567">
        <f>M6/1560</f>
        <v>19.367948717948718</v>
      </c>
      <c r="O6" s="289"/>
      <c r="P6" s="289"/>
      <c r="Q6" s="305" t="s">
        <v>808</v>
      </c>
      <c r="R6" s="718">
        <v>9100</v>
      </c>
      <c r="S6" s="719">
        <v>0</v>
      </c>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row>
    <row r="7" spans="1:217" ht="73" thickBot="1" x14ac:dyDescent="0.4">
      <c r="A7" s="300"/>
      <c r="B7" s="301" t="s">
        <v>809</v>
      </c>
      <c r="C7" s="302">
        <v>22384</v>
      </c>
      <c r="D7" s="302">
        <v>3089</v>
      </c>
      <c r="E7" s="303">
        <v>112</v>
      </c>
      <c r="F7" s="302">
        <v>4629</v>
      </c>
      <c r="G7" s="304">
        <v>30214</v>
      </c>
      <c r="H7" s="294"/>
      <c r="I7" s="294" t="s">
        <v>806</v>
      </c>
      <c r="J7" s="289" t="s">
        <v>810</v>
      </c>
      <c r="M7" s="715">
        <v>30214</v>
      </c>
      <c r="N7" s="567">
        <f t="shared" ref="N7:N44" si="0">M7/1560</f>
        <v>19.367948717948718</v>
      </c>
      <c r="O7" s="289"/>
      <c r="P7" s="289"/>
      <c r="Q7" s="306" t="s">
        <v>811</v>
      </c>
      <c r="R7" s="720" t="s">
        <v>812</v>
      </c>
      <c r="S7" s="721">
        <v>0.13800000000000001</v>
      </c>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row>
    <row r="8" spans="1:217" x14ac:dyDescent="0.35">
      <c r="A8" s="300"/>
      <c r="B8" s="301" t="s">
        <v>813</v>
      </c>
      <c r="C8" s="302">
        <v>22384</v>
      </c>
      <c r="D8" s="302">
        <v>3089</v>
      </c>
      <c r="E8" s="303">
        <v>112</v>
      </c>
      <c r="F8" s="302">
        <v>4629</v>
      </c>
      <c r="G8" s="304">
        <v>30214</v>
      </c>
      <c r="H8" s="294"/>
      <c r="I8" s="294" t="s">
        <v>806</v>
      </c>
      <c r="J8" s="289" t="s">
        <v>814</v>
      </c>
      <c r="M8" s="715">
        <v>30214</v>
      </c>
      <c r="N8" s="567">
        <f t="shared" si="0"/>
        <v>19.367948717948718</v>
      </c>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289"/>
      <c r="CB8" s="289"/>
      <c r="CC8" s="289"/>
      <c r="CD8" s="289"/>
      <c r="CE8" s="289"/>
      <c r="CF8" s="289"/>
      <c r="CG8" s="289"/>
      <c r="CH8" s="289"/>
      <c r="CI8" s="289"/>
      <c r="CJ8" s="289"/>
      <c r="CK8" s="289"/>
      <c r="CL8" s="289"/>
      <c r="CM8" s="289"/>
      <c r="CN8" s="289"/>
      <c r="CO8" s="289"/>
      <c r="CP8" s="289"/>
      <c r="CQ8" s="289"/>
      <c r="CR8" s="289"/>
      <c r="CS8" s="289"/>
      <c r="CT8" s="289"/>
      <c r="CU8" s="289"/>
      <c r="CV8" s="289"/>
      <c r="CW8" s="289"/>
      <c r="CX8" s="289"/>
      <c r="CY8" s="289"/>
      <c r="CZ8" s="289"/>
      <c r="DA8" s="289"/>
      <c r="DB8" s="289"/>
      <c r="DC8" s="289"/>
      <c r="DD8" s="289"/>
      <c r="DE8" s="289"/>
      <c r="DF8" s="289"/>
      <c r="DG8" s="289"/>
      <c r="DH8" s="289"/>
      <c r="DI8" s="289"/>
      <c r="DJ8" s="289"/>
      <c r="DK8" s="289"/>
      <c r="DL8" s="289"/>
      <c r="DM8" s="289"/>
      <c r="DN8" s="289"/>
      <c r="DO8" s="289"/>
      <c r="DP8" s="289"/>
      <c r="DQ8" s="289"/>
      <c r="DR8" s="289"/>
      <c r="DS8" s="289"/>
      <c r="DT8" s="289"/>
      <c r="DU8" s="289"/>
      <c r="DV8" s="289"/>
      <c r="DW8" s="289"/>
      <c r="DX8" s="289"/>
      <c r="DY8" s="289"/>
      <c r="DZ8" s="289"/>
      <c r="EA8" s="289"/>
      <c r="EB8" s="289"/>
      <c r="EC8" s="289"/>
      <c r="ED8" s="289"/>
      <c r="EE8" s="289"/>
      <c r="EF8" s="289"/>
      <c r="EG8" s="289"/>
      <c r="EH8" s="289"/>
      <c r="EI8" s="289"/>
      <c r="EJ8" s="289"/>
      <c r="EK8" s="289"/>
      <c r="EL8" s="289"/>
      <c r="EM8" s="289"/>
      <c r="EN8" s="289"/>
      <c r="EO8" s="289"/>
      <c r="EP8" s="289"/>
      <c r="EQ8" s="289"/>
      <c r="ER8" s="289"/>
      <c r="ES8" s="289"/>
      <c r="ET8" s="289"/>
      <c r="EU8" s="289"/>
      <c r="EV8" s="289"/>
      <c r="EW8" s="289"/>
      <c r="EX8" s="289"/>
      <c r="EY8" s="289"/>
      <c r="EZ8" s="289"/>
      <c r="FA8" s="289"/>
      <c r="FB8" s="289"/>
      <c r="FC8" s="289"/>
      <c r="FD8" s="289"/>
      <c r="FE8" s="289"/>
      <c r="FF8" s="289"/>
      <c r="FG8" s="289"/>
      <c r="FH8" s="289"/>
      <c r="FI8" s="289"/>
      <c r="FJ8" s="289"/>
      <c r="FK8" s="289"/>
      <c r="FL8" s="289"/>
      <c r="FM8" s="289"/>
      <c r="FN8" s="289"/>
      <c r="FO8" s="289"/>
      <c r="FP8" s="289"/>
      <c r="FQ8" s="289"/>
      <c r="FR8" s="289"/>
      <c r="FS8" s="289"/>
      <c r="FT8" s="289"/>
      <c r="FU8" s="289"/>
      <c r="FV8" s="289"/>
      <c r="FW8" s="289"/>
      <c r="FX8" s="289"/>
      <c r="FY8" s="289"/>
      <c r="FZ8" s="289"/>
      <c r="GA8" s="289"/>
      <c r="GB8" s="289"/>
      <c r="GC8" s="289"/>
      <c r="GD8" s="289"/>
      <c r="GE8" s="289"/>
      <c r="GF8" s="289"/>
      <c r="GG8" s="289"/>
      <c r="GH8" s="289"/>
      <c r="GI8" s="289"/>
      <c r="GJ8" s="289"/>
      <c r="GK8" s="289"/>
      <c r="GL8" s="289"/>
      <c r="GM8" s="289"/>
      <c r="GN8" s="289"/>
      <c r="GO8" s="289"/>
      <c r="GP8" s="289"/>
      <c r="GQ8" s="289"/>
      <c r="GR8" s="289"/>
      <c r="GS8" s="289"/>
      <c r="GT8" s="289"/>
      <c r="GU8" s="289"/>
      <c r="GV8" s="289"/>
      <c r="GW8" s="289"/>
      <c r="GX8" s="289"/>
      <c r="GY8" s="289"/>
      <c r="GZ8" s="289"/>
      <c r="HA8" s="289"/>
      <c r="HB8" s="289"/>
      <c r="HC8" s="289"/>
      <c r="HD8" s="289"/>
      <c r="HE8" s="289"/>
      <c r="HF8" s="289"/>
    </row>
    <row r="9" spans="1:217" x14ac:dyDescent="0.35">
      <c r="A9" s="300"/>
      <c r="B9" s="301" t="s">
        <v>815</v>
      </c>
      <c r="C9" s="302">
        <v>22384</v>
      </c>
      <c r="D9" s="302">
        <v>3089</v>
      </c>
      <c r="E9" s="303">
        <v>112</v>
      </c>
      <c r="F9" s="302">
        <v>4629</v>
      </c>
      <c r="G9" s="304">
        <v>30214</v>
      </c>
      <c r="H9" s="294"/>
      <c r="I9" s="294" t="s">
        <v>666</v>
      </c>
      <c r="J9" s="289" t="s">
        <v>816</v>
      </c>
      <c r="M9" s="715">
        <v>29542</v>
      </c>
      <c r="N9" s="567">
        <f t="shared" si="0"/>
        <v>18.937179487179488</v>
      </c>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c r="EP9" s="289"/>
      <c r="EQ9" s="289"/>
      <c r="ER9" s="289"/>
      <c r="ES9" s="289"/>
      <c r="ET9" s="289"/>
      <c r="EU9" s="289"/>
      <c r="EV9" s="289"/>
      <c r="EW9" s="289"/>
      <c r="EX9" s="289"/>
      <c r="EY9" s="289"/>
      <c r="EZ9" s="289"/>
      <c r="FA9" s="289"/>
      <c r="FB9" s="289"/>
      <c r="FC9" s="289"/>
      <c r="FD9" s="289"/>
      <c r="FE9" s="289"/>
      <c r="FF9" s="289"/>
      <c r="FG9" s="289"/>
      <c r="FH9" s="289"/>
      <c r="FI9" s="289"/>
      <c r="FJ9" s="289"/>
      <c r="FK9" s="289"/>
      <c r="FL9" s="289"/>
      <c r="FM9" s="289"/>
      <c r="FN9" s="289"/>
      <c r="FO9" s="289"/>
      <c r="FP9" s="289"/>
      <c r="FQ9" s="289"/>
      <c r="FR9" s="289"/>
      <c r="FS9" s="289"/>
      <c r="FT9" s="289"/>
      <c r="FU9" s="289"/>
      <c r="FV9" s="289"/>
      <c r="FW9" s="289"/>
      <c r="FX9" s="289"/>
      <c r="FY9" s="289"/>
      <c r="FZ9" s="289"/>
      <c r="GA9" s="289"/>
      <c r="GB9" s="289"/>
      <c r="GC9" s="289"/>
      <c r="GD9" s="289"/>
      <c r="GE9" s="289"/>
      <c r="GF9" s="289"/>
      <c r="GG9" s="289"/>
      <c r="GH9" s="289"/>
      <c r="GI9" s="289"/>
      <c r="GJ9" s="289"/>
      <c r="GK9" s="289"/>
      <c r="GL9" s="289"/>
      <c r="GM9" s="289"/>
      <c r="GN9" s="289"/>
      <c r="GO9" s="289"/>
      <c r="GP9" s="289"/>
      <c r="GQ9" s="289"/>
      <c r="GR9" s="289"/>
      <c r="GS9" s="289"/>
      <c r="GT9" s="289"/>
      <c r="GU9" s="289"/>
      <c r="GV9" s="289"/>
      <c r="GW9" s="289"/>
      <c r="GX9" s="289"/>
      <c r="GY9" s="289"/>
      <c r="GZ9" s="289"/>
      <c r="HA9" s="289"/>
      <c r="HB9" s="289"/>
      <c r="HC9" s="289"/>
      <c r="HD9" s="289"/>
      <c r="HE9" s="289"/>
      <c r="HF9" s="289"/>
    </row>
    <row r="10" spans="1:217" x14ac:dyDescent="0.35">
      <c r="A10" s="300"/>
      <c r="B10" s="301" t="s">
        <v>817</v>
      </c>
      <c r="C10" s="302">
        <v>22384</v>
      </c>
      <c r="D10" s="302">
        <v>3089</v>
      </c>
      <c r="E10" s="303">
        <v>112</v>
      </c>
      <c r="F10" s="302">
        <v>4629</v>
      </c>
      <c r="G10" s="304">
        <v>30214</v>
      </c>
      <c r="H10" s="294"/>
      <c r="I10" s="294" t="s">
        <v>666</v>
      </c>
      <c r="J10" s="289" t="s">
        <v>818</v>
      </c>
      <c r="M10" s="715">
        <v>31593</v>
      </c>
      <c r="N10" s="567">
        <f t="shared" si="0"/>
        <v>20.251923076923077</v>
      </c>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89"/>
      <c r="DU10" s="289"/>
      <c r="DV10" s="289"/>
      <c r="DW10" s="289"/>
      <c r="DX10" s="289"/>
      <c r="DY10" s="289"/>
      <c r="DZ10" s="289"/>
      <c r="EA10" s="289"/>
      <c r="EB10" s="289"/>
      <c r="EC10" s="289"/>
      <c r="ED10" s="289"/>
      <c r="EE10" s="289"/>
      <c r="EF10" s="289"/>
      <c r="EG10" s="289"/>
      <c r="EH10" s="289"/>
      <c r="EI10" s="289"/>
      <c r="EJ10" s="289"/>
      <c r="EK10" s="289"/>
      <c r="EL10" s="289"/>
      <c r="EM10" s="289"/>
      <c r="EN10" s="289"/>
      <c r="EO10" s="289"/>
      <c r="EP10" s="289"/>
      <c r="EQ10" s="289"/>
      <c r="ER10" s="289"/>
      <c r="ES10" s="289"/>
      <c r="ET10" s="289"/>
      <c r="EU10" s="289"/>
      <c r="EV10" s="289"/>
      <c r="EW10" s="289"/>
      <c r="EX10" s="289"/>
      <c r="EY10" s="289"/>
      <c r="EZ10" s="289"/>
      <c r="FA10" s="289"/>
      <c r="FB10" s="289"/>
      <c r="FC10" s="289"/>
      <c r="FD10" s="289"/>
      <c r="FE10" s="289"/>
      <c r="FF10" s="289"/>
      <c r="FG10" s="289"/>
      <c r="FH10" s="289"/>
      <c r="FI10" s="289"/>
      <c r="FJ10" s="289"/>
      <c r="FK10" s="289"/>
      <c r="FL10" s="289"/>
      <c r="FM10" s="289"/>
      <c r="FN10" s="289"/>
      <c r="FO10" s="289"/>
      <c r="FP10" s="289"/>
      <c r="FQ10" s="289"/>
      <c r="FR10" s="289"/>
      <c r="FS10" s="289"/>
      <c r="FT10" s="289"/>
      <c r="FU10" s="289"/>
      <c r="FV10" s="289"/>
      <c r="FW10" s="289"/>
      <c r="FX10" s="289"/>
      <c r="FY10" s="289"/>
      <c r="FZ10" s="289"/>
      <c r="GA10" s="289"/>
      <c r="GB10" s="289"/>
      <c r="GC10" s="289"/>
      <c r="GD10" s="289"/>
      <c r="GE10" s="289"/>
      <c r="GF10" s="289"/>
      <c r="GG10" s="289"/>
      <c r="GH10" s="289"/>
      <c r="GI10" s="289"/>
      <c r="GJ10" s="289"/>
      <c r="GK10" s="289"/>
      <c r="GL10" s="289"/>
      <c r="GM10" s="289"/>
      <c r="GN10" s="289"/>
      <c r="GO10" s="289"/>
      <c r="GP10" s="289"/>
      <c r="GQ10" s="289"/>
      <c r="GR10" s="289"/>
      <c r="GS10" s="289"/>
      <c r="GT10" s="289"/>
      <c r="GU10" s="289"/>
      <c r="GV10" s="289"/>
      <c r="GW10" s="289"/>
      <c r="GX10" s="289"/>
      <c r="GY10" s="289"/>
      <c r="GZ10" s="289"/>
      <c r="HA10" s="289"/>
      <c r="HB10" s="289"/>
      <c r="HC10" s="289"/>
      <c r="HD10" s="289"/>
      <c r="HE10" s="289"/>
      <c r="HF10" s="289"/>
    </row>
    <row r="11" spans="1:217" x14ac:dyDescent="0.35">
      <c r="A11" s="300"/>
      <c r="B11" s="301" t="s">
        <v>819</v>
      </c>
      <c r="C11" s="302">
        <v>22384</v>
      </c>
      <c r="D11" s="302">
        <v>3089</v>
      </c>
      <c r="E11" s="303">
        <v>112</v>
      </c>
      <c r="F11" s="302">
        <v>4629</v>
      </c>
      <c r="G11" s="304">
        <v>30214</v>
      </c>
      <c r="H11" s="294"/>
      <c r="I11" s="294" t="s">
        <v>666</v>
      </c>
      <c r="J11" s="289" t="s">
        <v>820</v>
      </c>
      <c r="M11" s="715">
        <v>31593</v>
      </c>
      <c r="N11" s="567">
        <f t="shared" si="0"/>
        <v>20.251923076923077</v>
      </c>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c r="DD11" s="289"/>
      <c r="DE11" s="289"/>
      <c r="DF11" s="289"/>
      <c r="DG11" s="289"/>
      <c r="DH11" s="289"/>
      <c r="DI11" s="289"/>
      <c r="DJ11" s="289"/>
      <c r="DK11" s="289"/>
      <c r="DL11" s="289"/>
      <c r="DM11" s="289"/>
      <c r="DN11" s="289"/>
      <c r="DO11" s="289"/>
      <c r="DP11" s="289"/>
      <c r="DQ11" s="289"/>
      <c r="DR11" s="289"/>
      <c r="DS11" s="289"/>
      <c r="DT11" s="289"/>
      <c r="DU11" s="289"/>
      <c r="DV11" s="289"/>
      <c r="DW11" s="289"/>
      <c r="DX11" s="289"/>
      <c r="DY11" s="289"/>
      <c r="DZ11" s="289"/>
      <c r="EA11" s="289"/>
      <c r="EB11" s="289"/>
      <c r="EC11" s="289"/>
      <c r="ED11" s="289"/>
      <c r="EE11" s="289"/>
      <c r="EF11" s="289"/>
      <c r="EG11" s="289"/>
      <c r="EH11" s="289"/>
      <c r="EI11" s="289"/>
      <c r="EJ11" s="289"/>
      <c r="EK11" s="289"/>
      <c r="EL11" s="289"/>
      <c r="EM11" s="289"/>
      <c r="EN11" s="289"/>
      <c r="EO11" s="289"/>
      <c r="EP11" s="289"/>
      <c r="EQ11" s="289"/>
      <c r="ER11" s="289"/>
      <c r="ES11" s="289"/>
      <c r="ET11" s="289"/>
      <c r="EU11" s="289"/>
      <c r="EV11" s="289"/>
      <c r="EW11" s="289"/>
      <c r="EX11" s="289"/>
      <c r="EY11" s="289"/>
      <c r="EZ11" s="289"/>
      <c r="FA11" s="289"/>
      <c r="FB11" s="289"/>
      <c r="FC11" s="289"/>
      <c r="FD11" s="289"/>
      <c r="FE11" s="289"/>
      <c r="FF11" s="289"/>
      <c r="FG11" s="289"/>
      <c r="FH11" s="289"/>
      <c r="FI11" s="289"/>
      <c r="FJ11" s="289"/>
      <c r="FK11" s="289"/>
      <c r="FL11" s="289"/>
      <c r="FM11" s="289"/>
      <c r="FN11" s="289"/>
      <c r="FO11" s="289"/>
      <c r="FP11" s="289"/>
      <c r="FQ11" s="289"/>
      <c r="FR11" s="289"/>
      <c r="FS11" s="289"/>
      <c r="FT11" s="289"/>
      <c r="FU11" s="289"/>
      <c r="FV11" s="289"/>
      <c r="FW11" s="289"/>
      <c r="FX11" s="289"/>
      <c r="FY11" s="289"/>
      <c r="FZ11" s="289"/>
      <c r="GA11" s="289"/>
      <c r="GB11" s="289"/>
      <c r="GC11" s="289"/>
      <c r="GD11" s="289"/>
      <c r="GE11" s="289"/>
      <c r="GF11" s="289"/>
      <c r="GG11" s="289"/>
      <c r="GH11" s="289"/>
      <c r="GI11" s="289"/>
      <c r="GJ11" s="289"/>
      <c r="GK11" s="289"/>
      <c r="GL11" s="289"/>
      <c r="GM11" s="289"/>
      <c r="GN11" s="289"/>
      <c r="GO11" s="289"/>
      <c r="GP11" s="289"/>
      <c r="GQ11" s="289"/>
      <c r="GR11" s="289"/>
      <c r="GS11" s="289"/>
      <c r="GT11" s="289"/>
      <c r="GU11" s="289"/>
      <c r="GV11" s="289"/>
      <c r="GW11" s="289"/>
      <c r="GX11" s="289"/>
      <c r="GY11" s="289"/>
      <c r="GZ11" s="289"/>
      <c r="HA11" s="289"/>
      <c r="HB11" s="289"/>
      <c r="HC11" s="289"/>
      <c r="HD11" s="289"/>
      <c r="HE11" s="289"/>
      <c r="HF11" s="289"/>
    </row>
    <row r="12" spans="1:217" x14ac:dyDescent="0.35">
      <c r="A12" s="300"/>
      <c r="B12" s="301" t="s">
        <v>821</v>
      </c>
      <c r="C12" s="302">
        <v>22384</v>
      </c>
      <c r="D12" s="302">
        <v>3089</v>
      </c>
      <c r="E12" s="303">
        <v>112</v>
      </c>
      <c r="F12" s="302">
        <v>4629</v>
      </c>
      <c r="G12" s="304">
        <v>30214</v>
      </c>
      <c r="H12" s="294"/>
      <c r="I12" s="294" t="s">
        <v>667</v>
      </c>
      <c r="J12" s="289" t="s">
        <v>822</v>
      </c>
      <c r="M12" s="715">
        <v>32687</v>
      </c>
      <c r="N12" s="567">
        <f t="shared" si="0"/>
        <v>20.953205128205127</v>
      </c>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row>
    <row r="13" spans="1:217" x14ac:dyDescent="0.35">
      <c r="A13" s="300">
        <v>3</v>
      </c>
      <c r="B13" s="301" t="s">
        <v>823</v>
      </c>
      <c r="C13" s="302">
        <v>22817</v>
      </c>
      <c r="D13" s="302">
        <v>3149</v>
      </c>
      <c r="E13" s="303">
        <v>114</v>
      </c>
      <c r="F13" s="302">
        <v>4718</v>
      </c>
      <c r="G13" s="304">
        <v>30798</v>
      </c>
      <c r="H13" s="294"/>
      <c r="I13" s="294" t="s">
        <v>667</v>
      </c>
      <c r="J13" s="289" t="s">
        <v>824</v>
      </c>
      <c r="M13" s="715">
        <v>35993</v>
      </c>
      <c r="N13" s="567">
        <f t="shared" si="0"/>
        <v>23.072435897435899</v>
      </c>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c r="DD13" s="289"/>
      <c r="DE13" s="289"/>
      <c r="DF13" s="289"/>
      <c r="DG13" s="289"/>
      <c r="DH13" s="289"/>
      <c r="DI13" s="289"/>
      <c r="DJ13" s="289"/>
      <c r="DK13" s="289"/>
      <c r="DL13" s="289"/>
      <c r="DM13" s="289"/>
      <c r="DN13" s="289"/>
      <c r="DO13" s="289"/>
      <c r="DP13" s="289"/>
      <c r="DQ13" s="289"/>
      <c r="DR13" s="289"/>
      <c r="DS13" s="289"/>
      <c r="DT13" s="289"/>
      <c r="DU13" s="289"/>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row>
    <row r="14" spans="1:217" x14ac:dyDescent="0.35">
      <c r="A14" s="300"/>
      <c r="B14" s="301" t="s">
        <v>825</v>
      </c>
      <c r="C14" s="302">
        <v>22817</v>
      </c>
      <c r="D14" s="302">
        <v>3149</v>
      </c>
      <c r="E14" s="303">
        <v>114</v>
      </c>
      <c r="F14" s="302">
        <v>4718</v>
      </c>
      <c r="G14" s="304">
        <v>30798</v>
      </c>
      <c r="H14" s="294"/>
      <c r="I14" s="294" t="s">
        <v>667</v>
      </c>
      <c r="J14" s="289" t="s">
        <v>826</v>
      </c>
      <c r="M14" s="715">
        <v>35993</v>
      </c>
      <c r="N14" s="567">
        <f t="shared" si="0"/>
        <v>23.072435897435899</v>
      </c>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89"/>
      <c r="BO14" s="289"/>
      <c r="BP14" s="289"/>
      <c r="BQ14" s="289"/>
      <c r="BR14" s="289"/>
      <c r="BS14" s="289"/>
      <c r="BT14" s="289"/>
      <c r="BU14" s="289"/>
      <c r="BV14" s="289"/>
      <c r="BW14" s="289"/>
      <c r="BX14" s="289"/>
      <c r="BY14" s="289"/>
      <c r="BZ14" s="289"/>
      <c r="CA14" s="289"/>
      <c r="CB14" s="289"/>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c r="DD14" s="289"/>
      <c r="DE14" s="289"/>
      <c r="DF14" s="289"/>
      <c r="DG14" s="289"/>
      <c r="DH14" s="289"/>
      <c r="DI14" s="289"/>
      <c r="DJ14" s="289"/>
      <c r="DK14" s="289"/>
      <c r="DL14" s="289"/>
      <c r="DM14" s="289"/>
      <c r="DN14" s="289"/>
      <c r="DO14" s="289"/>
      <c r="DP14" s="289"/>
      <c r="DQ14" s="289"/>
      <c r="DR14" s="289"/>
      <c r="DS14" s="289"/>
      <c r="DT14" s="289"/>
      <c r="DU14" s="289"/>
      <c r="DV14" s="289"/>
      <c r="DW14" s="289"/>
      <c r="DX14" s="289"/>
      <c r="DY14" s="289"/>
      <c r="DZ14" s="289"/>
      <c r="EA14" s="289"/>
      <c r="EB14" s="289"/>
      <c r="EC14" s="289"/>
      <c r="ED14" s="289"/>
      <c r="EE14" s="289"/>
      <c r="EF14" s="289"/>
      <c r="EG14" s="289"/>
      <c r="EH14" s="289"/>
      <c r="EI14" s="289"/>
      <c r="EJ14" s="289"/>
      <c r="EK14" s="289"/>
      <c r="EL14" s="289"/>
      <c r="EM14" s="289"/>
      <c r="EN14" s="289"/>
      <c r="EO14" s="289"/>
      <c r="EP14" s="289"/>
      <c r="EQ14" s="289"/>
      <c r="ER14" s="289"/>
      <c r="ES14" s="289"/>
      <c r="ET14" s="289"/>
      <c r="EU14" s="289"/>
      <c r="EV14" s="289"/>
      <c r="EW14" s="289"/>
      <c r="EX14" s="289"/>
      <c r="EY14" s="289"/>
      <c r="EZ14" s="289"/>
      <c r="FA14" s="289"/>
      <c r="FB14" s="289"/>
      <c r="FC14" s="289"/>
      <c r="FD14" s="289"/>
      <c r="FE14" s="289"/>
      <c r="FF14" s="289"/>
      <c r="FG14" s="289"/>
      <c r="FH14" s="289"/>
      <c r="FI14" s="289"/>
      <c r="FJ14" s="289"/>
      <c r="FK14" s="289"/>
      <c r="FL14" s="289"/>
      <c r="FM14" s="289"/>
      <c r="FN14" s="289"/>
      <c r="FO14" s="289"/>
      <c r="FP14" s="289"/>
      <c r="FQ14" s="289"/>
      <c r="FR14" s="289"/>
      <c r="FS14" s="289"/>
      <c r="FT14" s="289"/>
      <c r="FU14" s="289"/>
      <c r="FV14" s="289"/>
      <c r="FW14" s="289"/>
      <c r="FX14" s="289"/>
      <c r="FY14" s="289"/>
      <c r="FZ14" s="289"/>
      <c r="GA14" s="289"/>
      <c r="GB14" s="289"/>
      <c r="GC14" s="289"/>
      <c r="GD14" s="289"/>
      <c r="GE14" s="289"/>
      <c r="GF14" s="289"/>
      <c r="GG14" s="289"/>
      <c r="GH14" s="289"/>
      <c r="GI14" s="289"/>
      <c r="GJ14" s="289"/>
      <c r="GK14" s="289"/>
      <c r="GL14" s="289"/>
      <c r="GM14" s="289"/>
      <c r="GN14" s="289"/>
      <c r="GO14" s="289"/>
      <c r="GP14" s="289"/>
      <c r="GQ14" s="289"/>
      <c r="GR14" s="289"/>
      <c r="GS14" s="289"/>
      <c r="GT14" s="289"/>
      <c r="GU14" s="289"/>
      <c r="GV14" s="289"/>
      <c r="GW14" s="289"/>
      <c r="GX14" s="289"/>
      <c r="GY14" s="289"/>
      <c r="GZ14" s="289"/>
      <c r="HA14" s="289"/>
      <c r="HB14" s="289"/>
      <c r="HC14" s="289"/>
      <c r="HD14" s="289"/>
      <c r="HE14" s="289"/>
      <c r="HF14" s="289"/>
    </row>
    <row r="15" spans="1:217" x14ac:dyDescent="0.35">
      <c r="A15" s="300"/>
      <c r="B15" s="301" t="s">
        <v>827</v>
      </c>
      <c r="C15" s="302">
        <v>24336</v>
      </c>
      <c r="D15" s="302">
        <v>3358</v>
      </c>
      <c r="E15" s="303">
        <v>122</v>
      </c>
      <c r="F15" s="302">
        <v>5033</v>
      </c>
      <c r="G15" s="304">
        <v>32849</v>
      </c>
      <c r="H15" s="294"/>
      <c r="I15" s="294" t="s">
        <v>669</v>
      </c>
      <c r="J15" s="289" t="s">
        <v>828</v>
      </c>
      <c r="M15" s="715">
        <v>37089</v>
      </c>
      <c r="N15" s="567">
        <f t="shared" si="0"/>
        <v>23.774999999999999</v>
      </c>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289"/>
      <c r="EU15" s="289"/>
      <c r="EV15" s="289"/>
      <c r="EW15" s="289"/>
      <c r="EX15" s="289"/>
      <c r="EY15" s="289"/>
      <c r="EZ15" s="289"/>
      <c r="FA15" s="289"/>
      <c r="FB15" s="289"/>
      <c r="FC15" s="289"/>
      <c r="FD15" s="289"/>
      <c r="FE15" s="289"/>
      <c r="FF15" s="289"/>
      <c r="FG15" s="289"/>
      <c r="FH15" s="289"/>
      <c r="FI15" s="289"/>
      <c r="FJ15" s="289"/>
      <c r="FK15" s="289"/>
      <c r="FL15" s="289"/>
      <c r="FM15" s="289"/>
      <c r="FN15" s="289"/>
      <c r="FO15" s="289"/>
      <c r="FP15" s="289"/>
      <c r="FQ15" s="289"/>
      <c r="FR15" s="289"/>
      <c r="FS15" s="289"/>
      <c r="FT15" s="289"/>
      <c r="FU15" s="289"/>
      <c r="FV15" s="289"/>
      <c r="FW15" s="289"/>
      <c r="FX15" s="289"/>
      <c r="FY15" s="289"/>
      <c r="FZ15" s="289"/>
      <c r="GA15" s="289"/>
      <c r="GB15" s="289"/>
      <c r="GC15" s="289"/>
      <c r="GD15" s="289"/>
      <c r="GE15" s="289"/>
      <c r="GF15" s="289"/>
      <c r="GG15" s="289"/>
      <c r="GH15" s="289"/>
      <c r="GI15" s="289"/>
      <c r="GJ15" s="289"/>
      <c r="GK15" s="289"/>
      <c r="GL15" s="289"/>
      <c r="GM15" s="289"/>
      <c r="GN15" s="289"/>
      <c r="GO15" s="289"/>
      <c r="GP15" s="289"/>
      <c r="GQ15" s="289"/>
      <c r="GR15" s="289"/>
      <c r="GS15" s="289"/>
      <c r="GT15" s="289"/>
      <c r="GU15" s="289"/>
      <c r="GV15" s="289"/>
      <c r="GW15" s="289"/>
      <c r="GX15" s="289"/>
      <c r="GY15" s="289"/>
      <c r="GZ15" s="289"/>
      <c r="HA15" s="289"/>
      <c r="HB15" s="289"/>
      <c r="HC15" s="289"/>
      <c r="HD15" s="289"/>
      <c r="HE15" s="289"/>
      <c r="HF15" s="289"/>
    </row>
    <row r="16" spans="1:217" x14ac:dyDescent="0.35">
      <c r="A16" s="300"/>
      <c r="B16" s="301" t="s">
        <v>829</v>
      </c>
      <c r="C16" s="302">
        <v>24336</v>
      </c>
      <c r="D16" s="302">
        <v>3358</v>
      </c>
      <c r="E16" s="303">
        <v>122</v>
      </c>
      <c r="F16" s="302">
        <v>5033</v>
      </c>
      <c r="G16" s="304">
        <v>32849</v>
      </c>
      <c r="H16" s="294"/>
      <c r="I16" s="294" t="s">
        <v>669</v>
      </c>
      <c r="J16" s="289" t="s">
        <v>830</v>
      </c>
      <c r="M16" s="715">
        <v>40101</v>
      </c>
      <c r="N16" s="567">
        <f t="shared" si="0"/>
        <v>25.705769230769231</v>
      </c>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row>
    <row r="17" spans="1:214" x14ac:dyDescent="0.35">
      <c r="A17" s="300"/>
      <c r="B17" s="301" t="s">
        <v>831</v>
      </c>
      <c r="C17" s="302">
        <v>24336</v>
      </c>
      <c r="D17" s="302">
        <v>3358</v>
      </c>
      <c r="E17" s="303">
        <v>122</v>
      </c>
      <c r="F17" s="302">
        <v>5033</v>
      </c>
      <c r="G17" s="304">
        <v>32849</v>
      </c>
      <c r="H17" s="294"/>
      <c r="I17" s="294" t="s">
        <v>669</v>
      </c>
      <c r="J17" s="289" t="s">
        <v>832</v>
      </c>
      <c r="M17" s="715">
        <v>45421</v>
      </c>
      <c r="N17" s="567">
        <f t="shared" si="0"/>
        <v>29.11602564102564</v>
      </c>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289"/>
      <c r="ET17" s="289"/>
      <c r="EU17" s="289"/>
      <c r="EV17" s="289"/>
      <c r="EW17" s="289"/>
      <c r="EX17" s="289"/>
      <c r="EY17" s="289"/>
      <c r="EZ17" s="289"/>
      <c r="FA17" s="289"/>
      <c r="FB17" s="289"/>
      <c r="FC17" s="289"/>
      <c r="FD17" s="289"/>
      <c r="FE17" s="289"/>
      <c r="FF17" s="289"/>
      <c r="FG17" s="289"/>
      <c r="FH17" s="289"/>
      <c r="FI17" s="289"/>
      <c r="FJ17" s="289"/>
      <c r="FK17" s="289"/>
      <c r="FL17" s="289"/>
      <c r="FM17" s="289"/>
      <c r="FN17" s="289"/>
      <c r="FO17" s="289"/>
      <c r="FP17" s="289"/>
      <c r="FQ17" s="289"/>
      <c r="FR17" s="289"/>
      <c r="FS17" s="289"/>
      <c r="FT17" s="289"/>
      <c r="FU17" s="289"/>
      <c r="FV17" s="289"/>
      <c r="FW17" s="289"/>
      <c r="FX17" s="289"/>
      <c r="FY17" s="289"/>
      <c r="FZ17" s="289"/>
      <c r="GA17" s="289"/>
      <c r="GB17" s="289"/>
      <c r="GC17" s="289"/>
      <c r="GD17" s="289"/>
      <c r="GE17" s="289"/>
      <c r="GF17" s="289"/>
      <c r="GG17" s="289"/>
      <c r="GH17" s="289"/>
      <c r="GI17" s="289"/>
      <c r="GJ17" s="289"/>
      <c r="GK17" s="289"/>
      <c r="GL17" s="289"/>
      <c r="GM17" s="289"/>
      <c r="GN17" s="289"/>
      <c r="GO17" s="289"/>
      <c r="GP17" s="289"/>
      <c r="GQ17" s="289"/>
      <c r="GR17" s="289"/>
      <c r="GS17" s="289"/>
      <c r="GT17" s="289"/>
      <c r="GU17" s="289"/>
      <c r="GV17" s="289"/>
      <c r="GW17" s="289"/>
      <c r="GX17" s="289"/>
      <c r="GY17" s="289"/>
      <c r="GZ17" s="289"/>
      <c r="HA17" s="289"/>
      <c r="HB17" s="289"/>
      <c r="HC17" s="289"/>
      <c r="HD17" s="289"/>
      <c r="HE17" s="289"/>
      <c r="HF17" s="289"/>
    </row>
    <row r="18" spans="1:214" x14ac:dyDescent="0.35">
      <c r="A18" s="300"/>
      <c r="B18" s="301" t="s">
        <v>833</v>
      </c>
      <c r="C18" s="302">
        <v>24336</v>
      </c>
      <c r="D18" s="302">
        <v>3358</v>
      </c>
      <c r="E18" s="303">
        <v>122</v>
      </c>
      <c r="F18" s="302">
        <v>5033</v>
      </c>
      <c r="G18" s="304">
        <v>32849</v>
      </c>
      <c r="H18" s="294"/>
      <c r="I18" s="294" t="s">
        <v>671</v>
      </c>
      <c r="J18" s="289" t="s">
        <v>834</v>
      </c>
      <c r="M18" s="715">
        <v>46515</v>
      </c>
      <c r="N18" s="567">
        <f t="shared" si="0"/>
        <v>29.817307692307693</v>
      </c>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9"/>
      <c r="EN18" s="289"/>
      <c r="EO18" s="289"/>
      <c r="EP18" s="289"/>
      <c r="EQ18" s="289"/>
      <c r="ER18" s="289"/>
      <c r="ES18" s="289"/>
      <c r="ET18" s="289"/>
      <c r="EU18" s="289"/>
      <c r="EV18" s="289"/>
      <c r="EW18" s="289"/>
      <c r="EX18" s="289"/>
      <c r="EY18" s="289"/>
      <c r="EZ18" s="289"/>
      <c r="FA18" s="289"/>
      <c r="FB18" s="289"/>
      <c r="FC18" s="289"/>
      <c r="FD18" s="289"/>
      <c r="FE18" s="289"/>
      <c r="FF18" s="289"/>
      <c r="FG18" s="289"/>
      <c r="FH18" s="289"/>
      <c r="FI18" s="289"/>
      <c r="FJ18" s="289"/>
      <c r="FK18" s="289"/>
      <c r="FL18" s="289"/>
      <c r="FM18" s="289"/>
      <c r="FN18" s="289"/>
      <c r="FO18" s="289"/>
      <c r="FP18" s="289"/>
      <c r="FQ18" s="289"/>
      <c r="FR18" s="289"/>
      <c r="FS18" s="289"/>
      <c r="FT18" s="289"/>
      <c r="FU18" s="289"/>
      <c r="FV18" s="289"/>
      <c r="FW18" s="289"/>
      <c r="FX18" s="289"/>
      <c r="FY18" s="289"/>
      <c r="FZ18" s="289"/>
      <c r="GA18" s="289"/>
      <c r="GB18" s="289"/>
      <c r="GC18" s="289"/>
      <c r="GD18" s="289"/>
      <c r="GE18" s="289"/>
      <c r="GF18" s="289"/>
      <c r="GG18" s="289"/>
      <c r="GH18" s="289"/>
      <c r="GI18" s="289"/>
      <c r="GJ18" s="289"/>
      <c r="GK18" s="289"/>
      <c r="GL18" s="289"/>
      <c r="GM18" s="289"/>
      <c r="GN18" s="289"/>
      <c r="GO18" s="289"/>
      <c r="GP18" s="289"/>
      <c r="GQ18" s="289"/>
      <c r="GR18" s="289"/>
      <c r="GS18" s="289"/>
      <c r="GT18" s="289"/>
      <c r="GU18" s="289"/>
      <c r="GV18" s="289"/>
      <c r="GW18" s="289"/>
      <c r="GX18" s="289"/>
      <c r="GY18" s="289"/>
      <c r="GZ18" s="289"/>
      <c r="HA18" s="289"/>
      <c r="HB18" s="289"/>
      <c r="HC18" s="289"/>
      <c r="HD18" s="289"/>
      <c r="HE18" s="289"/>
      <c r="HF18" s="289"/>
    </row>
    <row r="19" spans="1:214" x14ac:dyDescent="0.35">
      <c r="A19" s="300"/>
      <c r="B19" s="301" t="s">
        <v>835</v>
      </c>
      <c r="C19" s="302">
        <v>24336</v>
      </c>
      <c r="D19" s="302">
        <v>3358</v>
      </c>
      <c r="E19" s="303">
        <v>122</v>
      </c>
      <c r="F19" s="302">
        <v>5033</v>
      </c>
      <c r="G19" s="304">
        <v>32849</v>
      </c>
      <c r="H19" s="294"/>
      <c r="I19" s="294" t="s">
        <v>671</v>
      </c>
      <c r="J19" s="289" t="s">
        <v>836</v>
      </c>
      <c r="M19" s="715">
        <v>49160</v>
      </c>
      <c r="N19" s="567">
        <f t="shared" si="0"/>
        <v>31.512820512820515</v>
      </c>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89"/>
      <c r="CC19" s="289"/>
      <c r="CD19" s="289"/>
      <c r="CE19" s="289"/>
      <c r="CF19" s="289"/>
      <c r="CG19" s="289"/>
      <c r="CH19" s="289"/>
      <c r="CI19" s="289"/>
      <c r="CJ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c r="DJ19" s="289"/>
      <c r="DK19" s="289"/>
      <c r="DL19" s="289"/>
      <c r="DM19" s="289"/>
      <c r="DN19" s="289"/>
      <c r="DO19" s="289"/>
      <c r="DP19" s="289"/>
      <c r="DQ19" s="289"/>
      <c r="DR19" s="289"/>
      <c r="DS19" s="289"/>
      <c r="DT19" s="289"/>
      <c r="DU19" s="289"/>
      <c r="DV19" s="289"/>
      <c r="DW19" s="289"/>
      <c r="DX19" s="289"/>
      <c r="DY19" s="289"/>
      <c r="DZ19" s="289"/>
      <c r="EA19" s="289"/>
      <c r="EB19" s="289"/>
      <c r="EC19" s="289"/>
      <c r="ED19" s="289"/>
      <c r="EE19" s="289"/>
      <c r="EF19" s="289"/>
      <c r="EG19" s="289"/>
      <c r="EH19" s="289"/>
      <c r="EI19" s="289"/>
      <c r="EJ19" s="289"/>
      <c r="EK19" s="289"/>
      <c r="EL19" s="289"/>
      <c r="EM19" s="289"/>
      <c r="EN19" s="289"/>
      <c r="EO19" s="289"/>
      <c r="EP19" s="289"/>
      <c r="EQ19" s="289"/>
      <c r="ER19" s="289"/>
      <c r="ES19" s="289"/>
      <c r="ET19" s="289"/>
      <c r="EU19" s="289"/>
      <c r="EV19" s="289"/>
      <c r="EW19" s="289"/>
      <c r="EX19" s="289"/>
      <c r="EY19" s="289"/>
      <c r="EZ19" s="289"/>
      <c r="FA19" s="289"/>
      <c r="FB19" s="289"/>
      <c r="FC19" s="289"/>
      <c r="FD19" s="289"/>
      <c r="FE19" s="289"/>
      <c r="FF19" s="289"/>
      <c r="FG19" s="289"/>
      <c r="FH19" s="289"/>
      <c r="FI19" s="289"/>
      <c r="FJ19" s="289"/>
      <c r="FK19" s="289"/>
      <c r="FL19" s="289"/>
      <c r="FM19" s="289"/>
      <c r="FN19" s="289"/>
      <c r="FO19" s="289"/>
      <c r="FP19" s="289"/>
      <c r="FQ19" s="289"/>
      <c r="FR19" s="289"/>
      <c r="FS19" s="289"/>
      <c r="FT19" s="289"/>
      <c r="FU19" s="289"/>
      <c r="FV19" s="289"/>
      <c r="FW19" s="289"/>
      <c r="FX19" s="289"/>
      <c r="FY19" s="289"/>
      <c r="FZ19" s="289"/>
      <c r="GA19" s="289"/>
      <c r="GB19" s="289"/>
      <c r="GC19" s="289"/>
      <c r="GD19" s="289"/>
      <c r="GE19" s="289"/>
      <c r="GF19" s="289"/>
      <c r="GG19" s="289"/>
      <c r="GH19" s="289"/>
      <c r="GI19" s="289"/>
      <c r="GJ19" s="289"/>
      <c r="GK19" s="289"/>
      <c r="GL19" s="289"/>
      <c r="GM19" s="289"/>
      <c r="GN19" s="289"/>
      <c r="GO19" s="289"/>
      <c r="GP19" s="289"/>
      <c r="GQ19" s="289"/>
      <c r="GR19" s="289"/>
      <c r="GS19" s="289"/>
      <c r="GT19" s="289"/>
      <c r="GU19" s="289"/>
      <c r="GV19" s="289"/>
      <c r="GW19" s="289"/>
      <c r="GX19" s="289"/>
      <c r="GY19" s="289"/>
      <c r="GZ19" s="289"/>
      <c r="HA19" s="289"/>
      <c r="HB19" s="289"/>
      <c r="HC19" s="289"/>
      <c r="HD19" s="289"/>
      <c r="HE19" s="289"/>
      <c r="HF19" s="289"/>
    </row>
    <row r="20" spans="1:214" x14ac:dyDescent="0.35">
      <c r="A20" s="300">
        <v>4</v>
      </c>
      <c r="B20" s="301" t="s">
        <v>837</v>
      </c>
      <c r="C20" s="302">
        <v>25146</v>
      </c>
      <c r="D20" s="302">
        <v>3470</v>
      </c>
      <c r="E20" s="303">
        <v>126</v>
      </c>
      <c r="F20" s="302">
        <v>5200</v>
      </c>
      <c r="G20" s="304">
        <v>33943</v>
      </c>
      <c r="H20" s="294"/>
      <c r="I20" s="294" t="s">
        <v>671</v>
      </c>
      <c r="J20" s="289" t="s">
        <v>838</v>
      </c>
      <c r="M20" s="715">
        <v>56269</v>
      </c>
      <c r="N20" s="567">
        <f t="shared" si="0"/>
        <v>36.069871794871794</v>
      </c>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c r="BS20" s="289"/>
      <c r="BT20" s="289"/>
      <c r="BU20" s="289"/>
      <c r="BV20" s="289"/>
      <c r="BW20" s="289"/>
      <c r="BX20" s="289"/>
      <c r="BY20" s="289"/>
      <c r="BZ20" s="289"/>
      <c r="CA20" s="289"/>
      <c r="CB20" s="289"/>
      <c r="CC20" s="289"/>
      <c r="CD20" s="289"/>
      <c r="CE20" s="289"/>
      <c r="CF20" s="289"/>
      <c r="CG20" s="289"/>
      <c r="CH20" s="289"/>
      <c r="CI20" s="289"/>
      <c r="CJ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c r="DJ20" s="289"/>
      <c r="DK20" s="289"/>
      <c r="DL20" s="289"/>
      <c r="DM20" s="289"/>
      <c r="DN20" s="289"/>
      <c r="DO20" s="289"/>
      <c r="DP20" s="289"/>
      <c r="DQ20" s="289"/>
      <c r="DR20" s="289"/>
      <c r="DS20" s="289"/>
      <c r="DT20" s="289"/>
      <c r="DU20" s="289"/>
      <c r="DV20" s="289"/>
      <c r="DW20" s="289"/>
      <c r="DX20" s="289"/>
      <c r="DY20" s="289"/>
      <c r="DZ20" s="289"/>
      <c r="EA20" s="289"/>
      <c r="EB20" s="289"/>
      <c r="EC20" s="289"/>
      <c r="ED20" s="289"/>
      <c r="EE20" s="289"/>
      <c r="EF20" s="289"/>
      <c r="EG20" s="289"/>
      <c r="EH20" s="289"/>
      <c r="EI20" s="289"/>
      <c r="EJ20" s="289"/>
      <c r="EK20" s="289"/>
      <c r="EL20" s="289"/>
      <c r="EM20" s="289"/>
      <c r="EN20" s="289"/>
      <c r="EO20" s="289"/>
      <c r="EP20" s="289"/>
      <c r="EQ20" s="289"/>
      <c r="ER20" s="289"/>
      <c r="ES20" s="289"/>
      <c r="ET20" s="289"/>
      <c r="EU20" s="289"/>
      <c r="EV20" s="289"/>
      <c r="EW20" s="289"/>
      <c r="EX20" s="289"/>
      <c r="EY20" s="289"/>
      <c r="EZ20" s="289"/>
      <c r="FA20" s="289"/>
      <c r="FB20" s="289"/>
      <c r="FC20" s="289"/>
      <c r="FD20" s="289"/>
      <c r="FE20" s="289"/>
      <c r="FF20" s="289"/>
      <c r="FG20" s="289"/>
      <c r="FH20" s="289"/>
      <c r="FI20" s="289"/>
      <c r="FJ20" s="289"/>
      <c r="FK20" s="289"/>
      <c r="FL20" s="289"/>
      <c r="FM20" s="289"/>
      <c r="FN20" s="289"/>
      <c r="FO20" s="289"/>
      <c r="FP20" s="289"/>
      <c r="FQ20" s="289"/>
      <c r="FR20" s="289"/>
      <c r="FS20" s="289"/>
      <c r="FT20" s="289"/>
      <c r="FU20" s="289"/>
      <c r="FV20" s="289"/>
      <c r="FW20" s="289"/>
      <c r="FX20" s="289"/>
      <c r="FY20" s="289"/>
      <c r="FZ20" s="289"/>
      <c r="GA20" s="289"/>
      <c r="GB20" s="289"/>
      <c r="GC20" s="289"/>
      <c r="GD20" s="289"/>
      <c r="GE20" s="289"/>
      <c r="GF20" s="289"/>
      <c r="GG20" s="289"/>
      <c r="GH20" s="289"/>
      <c r="GI20" s="289"/>
      <c r="GJ20" s="289"/>
      <c r="GK20" s="289"/>
      <c r="GL20" s="289"/>
      <c r="GM20" s="289"/>
      <c r="GN20" s="289"/>
      <c r="GO20" s="289"/>
      <c r="GP20" s="289"/>
      <c r="GQ20" s="289"/>
      <c r="GR20" s="289"/>
      <c r="GS20" s="289"/>
      <c r="GT20" s="289"/>
      <c r="GU20" s="289"/>
      <c r="GV20" s="289"/>
      <c r="GW20" s="289"/>
      <c r="GX20" s="289"/>
      <c r="GY20" s="289"/>
      <c r="GZ20" s="289"/>
      <c r="HA20" s="289"/>
      <c r="HB20" s="289"/>
      <c r="HC20" s="289"/>
      <c r="HD20" s="289"/>
      <c r="HE20" s="289"/>
      <c r="HF20" s="289"/>
    </row>
    <row r="21" spans="1:214" x14ac:dyDescent="0.35">
      <c r="A21" s="300"/>
      <c r="B21" s="301" t="s">
        <v>839</v>
      </c>
      <c r="C21" s="302">
        <v>25146</v>
      </c>
      <c r="D21" s="302">
        <v>3470</v>
      </c>
      <c r="E21" s="303">
        <v>126</v>
      </c>
      <c r="F21" s="302">
        <v>5200</v>
      </c>
      <c r="G21" s="304">
        <v>33943</v>
      </c>
      <c r="H21" s="294"/>
      <c r="I21" s="294" t="s">
        <v>673</v>
      </c>
      <c r="J21" s="289" t="s">
        <v>840</v>
      </c>
      <c r="M21" s="715">
        <v>57787</v>
      </c>
      <c r="N21" s="567">
        <f t="shared" si="0"/>
        <v>37.042948717948718</v>
      </c>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c r="BS21" s="289"/>
      <c r="BT21" s="289"/>
      <c r="BU21" s="289"/>
      <c r="BV21" s="289"/>
      <c r="BW21" s="289"/>
      <c r="BX21" s="289"/>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c r="DK21" s="289"/>
      <c r="DL21" s="289"/>
      <c r="DM21" s="289"/>
      <c r="DN21" s="289"/>
      <c r="DO21" s="289"/>
      <c r="DP21" s="289"/>
      <c r="DQ21" s="289"/>
      <c r="DR21" s="289"/>
      <c r="DS21" s="289"/>
      <c r="DT21" s="289"/>
      <c r="DU21" s="289"/>
      <c r="DV21" s="289"/>
      <c r="DW21" s="289"/>
      <c r="DX21" s="289"/>
      <c r="DY21" s="289"/>
      <c r="DZ21" s="289"/>
      <c r="EA21" s="289"/>
      <c r="EB21" s="289"/>
      <c r="EC21" s="289"/>
      <c r="ED21" s="289"/>
      <c r="EE21" s="289"/>
      <c r="EF21" s="289"/>
      <c r="EG21" s="289"/>
      <c r="EH21" s="289"/>
      <c r="EI21" s="289"/>
      <c r="EJ21" s="289"/>
      <c r="EK21" s="289"/>
      <c r="EL21" s="289"/>
      <c r="EM21" s="289"/>
      <c r="EN21" s="289"/>
      <c r="EO21" s="289"/>
      <c r="EP21" s="289"/>
      <c r="EQ21" s="289"/>
      <c r="ER21" s="289"/>
      <c r="ES21" s="289"/>
      <c r="ET21" s="289"/>
      <c r="EU21" s="289"/>
      <c r="EV21" s="289"/>
      <c r="EW21" s="289"/>
      <c r="EX21" s="289"/>
      <c r="EY21" s="289"/>
      <c r="EZ21" s="289"/>
      <c r="FA21" s="289"/>
      <c r="FB21" s="289"/>
      <c r="FC21" s="289"/>
      <c r="FD21" s="289"/>
      <c r="FE21" s="289"/>
      <c r="FF21" s="289"/>
      <c r="FG21" s="289"/>
      <c r="FH21" s="289"/>
      <c r="FI21" s="289"/>
      <c r="FJ21" s="289"/>
      <c r="FK21" s="289"/>
      <c r="FL21" s="289"/>
      <c r="FM21" s="289"/>
      <c r="FN21" s="289"/>
      <c r="FO21" s="289"/>
      <c r="FP21" s="289"/>
      <c r="FQ21" s="289"/>
      <c r="FR21" s="289"/>
      <c r="FS21" s="289"/>
      <c r="FT21" s="289"/>
      <c r="FU21" s="289"/>
      <c r="FV21" s="289"/>
      <c r="FW21" s="289"/>
      <c r="FX21" s="289"/>
      <c r="FY21" s="289"/>
      <c r="FZ21" s="289"/>
      <c r="GA21" s="289"/>
      <c r="GB21" s="289"/>
      <c r="GC21" s="289"/>
      <c r="GD21" s="289"/>
      <c r="GE21" s="289"/>
      <c r="GF21" s="289"/>
      <c r="GG21" s="289"/>
      <c r="GH21" s="289"/>
      <c r="GI21" s="289"/>
      <c r="GJ21" s="289"/>
      <c r="GK21" s="289"/>
      <c r="GL21" s="289"/>
      <c r="GM21" s="289"/>
      <c r="GN21" s="289"/>
      <c r="GO21" s="289"/>
      <c r="GP21" s="289"/>
      <c r="GQ21" s="289"/>
      <c r="GR21" s="289"/>
      <c r="GS21" s="289"/>
      <c r="GT21" s="289"/>
      <c r="GU21" s="289"/>
      <c r="GV21" s="289"/>
      <c r="GW21" s="289"/>
      <c r="GX21" s="289"/>
      <c r="GY21" s="289"/>
      <c r="GZ21" s="289"/>
      <c r="HA21" s="289"/>
      <c r="HB21" s="289"/>
      <c r="HC21" s="289"/>
      <c r="HD21" s="289"/>
      <c r="HE21" s="289"/>
      <c r="HF21" s="289"/>
    </row>
    <row r="22" spans="1:214" x14ac:dyDescent="0.35">
      <c r="A22" s="300"/>
      <c r="B22" s="301" t="s">
        <v>841</v>
      </c>
      <c r="C22" s="302">
        <v>25146</v>
      </c>
      <c r="D22" s="302">
        <v>3470</v>
      </c>
      <c r="E22" s="303">
        <v>126</v>
      </c>
      <c r="F22" s="302">
        <v>5200</v>
      </c>
      <c r="G22" s="304">
        <v>33943</v>
      </c>
      <c r="H22" s="294"/>
      <c r="I22" s="294" t="s">
        <v>673</v>
      </c>
      <c r="J22" s="289" t="s">
        <v>842</v>
      </c>
      <c r="M22" s="715">
        <v>60830</v>
      </c>
      <c r="N22" s="567">
        <f t="shared" si="0"/>
        <v>38.993589743589745</v>
      </c>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c r="DM22" s="289"/>
      <c r="DN22" s="289"/>
      <c r="DO22" s="289"/>
      <c r="DP22" s="289"/>
      <c r="DQ22" s="289"/>
      <c r="DR22" s="289"/>
      <c r="DS22" s="289"/>
      <c r="DT22" s="289"/>
      <c r="DU22" s="289"/>
      <c r="DV22" s="289"/>
      <c r="DW22" s="289"/>
      <c r="DX22" s="289"/>
      <c r="DY22" s="289"/>
      <c r="DZ22" s="289"/>
      <c r="EA22" s="289"/>
      <c r="EB22" s="289"/>
      <c r="EC22" s="289"/>
      <c r="ED22" s="289"/>
      <c r="EE22" s="289"/>
      <c r="EF22" s="289"/>
      <c r="EG22" s="289"/>
      <c r="EH22" s="289"/>
      <c r="EI22" s="289"/>
      <c r="EJ22" s="289"/>
      <c r="EK22" s="289"/>
      <c r="EL22" s="289"/>
      <c r="EM22" s="289"/>
      <c r="EN22" s="289"/>
      <c r="EO22" s="289"/>
      <c r="EP22" s="289"/>
      <c r="EQ22" s="289"/>
      <c r="ER22" s="289"/>
      <c r="ES22" s="289"/>
      <c r="ET22" s="289"/>
      <c r="EU22" s="289"/>
      <c r="EV22" s="289"/>
      <c r="EW22" s="289"/>
      <c r="EX22" s="289"/>
      <c r="EY22" s="289"/>
      <c r="EZ22" s="289"/>
      <c r="FA22" s="289"/>
      <c r="FB22" s="289"/>
      <c r="FC22" s="289"/>
      <c r="FD22" s="289"/>
      <c r="FE22" s="289"/>
      <c r="FF22" s="289"/>
      <c r="FG22" s="289"/>
      <c r="FH22" s="289"/>
      <c r="FI22" s="289"/>
      <c r="FJ22" s="289"/>
      <c r="FK22" s="289"/>
      <c r="FL22" s="289"/>
      <c r="FM22" s="289"/>
      <c r="FN22" s="289"/>
      <c r="FO22" s="289"/>
      <c r="FP22" s="289"/>
      <c r="FQ22" s="289"/>
      <c r="FR22" s="289"/>
      <c r="FS22" s="289"/>
      <c r="FT22" s="289"/>
      <c r="FU22" s="289"/>
      <c r="FV22" s="289"/>
      <c r="FW22" s="289"/>
      <c r="FX22" s="289"/>
      <c r="FY22" s="289"/>
      <c r="FZ22" s="289"/>
      <c r="GA22" s="289"/>
      <c r="GB22" s="289"/>
      <c r="GC22" s="289"/>
      <c r="GD22" s="289"/>
      <c r="GE22" s="289"/>
      <c r="GF22" s="289"/>
      <c r="GG22" s="289"/>
      <c r="GH22" s="289"/>
      <c r="GI22" s="289"/>
      <c r="GJ22" s="289"/>
      <c r="GK22" s="289"/>
      <c r="GL22" s="289"/>
      <c r="GM22" s="289"/>
      <c r="GN22" s="289"/>
      <c r="GO22" s="289"/>
      <c r="GP22" s="289"/>
      <c r="GQ22" s="289"/>
      <c r="GR22" s="289"/>
      <c r="GS22" s="289"/>
      <c r="GT22" s="289"/>
      <c r="GU22" s="289"/>
      <c r="GV22" s="289"/>
      <c r="GW22" s="289"/>
      <c r="GX22" s="289"/>
      <c r="GY22" s="289"/>
      <c r="GZ22" s="289"/>
      <c r="HA22" s="289"/>
      <c r="HB22" s="289"/>
      <c r="HC22" s="289"/>
      <c r="HD22" s="289"/>
      <c r="HE22" s="289"/>
      <c r="HF22" s="289"/>
    </row>
    <row r="23" spans="1:214" x14ac:dyDescent="0.35">
      <c r="A23" s="300"/>
      <c r="B23" s="301" t="s">
        <v>843</v>
      </c>
      <c r="C23" s="302">
        <v>27596</v>
      </c>
      <c r="D23" s="302">
        <v>3808</v>
      </c>
      <c r="E23" s="303">
        <v>138</v>
      </c>
      <c r="F23" s="302">
        <v>5707</v>
      </c>
      <c r="G23" s="304">
        <v>37249</v>
      </c>
      <c r="H23" s="294"/>
      <c r="I23" s="294" t="s">
        <v>673</v>
      </c>
      <c r="J23" s="289" t="s">
        <v>844</v>
      </c>
      <c r="M23" s="715">
        <v>66309</v>
      </c>
      <c r="N23" s="567">
        <f t="shared" si="0"/>
        <v>42.505769230769232</v>
      </c>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c r="BS23" s="289"/>
      <c r="BT23" s="289"/>
      <c r="BU23" s="289"/>
      <c r="BV23" s="289"/>
      <c r="BW23" s="289"/>
      <c r="BX23" s="289"/>
      <c r="BY23" s="289"/>
      <c r="BZ23" s="289"/>
      <c r="CA23" s="289"/>
      <c r="CB23" s="289"/>
      <c r="CC23" s="289"/>
      <c r="CD23" s="289"/>
      <c r="CE23" s="289"/>
      <c r="CF23" s="289"/>
      <c r="CG23" s="289"/>
      <c r="CH23" s="289"/>
      <c r="CI23" s="289"/>
      <c r="CJ23" s="289"/>
      <c r="CK23" s="289"/>
      <c r="CL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c r="DL23" s="289"/>
      <c r="DM23" s="289"/>
      <c r="DN23" s="289"/>
      <c r="DO23" s="289"/>
      <c r="DP23" s="289"/>
      <c r="DQ23" s="289"/>
      <c r="DR23" s="289"/>
      <c r="DS23" s="289"/>
      <c r="DT23" s="289"/>
      <c r="DU23" s="289"/>
      <c r="DV23" s="289"/>
      <c r="DW23" s="289"/>
      <c r="DX23" s="289"/>
      <c r="DY23" s="289"/>
      <c r="DZ23" s="289"/>
      <c r="EA23" s="289"/>
      <c r="EB23" s="289"/>
      <c r="EC23" s="289"/>
      <c r="ED23" s="289"/>
      <c r="EE23" s="289"/>
      <c r="EF23" s="289"/>
      <c r="EG23" s="289"/>
      <c r="EH23" s="289"/>
      <c r="EI23" s="289"/>
      <c r="EJ23" s="289"/>
      <c r="EK23" s="289"/>
      <c r="EL23" s="289"/>
      <c r="EM23" s="289"/>
      <c r="EN23" s="289"/>
      <c r="EO23" s="289"/>
      <c r="EP23" s="289"/>
      <c r="EQ23" s="289"/>
      <c r="ER23" s="289"/>
      <c r="ES23" s="289"/>
      <c r="ET23" s="289"/>
      <c r="EU23" s="289"/>
      <c r="EV23" s="289"/>
      <c r="EW23" s="289"/>
      <c r="EX23" s="289"/>
      <c r="EY23" s="289"/>
      <c r="EZ23" s="289"/>
      <c r="FA23" s="289"/>
      <c r="FB23" s="289"/>
      <c r="FC23" s="289"/>
      <c r="FD23" s="289"/>
      <c r="FE23" s="289"/>
      <c r="FF23" s="289"/>
      <c r="FG23" s="289"/>
      <c r="FH23" s="289"/>
      <c r="FI23" s="289"/>
      <c r="FJ23" s="289"/>
      <c r="FK23" s="289"/>
      <c r="FL23" s="289"/>
      <c r="FM23" s="289"/>
      <c r="FN23" s="289"/>
      <c r="FO23" s="289"/>
      <c r="FP23" s="289"/>
      <c r="FQ23" s="289"/>
      <c r="FR23" s="289"/>
      <c r="FS23" s="289"/>
      <c r="FT23" s="289"/>
      <c r="FU23" s="289"/>
      <c r="FV23" s="289"/>
      <c r="FW23" s="289"/>
      <c r="FX23" s="289"/>
      <c r="FY23" s="289"/>
      <c r="FZ23" s="289"/>
      <c r="GA23" s="289"/>
      <c r="GB23" s="289"/>
      <c r="GC23" s="289"/>
      <c r="GD23" s="289"/>
      <c r="GE23" s="289"/>
      <c r="GF23" s="289"/>
      <c r="GG23" s="289"/>
      <c r="GH23" s="289"/>
      <c r="GI23" s="289"/>
      <c r="GJ23" s="289"/>
      <c r="GK23" s="289"/>
      <c r="GL23" s="289"/>
      <c r="GM23" s="289"/>
      <c r="GN23" s="289"/>
      <c r="GO23" s="289"/>
      <c r="GP23" s="289"/>
      <c r="GQ23" s="289"/>
      <c r="GR23" s="289"/>
      <c r="GS23" s="289"/>
      <c r="GT23" s="289"/>
      <c r="GU23" s="289"/>
      <c r="GV23" s="289"/>
      <c r="GW23" s="289"/>
      <c r="GX23" s="289"/>
      <c r="GY23" s="289"/>
      <c r="GZ23" s="289"/>
      <c r="HA23" s="289"/>
      <c r="HB23" s="289"/>
      <c r="HC23" s="289"/>
      <c r="HD23" s="289"/>
      <c r="HE23" s="289"/>
      <c r="HF23" s="289"/>
    </row>
    <row r="24" spans="1:214" x14ac:dyDescent="0.35">
      <c r="A24" s="300"/>
      <c r="B24" s="301" t="s">
        <v>845</v>
      </c>
      <c r="C24" s="302">
        <v>27596</v>
      </c>
      <c r="D24" s="302">
        <v>3808</v>
      </c>
      <c r="E24" s="303">
        <v>138</v>
      </c>
      <c r="F24" s="302">
        <v>5707</v>
      </c>
      <c r="G24" s="304">
        <v>37249</v>
      </c>
      <c r="H24" s="294"/>
      <c r="I24" s="294" t="s">
        <v>674</v>
      </c>
      <c r="J24" s="289" t="s">
        <v>846</v>
      </c>
      <c r="M24" s="715">
        <v>67520</v>
      </c>
      <c r="N24" s="567">
        <f t="shared" si="0"/>
        <v>43.282051282051285</v>
      </c>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row>
    <row r="25" spans="1:214" x14ac:dyDescent="0.35">
      <c r="A25" s="300"/>
      <c r="B25" s="301" t="s">
        <v>847</v>
      </c>
      <c r="C25" s="302">
        <v>27596</v>
      </c>
      <c r="D25" s="302">
        <v>3808</v>
      </c>
      <c r="E25" s="303">
        <v>138</v>
      </c>
      <c r="F25" s="302">
        <v>5707</v>
      </c>
      <c r="G25" s="304">
        <v>37249</v>
      </c>
      <c r="H25" s="294"/>
      <c r="I25" s="294" t="s">
        <v>674</v>
      </c>
      <c r="J25" s="289" t="s">
        <v>848</v>
      </c>
      <c r="M25" s="715">
        <v>67520</v>
      </c>
      <c r="N25" s="567">
        <f t="shared" si="0"/>
        <v>43.282051282051285</v>
      </c>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289"/>
      <c r="CA25" s="289"/>
      <c r="CB25" s="289"/>
      <c r="CC25" s="289"/>
      <c r="CD25" s="289"/>
      <c r="CE25" s="289"/>
      <c r="CF25" s="289"/>
      <c r="CG25" s="289"/>
      <c r="CH25" s="289"/>
      <c r="CI25" s="289"/>
      <c r="CJ25" s="289"/>
      <c r="CK25" s="289"/>
      <c r="CL25" s="289"/>
      <c r="CM25" s="289"/>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89"/>
      <c r="EO25" s="289"/>
      <c r="EP25" s="289"/>
      <c r="EQ25" s="289"/>
      <c r="ER25" s="289"/>
      <c r="ES25" s="289"/>
      <c r="ET25" s="289"/>
      <c r="EU25" s="289"/>
      <c r="EV25" s="289"/>
      <c r="EW25" s="289"/>
      <c r="EX25" s="289"/>
      <c r="EY25" s="289"/>
      <c r="EZ25" s="289"/>
      <c r="FA25" s="289"/>
      <c r="FB25" s="289"/>
      <c r="FC25" s="289"/>
      <c r="FD25" s="289"/>
      <c r="FE25" s="289"/>
      <c r="FF25" s="289"/>
      <c r="FG25" s="289"/>
      <c r="FH25" s="289"/>
      <c r="FI25" s="289"/>
      <c r="FJ25" s="289"/>
      <c r="FK25" s="289"/>
      <c r="FL25" s="289"/>
      <c r="FM25" s="289"/>
      <c r="FN25" s="289"/>
      <c r="FO25" s="289"/>
      <c r="FP25" s="289"/>
      <c r="FQ25" s="289"/>
      <c r="FR25" s="289"/>
      <c r="FS25" s="289"/>
      <c r="FT25" s="289"/>
      <c r="FU25" s="289"/>
      <c r="FV25" s="289"/>
      <c r="FW25" s="289"/>
      <c r="FX25" s="289"/>
      <c r="FY25" s="289"/>
      <c r="FZ25" s="289"/>
      <c r="GA25" s="289"/>
      <c r="GB25" s="289"/>
      <c r="GC25" s="289"/>
      <c r="GD25" s="289"/>
      <c r="GE25" s="289"/>
      <c r="GF25" s="289"/>
      <c r="GG25" s="289"/>
      <c r="GH25" s="289"/>
      <c r="GI25" s="289"/>
      <c r="GJ25" s="289"/>
      <c r="GK25" s="289"/>
      <c r="GL25" s="289"/>
      <c r="GM25" s="289"/>
      <c r="GN25" s="289"/>
      <c r="GO25" s="289"/>
      <c r="GP25" s="289"/>
      <c r="GQ25" s="289"/>
      <c r="GR25" s="289"/>
      <c r="GS25" s="289"/>
      <c r="GT25" s="289"/>
      <c r="GU25" s="289"/>
      <c r="GV25" s="289"/>
      <c r="GW25" s="289"/>
      <c r="GX25" s="289"/>
      <c r="GY25" s="289"/>
      <c r="GZ25" s="289"/>
      <c r="HA25" s="289"/>
      <c r="HB25" s="289"/>
      <c r="HC25" s="289"/>
      <c r="HD25" s="289"/>
      <c r="HE25" s="289"/>
      <c r="HF25" s="289"/>
    </row>
    <row r="26" spans="1:214" x14ac:dyDescent="0.35">
      <c r="A26" s="300"/>
      <c r="B26" s="301" t="s">
        <v>849</v>
      </c>
      <c r="C26" s="302">
        <v>27596</v>
      </c>
      <c r="D26" s="302">
        <v>3808</v>
      </c>
      <c r="E26" s="303">
        <v>138</v>
      </c>
      <c r="F26" s="302">
        <v>5707</v>
      </c>
      <c r="G26" s="304">
        <v>37249</v>
      </c>
      <c r="H26" s="294"/>
      <c r="I26" s="294" t="s">
        <v>674</v>
      </c>
      <c r="J26" s="289" t="s">
        <v>850</v>
      </c>
      <c r="M26" s="715">
        <v>76155</v>
      </c>
      <c r="N26" s="567">
        <f t="shared" si="0"/>
        <v>48.817307692307693</v>
      </c>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row>
    <row r="27" spans="1:214" x14ac:dyDescent="0.35">
      <c r="A27" s="300">
        <v>5</v>
      </c>
      <c r="B27" s="301" t="s">
        <v>851</v>
      </c>
      <c r="C27" s="302">
        <v>28408</v>
      </c>
      <c r="D27" s="302">
        <v>3920</v>
      </c>
      <c r="E27" s="303">
        <v>142</v>
      </c>
      <c r="F27" s="302">
        <v>5875</v>
      </c>
      <c r="G27" s="304">
        <v>38345</v>
      </c>
      <c r="H27" s="294"/>
      <c r="I27" s="294" t="s">
        <v>675</v>
      </c>
      <c r="J27" s="289" t="s">
        <v>852</v>
      </c>
      <c r="M27" s="715">
        <v>78345</v>
      </c>
      <c r="N27" s="567">
        <f t="shared" si="0"/>
        <v>50.221153846153847</v>
      </c>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c r="GT27" s="289"/>
      <c r="GU27" s="289"/>
      <c r="GV27" s="289"/>
      <c r="GW27" s="289"/>
      <c r="GX27" s="289"/>
      <c r="GY27" s="289"/>
      <c r="GZ27" s="289"/>
      <c r="HA27" s="289"/>
      <c r="HB27" s="289"/>
      <c r="HC27" s="289"/>
      <c r="HD27" s="289"/>
      <c r="HE27" s="289"/>
      <c r="HF27" s="289"/>
    </row>
    <row r="28" spans="1:214" x14ac:dyDescent="0.35">
      <c r="A28" s="300"/>
      <c r="B28" s="301" t="s">
        <v>853</v>
      </c>
      <c r="C28" s="302">
        <v>28408</v>
      </c>
      <c r="D28" s="302">
        <v>3920</v>
      </c>
      <c r="E28" s="303">
        <v>142</v>
      </c>
      <c r="F28" s="302">
        <v>5875</v>
      </c>
      <c r="G28" s="304">
        <v>38345</v>
      </c>
      <c r="H28" s="294"/>
      <c r="I28" s="294" t="s">
        <v>675</v>
      </c>
      <c r="J28" s="289" t="s">
        <v>854</v>
      </c>
      <c r="M28" s="715">
        <v>78345</v>
      </c>
      <c r="N28" s="567">
        <f t="shared" si="0"/>
        <v>50.221153846153847</v>
      </c>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row>
    <row r="29" spans="1:214" x14ac:dyDescent="0.35">
      <c r="A29" s="300"/>
      <c r="B29" s="301" t="s">
        <v>855</v>
      </c>
      <c r="C29" s="302">
        <v>30639</v>
      </c>
      <c r="D29" s="302">
        <v>4228</v>
      </c>
      <c r="E29" s="303">
        <v>153</v>
      </c>
      <c r="F29" s="302">
        <v>6336</v>
      </c>
      <c r="G29" s="304">
        <v>41357</v>
      </c>
      <c r="H29" s="294"/>
      <c r="I29" s="294" t="s">
        <v>675</v>
      </c>
      <c r="J29" s="289" t="s">
        <v>856</v>
      </c>
      <c r="M29" s="715">
        <v>91239</v>
      </c>
      <c r="N29" s="567">
        <f t="shared" si="0"/>
        <v>58.486538461538458</v>
      </c>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row>
    <row r="30" spans="1:214" x14ac:dyDescent="0.35">
      <c r="A30" s="300"/>
      <c r="B30" s="301" t="s">
        <v>857</v>
      </c>
      <c r="C30" s="302">
        <v>30639</v>
      </c>
      <c r="D30" s="302">
        <v>4228</v>
      </c>
      <c r="E30" s="303">
        <v>153</v>
      </c>
      <c r="F30" s="302">
        <v>6336</v>
      </c>
      <c r="G30" s="304">
        <v>41357</v>
      </c>
      <c r="H30" s="294"/>
      <c r="I30" s="294" t="s">
        <v>676</v>
      </c>
      <c r="J30" s="289" t="s">
        <v>858</v>
      </c>
      <c r="M30" s="715">
        <v>93793</v>
      </c>
      <c r="N30" s="567">
        <f t="shared" si="0"/>
        <v>60.123717948717946</v>
      </c>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row>
    <row r="31" spans="1:214" x14ac:dyDescent="0.35">
      <c r="A31" s="300"/>
      <c r="B31" s="301" t="s">
        <v>859</v>
      </c>
      <c r="C31" s="302">
        <v>34581</v>
      </c>
      <c r="D31" s="302">
        <v>4772</v>
      </c>
      <c r="E31" s="303">
        <v>173</v>
      </c>
      <c r="F31" s="302">
        <v>7151</v>
      </c>
      <c r="G31" s="304">
        <v>46677</v>
      </c>
      <c r="H31" s="294"/>
      <c r="I31" s="294" t="s">
        <v>676</v>
      </c>
      <c r="J31" s="289" t="s">
        <v>860</v>
      </c>
      <c r="M31" s="715">
        <v>93793</v>
      </c>
      <c r="N31" s="567">
        <f t="shared" si="0"/>
        <v>60.123717948717946</v>
      </c>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row>
    <row r="32" spans="1:214" x14ac:dyDescent="0.35">
      <c r="A32" s="300"/>
      <c r="B32" s="301" t="s">
        <v>861</v>
      </c>
      <c r="C32" s="302">
        <v>34581</v>
      </c>
      <c r="D32" s="302">
        <v>4772</v>
      </c>
      <c r="E32" s="303">
        <v>173</v>
      </c>
      <c r="F32" s="302">
        <v>7151</v>
      </c>
      <c r="G32" s="304">
        <v>46677</v>
      </c>
      <c r="H32" s="294"/>
      <c r="I32" s="294" t="s">
        <v>676</v>
      </c>
      <c r="J32" s="289" t="s">
        <v>862</v>
      </c>
      <c r="M32" s="715">
        <v>108264</v>
      </c>
      <c r="N32" s="567">
        <f t="shared" si="0"/>
        <v>69.400000000000006</v>
      </c>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c r="GT32" s="289"/>
      <c r="GU32" s="289"/>
      <c r="GV32" s="289"/>
      <c r="GW32" s="289"/>
      <c r="GX32" s="289"/>
      <c r="GY32" s="289"/>
      <c r="GZ32" s="289"/>
      <c r="HA32" s="289"/>
      <c r="HB32" s="289"/>
      <c r="HC32" s="289"/>
      <c r="HD32" s="289"/>
      <c r="HE32" s="289"/>
      <c r="HF32" s="289"/>
    </row>
    <row r="33" spans="1:217" x14ac:dyDescent="0.35">
      <c r="A33" s="300"/>
      <c r="B33" s="301" t="s">
        <v>863</v>
      </c>
      <c r="C33" s="302">
        <v>34581</v>
      </c>
      <c r="D33" s="302">
        <v>4772</v>
      </c>
      <c r="E33" s="303">
        <v>173</v>
      </c>
      <c r="F33" s="302">
        <v>7151</v>
      </c>
      <c r="G33" s="304">
        <v>46677</v>
      </c>
      <c r="H33" s="294"/>
      <c r="I33" s="294" t="s">
        <v>677</v>
      </c>
      <c r="J33" s="289" t="s">
        <v>864</v>
      </c>
      <c r="M33" s="715">
        <v>111549</v>
      </c>
      <c r="N33" s="567">
        <f t="shared" si="0"/>
        <v>71.505769230769232</v>
      </c>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row>
    <row r="34" spans="1:217" x14ac:dyDescent="0.35">
      <c r="A34" s="300"/>
      <c r="B34" s="301" t="s">
        <v>865</v>
      </c>
      <c r="C34" s="302">
        <v>34581</v>
      </c>
      <c r="D34" s="302">
        <v>4772</v>
      </c>
      <c r="E34" s="303">
        <v>173</v>
      </c>
      <c r="F34" s="302">
        <v>7151</v>
      </c>
      <c r="G34" s="304">
        <v>46677</v>
      </c>
      <c r="H34" s="294"/>
      <c r="I34" s="294" t="s">
        <v>677</v>
      </c>
      <c r="J34" s="289" t="s">
        <v>866</v>
      </c>
      <c r="M34" s="715">
        <v>111549</v>
      </c>
      <c r="N34" s="567">
        <f t="shared" si="0"/>
        <v>71.505769230769232</v>
      </c>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row>
    <row r="35" spans="1:217" x14ac:dyDescent="0.35">
      <c r="A35" s="300">
        <v>6</v>
      </c>
      <c r="B35" s="301" t="s">
        <v>867</v>
      </c>
      <c r="C35" s="302">
        <v>35391</v>
      </c>
      <c r="D35" s="302">
        <v>4884</v>
      </c>
      <c r="E35" s="303">
        <v>177</v>
      </c>
      <c r="F35" s="302">
        <v>7319</v>
      </c>
      <c r="G35" s="304">
        <v>47771</v>
      </c>
      <c r="H35" s="294"/>
      <c r="I35" s="294" t="s">
        <v>677</v>
      </c>
      <c r="J35" s="289" t="s">
        <v>868</v>
      </c>
      <c r="M35" s="715">
        <v>128833</v>
      </c>
      <c r="N35" s="567">
        <f t="shared" si="0"/>
        <v>82.585256410256406</v>
      </c>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89"/>
      <c r="CZ35" s="289"/>
      <c r="DA35" s="289"/>
      <c r="DB35" s="289"/>
      <c r="DC35" s="289"/>
      <c r="DD35" s="289"/>
      <c r="DE35" s="289"/>
      <c r="DF35" s="289"/>
      <c r="DG35" s="289"/>
      <c r="DH35" s="289"/>
      <c r="DI35" s="289"/>
      <c r="DJ35" s="289"/>
      <c r="DK35" s="289"/>
      <c r="DL35" s="289"/>
      <c r="DM35" s="289"/>
      <c r="DN35" s="289"/>
      <c r="DO35" s="289"/>
      <c r="DP35" s="289"/>
      <c r="DQ35" s="289"/>
      <c r="DR35" s="289"/>
      <c r="DS35" s="289"/>
      <c r="DT35" s="289"/>
      <c r="DU35" s="289"/>
      <c r="DV35" s="289"/>
      <c r="DW35" s="289"/>
      <c r="DX35" s="289"/>
      <c r="DY35" s="289"/>
      <c r="DZ35" s="289"/>
      <c r="EA35" s="289"/>
      <c r="EB35" s="289"/>
      <c r="EC35" s="289"/>
      <c r="ED35" s="289"/>
      <c r="EE35" s="289"/>
      <c r="EF35" s="289"/>
      <c r="EG35" s="289"/>
      <c r="EH35" s="289"/>
      <c r="EI35" s="289"/>
      <c r="EJ35" s="289"/>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c r="GT35" s="289"/>
      <c r="GU35" s="289"/>
      <c r="GV35" s="289"/>
      <c r="GW35" s="289"/>
      <c r="GX35" s="289"/>
      <c r="GY35" s="289"/>
      <c r="GZ35" s="289"/>
      <c r="HA35" s="289"/>
      <c r="HB35" s="289"/>
      <c r="HC35" s="289"/>
      <c r="HD35" s="289"/>
      <c r="HE35" s="289"/>
      <c r="HF35" s="289"/>
    </row>
    <row r="36" spans="1:217" x14ac:dyDescent="0.35">
      <c r="A36" s="300"/>
      <c r="B36" s="301" t="s">
        <v>869</v>
      </c>
      <c r="C36" s="302">
        <v>35391</v>
      </c>
      <c r="D36" s="302">
        <v>4884</v>
      </c>
      <c r="E36" s="303">
        <v>177</v>
      </c>
      <c r="F36" s="302">
        <v>7319</v>
      </c>
      <c r="G36" s="304">
        <v>47771</v>
      </c>
      <c r="H36" s="294"/>
      <c r="I36" s="294" t="s">
        <v>870</v>
      </c>
      <c r="J36" s="289" t="s">
        <v>871</v>
      </c>
      <c r="M36" s="715">
        <v>133578</v>
      </c>
      <c r="N36" s="567">
        <f t="shared" si="0"/>
        <v>85.626923076923077</v>
      </c>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289"/>
      <c r="CE36" s="289"/>
      <c r="CF36" s="289"/>
      <c r="CG36" s="289"/>
      <c r="CH36" s="289"/>
      <c r="CI36" s="289"/>
      <c r="CJ36" s="289"/>
      <c r="CK36" s="289"/>
      <c r="CL36" s="289"/>
      <c r="CM36" s="289"/>
      <c r="CN36" s="289"/>
      <c r="CO36" s="289"/>
      <c r="CP36" s="289"/>
      <c r="CQ36" s="289"/>
      <c r="CR36" s="289"/>
      <c r="CS36" s="289"/>
      <c r="CT36" s="289"/>
      <c r="CU36" s="289"/>
      <c r="CV36" s="289"/>
      <c r="CW36" s="289"/>
      <c r="CX36" s="289"/>
      <c r="CY36" s="289"/>
      <c r="CZ36" s="289"/>
      <c r="DA36" s="289"/>
      <c r="DB36" s="289"/>
      <c r="DC36" s="289"/>
      <c r="DD36" s="289"/>
      <c r="DE36" s="289"/>
      <c r="DF36" s="289"/>
      <c r="DG36" s="289"/>
      <c r="DH36" s="289"/>
      <c r="DI36" s="289"/>
      <c r="DJ36" s="289"/>
      <c r="DK36" s="289"/>
      <c r="DL36" s="289"/>
      <c r="DM36" s="289"/>
      <c r="DN36" s="289"/>
      <c r="DO36" s="289"/>
      <c r="DP36" s="289"/>
      <c r="DQ36" s="289"/>
      <c r="DR36" s="289"/>
      <c r="DS36" s="289"/>
      <c r="DT36" s="289"/>
      <c r="DU36" s="289"/>
      <c r="DV36" s="289"/>
      <c r="DW36" s="289"/>
      <c r="DX36" s="289"/>
      <c r="DY36" s="289"/>
      <c r="DZ36" s="289"/>
      <c r="EA36" s="289"/>
      <c r="EB36" s="289"/>
      <c r="EC36" s="289"/>
      <c r="ED36" s="289"/>
      <c r="EE36" s="289"/>
      <c r="EF36" s="289"/>
      <c r="EG36" s="289"/>
      <c r="EH36" s="289"/>
      <c r="EI36" s="289"/>
      <c r="EJ36" s="289"/>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c r="GT36" s="289"/>
      <c r="GU36" s="289"/>
      <c r="GV36" s="289"/>
      <c r="GW36" s="289"/>
      <c r="GX36" s="289"/>
      <c r="GY36" s="289"/>
      <c r="GZ36" s="289"/>
      <c r="HA36" s="289"/>
      <c r="HB36" s="289"/>
      <c r="HC36" s="289"/>
      <c r="HD36" s="289"/>
      <c r="HE36" s="289"/>
      <c r="HF36" s="289"/>
    </row>
    <row r="37" spans="1:217" x14ac:dyDescent="0.35">
      <c r="A37" s="300"/>
      <c r="B37" s="301" t="s">
        <v>872</v>
      </c>
      <c r="C37" s="302">
        <v>37351</v>
      </c>
      <c r="D37" s="302">
        <v>5154</v>
      </c>
      <c r="E37" s="303">
        <v>187</v>
      </c>
      <c r="F37" s="302">
        <v>7724</v>
      </c>
      <c r="G37" s="304">
        <v>50416</v>
      </c>
      <c r="H37" s="294"/>
      <c r="I37" s="294" t="s">
        <v>870</v>
      </c>
      <c r="J37" s="289" t="s">
        <v>873</v>
      </c>
      <c r="M37" s="715">
        <v>133578</v>
      </c>
      <c r="N37" s="567">
        <f t="shared" si="0"/>
        <v>85.626923076923077</v>
      </c>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row>
    <row r="38" spans="1:217" x14ac:dyDescent="0.35">
      <c r="A38" s="300"/>
      <c r="B38" s="301" t="s">
        <v>874</v>
      </c>
      <c r="C38" s="302">
        <v>37351</v>
      </c>
      <c r="D38" s="302">
        <v>5154</v>
      </c>
      <c r="E38" s="303">
        <v>187</v>
      </c>
      <c r="F38" s="302">
        <v>7724</v>
      </c>
      <c r="G38" s="304">
        <v>50416</v>
      </c>
      <c r="H38" s="294"/>
      <c r="I38" s="294" t="s">
        <v>870</v>
      </c>
      <c r="J38" s="289" t="s">
        <v>875</v>
      </c>
      <c r="M38" s="715">
        <v>153902</v>
      </c>
      <c r="N38" s="567">
        <f t="shared" si="0"/>
        <v>98.655128205128207</v>
      </c>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c r="DF38" s="289"/>
      <c r="DG38" s="289"/>
      <c r="DH38" s="289"/>
      <c r="DI38" s="289"/>
      <c r="DJ38" s="289"/>
      <c r="DK38" s="289"/>
      <c r="DL38" s="289"/>
      <c r="DM38" s="289"/>
      <c r="DN38" s="289"/>
      <c r="DO38" s="289"/>
      <c r="DP38" s="289"/>
      <c r="DQ38" s="289"/>
      <c r="DR38" s="289"/>
      <c r="DS38" s="289"/>
      <c r="DT38" s="289"/>
      <c r="DU38" s="289"/>
      <c r="DV38" s="289"/>
      <c r="DW38" s="289"/>
      <c r="DX38" s="289"/>
      <c r="DY38" s="289"/>
      <c r="DZ38" s="289"/>
      <c r="EA38" s="289"/>
      <c r="EB38" s="289"/>
      <c r="EC38" s="289"/>
      <c r="ED38" s="289"/>
      <c r="EE38" s="289"/>
      <c r="EF38" s="289"/>
      <c r="EG38" s="289"/>
      <c r="EH38" s="289"/>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289"/>
      <c r="FV38" s="289"/>
      <c r="FW38" s="289"/>
      <c r="FX38" s="289"/>
      <c r="FY38" s="289"/>
      <c r="FZ38" s="289"/>
      <c r="GA38" s="289"/>
      <c r="GB38" s="289"/>
      <c r="GC38" s="289"/>
      <c r="GD38" s="289"/>
      <c r="GE38" s="289"/>
      <c r="GF38" s="289"/>
      <c r="GG38" s="289"/>
      <c r="GH38" s="289"/>
      <c r="GI38" s="289"/>
      <c r="GJ38" s="289"/>
      <c r="GK38" s="289"/>
      <c r="GL38" s="289"/>
      <c r="GM38" s="289"/>
      <c r="GN38" s="289"/>
      <c r="GO38" s="289"/>
      <c r="GP38" s="289"/>
      <c r="GQ38" s="289"/>
      <c r="GR38" s="289"/>
      <c r="GS38" s="289"/>
      <c r="GT38" s="289"/>
      <c r="GU38" s="289"/>
      <c r="GV38" s="289"/>
      <c r="GW38" s="289"/>
      <c r="GX38" s="289"/>
      <c r="GY38" s="289"/>
      <c r="GZ38" s="289"/>
      <c r="HA38" s="289"/>
      <c r="HB38" s="289"/>
      <c r="HC38" s="289"/>
      <c r="HD38" s="289"/>
      <c r="HE38" s="289"/>
      <c r="HF38" s="289"/>
    </row>
    <row r="39" spans="1:217" x14ac:dyDescent="0.35">
      <c r="A39" s="300"/>
      <c r="B39" s="301" t="s">
        <v>876</v>
      </c>
      <c r="C39" s="302">
        <v>37351</v>
      </c>
      <c r="D39" s="302">
        <v>5154</v>
      </c>
      <c r="E39" s="303">
        <v>187</v>
      </c>
      <c r="F39" s="302">
        <v>7724</v>
      </c>
      <c r="G39" s="304">
        <v>50416</v>
      </c>
      <c r="H39" s="294"/>
      <c r="I39" s="307" t="s">
        <v>664</v>
      </c>
      <c r="J39" s="289" t="s">
        <v>877</v>
      </c>
      <c r="M39" s="715">
        <v>119274</v>
      </c>
      <c r="N39" s="567">
        <f t="shared" si="0"/>
        <v>76.457692307692312</v>
      </c>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c r="CM39" s="289"/>
      <c r="CN39" s="289"/>
      <c r="CO39" s="289"/>
      <c r="CP39" s="289"/>
      <c r="CQ39" s="289"/>
      <c r="CR39" s="289"/>
      <c r="CS39" s="289"/>
      <c r="CT39" s="289"/>
      <c r="CU39" s="289"/>
      <c r="CV39" s="289"/>
      <c r="CW39" s="289"/>
      <c r="CX39" s="289"/>
      <c r="CY39" s="289"/>
      <c r="CZ39" s="289"/>
      <c r="DA39" s="289"/>
      <c r="DB39" s="289"/>
      <c r="DC39" s="289"/>
      <c r="DD39" s="289"/>
      <c r="DE39" s="289"/>
      <c r="DF39" s="289"/>
      <c r="DG39" s="289"/>
      <c r="DH39" s="289"/>
      <c r="DI39" s="289"/>
      <c r="DJ39" s="289"/>
      <c r="DK39" s="289"/>
      <c r="DL39" s="289"/>
      <c r="DM39" s="289"/>
      <c r="DN39" s="289"/>
      <c r="DO39" s="289"/>
      <c r="DP39" s="289"/>
      <c r="DQ39" s="289"/>
      <c r="DR39" s="289"/>
      <c r="DS39" s="289"/>
      <c r="DT39" s="289"/>
      <c r="DU39" s="289"/>
      <c r="DV39" s="289"/>
      <c r="DW39" s="289"/>
      <c r="DX39" s="289"/>
      <c r="DY39" s="289"/>
      <c r="DZ39" s="289"/>
      <c r="EA39" s="289"/>
      <c r="EB39" s="289"/>
      <c r="EC39" s="289"/>
      <c r="ED39" s="289"/>
      <c r="EE39" s="289"/>
      <c r="EF39" s="289"/>
      <c r="EG39" s="289"/>
      <c r="EH39" s="289"/>
      <c r="EI39" s="289"/>
      <c r="EJ39" s="289"/>
      <c r="EK39" s="289"/>
      <c r="EL39" s="289"/>
      <c r="EM39" s="289"/>
      <c r="EN39" s="289"/>
      <c r="EO39" s="289"/>
      <c r="EP39" s="289"/>
      <c r="EQ39" s="289"/>
      <c r="ER39" s="289"/>
      <c r="ES39" s="289"/>
      <c r="ET39" s="289"/>
      <c r="EU39" s="289"/>
      <c r="EV39" s="289"/>
      <c r="EW39" s="289"/>
      <c r="EX39" s="289"/>
      <c r="EY39" s="289"/>
      <c r="EZ39" s="289"/>
      <c r="FA39" s="289"/>
      <c r="FB39" s="289"/>
      <c r="FC39" s="289"/>
      <c r="FD39" s="289"/>
      <c r="FE39" s="289"/>
      <c r="FF39" s="289"/>
      <c r="FG39" s="289"/>
      <c r="FH39" s="289"/>
      <c r="FI39" s="289"/>
      <c r="FJ39" s="289"/>
      <c r="FK39" s="289"/>
      <c r="FL39" s="289"/>
      <c r="FM39" s="289"/>
      <c r="FN39" s="289"/>
      <c r="FO39" s="289"/>
      <c r="FP39" s="289"/>
      <c r="FQ39" s="289"/>
      <c r="FR39" s="289"/>
      <c r="FS39" s="289"/>
      <c r="FT39" s="289"/>
      <c r="FU39" s="289"/>
      <c r="FV39" s="289"/>
      <c r="FW39" s="289"/>
      <c r="FX39" s="289"/>
      <c r="FY39" s="289"/>
      <c r="FZ39" s="289"/>
      <c r="GA39" s="289"/>
      <c r="GB39" s="289"/>
      <c r="GC39" s="289"/>
      <c r="GD39" s="289"/>
      <c r="GE39" s="289"/>
      <c r="GF39" s="289"/>
      <c r="GG39" s="289"/>
      <c r="GH39" s="289"/>
      <c r="GI39" s="289"/>
      <c r="GJ39" s="289"/>
      <c r="GK39" s="289"/>
      <c r="GL39" s="289"/>
      <c r="GM39" s="289"/>
      <c r="GN39" s="289"/>
      <c r="GO39" s="289"/>
      <c r="GP39" s="289"/>
      <c r="GQ39" s="289"/>
      <c r="GR39" s="289"/>
      <c r="GS39" s="289"/>
      <c r="GT39" s="289"/>
      <c r="GU39" s="289"/>
      <c r="GV39" s="289"/>
      <c r="GW39" s="289"/>
      <c r="GX39" s="289"/>
      <c r="GY39" s="289"/>
      <c r="GZ39" s="289"/>
      <c r="HA39" s="289"/>
      <c r="HB39" s="289"/>
      <c r="HC39" s="289"/>
      <c r="HD39" s="289"/>
      <c r="HE39" s="289"/>
      <c r="HF39" s="289"/>
    </row>
    <row r="40" spans="1:217" x14ac:dyDescent="0.35">
      <c r="A40" s="300"/>
      <c r="B40" s="301" t="s">
        <v>878</v>
      </c>
      <c r="C40" s="302">
        <v>42617</v>
      </c>
      <c r="D40" s="302">
        <v>5881</v>
      </c>
      <c r="E40" s="303">
        <v>213</v>
      </c>
      <c r="F40" s="302">
        <v>8813</v>
      </c>
      <c r="G40" s="304">
        <v>57525</v>
      </c>
      <c r="H40" s="294"/>
      <c r="I40" s="307" t="s">
        <v>664</v>
      </c>
      <c r="J40" s="289" t="s">
        <v>879</v>
      </c>
      <c r="M40" s="715">
        <v>143073</v>
      </c>
      <c r="N40" s="567">
        <f t="shared" si="0"/>
        <v>91.713461538461544</v>
      </c>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row>
    <row r="41" spans="1:217" x14ac:dyDescent="0.35">
      <c r="A41" s="300"/>
      <c r="B41" s="301" t="s">
        <v>880</v>
      </c>
      <c r="C41" s="302">
        <v>42617</v>
      </c>
      <c r="D41" s="302">
        <v>5881</v>
      </c>
      <c r="E41" s="303">
        <v>213</v>
      </c>
      <c r="F41" s="302">
        <v>8813</v>
      </c>
      <c r="G41" s="304">
        <v>57525</v>
      </c>
      <c r="H41" s="294"/>
      <c r="I41" s="307" t="s">
        <v>664</v>
      </c>
      <c r="J41" s="289" t="s">
        <v>881</v>
      </c>
      <c r="M41" s="715">
        <v>160806</v>
      </c>
      <c r="N41" s="567">
        <f t="shared" si="0"/>
        <v>103.08076923076923</v>
      </c>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c r="DJ41" s="289"/>
      <c r="DK41" s="289"/>
      <c r="DL41" s="289"/>
      <c r="DM41" s="289"/>
      <c r="DN41" s="289"/>
      <c r="DO41" s="289"/>
      <c r="DP41" s="289"/>
      <c r="DQ41" s="289"/>
      <c r="DR41" s="289"/>
      <c r="DS41" s="289"/>
      <c r="DT41" s="289"/>
      <c r="DU41" s="289"/>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row>
    <row r="42" spans="1:217" x14ac:dyDescent="0.35">
      <c r="A42" s="300"/>
      <c r="B42" s="301" t="s">
        <v>882</v>
      </c>
      <c r="C42" s="302">
        <v>42617</v>
      </c>
      <c r="D42" s="302">
        <v>5881</v>
      </c>
      <c r="E42" s="303">
        <v>213</v>
      </c>
      <c r="F42" s="302">
        <v>8813</v>
      </c>
      <c r="G42" s="304">
        <v>57525</v>
      </c>
      <c r="H42" s="294"/>
      <c r="I42" s="308" t="s">
        <v>679</v>
      </c>
      <c r="J42" s="289" t="s">
        <v>883</v>
      </c>
      <c r="M42" s="715">
        <v>0</v>
      </c>
      <c r="N42" s="567">
        <f t="shared" si="0"/>
        <v>0</v>
      </c>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c r="DJ42" s="289"/>
      <c r="DK42" s="289"/>
      <c r="DL42" s="289"/>
      <c r="DM42" s="289"/>
      <c r="DN42" s="289"/>
      <c r="DO42" s="289"/>
      <c r="DP42" s="289"/>
      <c r="DQ42" s="289"/>
      <c r="DR42" s="289"/>
      <c r="DS42" s="289"/>
      <c r="DT42" s="289"/>
      <c r="DU42" s="289"/>
      <c r="DV42" s="289"/>
      <c r="DW42" s="289"/>
      <c r="DX42" s="289"/>
      <c r="DY42" s="289"/>
      <c r="DZ42" s="289"/>
      <c r="EA42" s="289"/>
      <c r="EB42" s="289"/>
      <c r="EC42" s="289"/>
      <c r="ED42" s="289"/>
      <c r="EE42" s="289"/>
      <c r="EF42" s="289"/>
      <c r="EG42" s="289"/>
      <c r="EH42" s="289"/>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289"/>
      <c r="FV42" s="289"/>
      <c r="FW42" s="289"/>
      <c r="FX42" s="289"/>
      <c r="FY42" s="289"/>
      <c r="FZ42" s="289"/>
      <c r="GA42" s="289"/>
      <c r="GB42" s="289"/>
      <c r="GC42" s="289"/>
      <c r="GD42" s="289"/>
      <c r="GE42" s="289"/>
      <c r="GF42" s="289"/>
      <c r="GG42" s="289"/>
      <c r="GH42" s="289"/>
      <c r="GI42" s="289"/>
      <c r="GJ42" s="289"/>
      <c r="GK42" s="289"/>
      <c r="GL42" s="289"/>
      <c r="GM42" s="289"/>
      <c r="GN42" s="289"/>
      <c r="GO42" s="289"/>
      <c r="GP42" s="289"/>
      <c r="GQ42" s="289"/>
      <c r="GR42" s="289"/>
      <c r="GS42" s="289"/>
      <c r="GT42" s="289"/>
      <c r="GU42" s="289"/>
      <c r="GV42" s="289"/>
      <c r="GW42" s="289"/>
      <c r="GX42" s="289"/>
      <c r="GY42" s="289"/>
      <c r="GZ42" s="289"/>
      <c r="HA42" s="289"/>
      <c r="HB42" s="289"/>
      <c r="HC42" s="289"/>
      <c r="HD42" s="289"/>
      <c r="HE42" s="289"/>
      <c r="HF42" s="289"/>
    </row>
    <row r="43" spans="1:217" x14ac:dyDescent="0.35">
      <c r="A43" s="300"/>
      <c r="B43" s="301" t="s">
        <v>884</v>
      </c>
      <c r="C43" s="302">
        <v>42617</v>
      </c>
      <c r="D43" s="302">
        <v>5881</v>
      </c>
      <c r="E43" s="303">
        <v>213</v>
      </c>
      <c r="F43" s="302">
        <v>8813</v>
      </c>
      <c r="G43" s="304">
        <v>57525</v>
      </c>
      <c r="H43" s="294"/>
      <c r="I43" s="308" t="s">
        <v>679</v>
      </c>
      <c r="J43" s="289" t="s">
        <v>885</v>
      </c>
      <c r="M43" s="715">
        <v>0</v>
      </c>
      <c r="N43" s="567">
        <f t="shared" si="0"/>
        <v>0</v>
      </c>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c r="BZ43" s="289"/>
      <c r="CA43" s="289"/>
      <c r="CB43" s="289"/>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c r="DF43" s="289"/>
      <c r="DG43" s="289"/>
      <c r="DH43" s="289"/>
      <c r="DI43" s="289"/>
      <c r="DJ43" s="289"/>
      <c r="DK43" s="289"/>
      <c r="DL43" s="289"/>
      <c r="DM43" s="289"/>
      <c r="DN43" s="289"/>
      <c r="DO43" s="289"/>
      <c r="DP43" s="289"/>
      <c r="DQ43" s="289"/>
      <c r="DR43" s="289"/>
      <c r="DS43" s="289"/>
      <c r="DT43" s="289"/>
      <c r="DU43" s="289"/>
      <c r="DV43" s="289"/>
      <c r="DW43" s="289"/>
      <c r="DX43" s="289"/>
      <c r="DY43" s="289"/>
      <c r="DZ43" s="289"/>
      <c r="EA43" s="289"/>
      <c r="EB43" s="289"/>
      <c r="EC43" s="289"/>
      <c r="ED43" s="289"/>
      <c r="EE43" s="289"/>
      <c r="EF43" s="289"/>
      <c r="EG43" s="289"/>
      <c r="EH43" s="289"/>
      <c r="EI43" s="289"/>
      <c r="EJ43" s="289"/>
      <c r="EK43" s="289"/>
      <c r="EL43" s="289"/>
      <c r="EM43" s="289"/>
      <c r="EN43" s="289"/>
      <c r="EO43" s="289"/>
      <c r="EP43" s="289"/>
      <c r="EQ43" s="289"/>
      <c r="ER43" s="289"/>
      <c r="ES43" s="289"/>
      <c r="ET43" s="289"/>
      <c r="EU43" s="289"/>
      <c r="EV43" s="289"/>
      <c r="EW43" s="289"/>
      <c r="EX43" s="289"/>
      <c r="EY43" s="289"/>
      <c r="EZ43" s="289"/>
      <c r="FA43" s="289"/>
      <c r="FB43" s="289"/>
      <c r="FC43" s="289"/>
      <c r="FD43" s="289"/>
      <c r="FE43" s="289"/>
      <c r="FF43" s="289"/>
      <c r="FG43" s="289"/>
      <c r="FH43" s="289"/>
      <c r="FI43" s="289"/>
      <c r="FJ43" s="289"/>
      <c r="FK43" s="289"/>
      <c r="FL43" s="289"/>
      <c r="FM43" s="289"/>
      <c r="FN43" s="289"/>
      <c r="FO43" s="289"/>
      <c r="FP43" s="289"/>
      <c r="FQ43" s="289"/>
      <c r="FR43" s="289"/>
      <c r="FS43" s="289"/>
      <c r="FT43" s="289"/>
      <c r="FU43" s="289"/>
      <c r="FV43" s="289"/>
      <c r="FW43" s="289"/>
      <c r="FX43" s="289"/>
      <c r="FY43" s="289"/>
      <c r="FZ43" s="289"/>
      <c r="GA43" s="289"/>
      <c r="GB43" s="289"/>
      <c r="GC43" s="289"/>
      <c r="GD43" s="289"/>
      <c r="GE43" s="289"/>
      <c r="GF43" s="289"/>
      <c r="GG43" s="289"/>
      <c r="GH43" s="289"/>
      <c r="GI43" s="289"/>
      <c r="GJ43" s="289"/>
      <c r="GK43" s="289"/>
      <c r="GL43" s="289"/>
      <c r="GM43" s="289"/>
      <c r="GN43" s="289"/>
      <c r="GO43" s="289"/>
      <c r="GP43" s="289"/>
      <c r="GQ43" s="289"/>
      <c r="GR43" s="289"/>
      <c r="GS43" s="289"/>
      <c r="GT43" s="289"/>
      <c r="GU43" s="289"/>
      <c r="GV43" s="289"/>
      <c r="GW43" s="289"/>
      <c r="GX43" s="289"/>
      <c r="GY43" s="289"/>
      <c r="GZ43" s="289"/>
      <c r="HA43" s="289"/>
      <c r="HB43" s="289"/>
      <c r="HC43" s="289"/>
      <c r="HD43" s="289"/>
      <c r="HE43" s="289"/>
      <c r="HF43" s="289"/>
    </row>
    <row r="44" spans="1:217" ht="15" thickBot="1" x14ac:dyDescent="0.4">
      <c r="A44" s="300">
        <v>7</v>
      </c>
      <c r="B44" s="301" t="s">
        <v>886</v>
      </c>
      <c r="C44" s="302">
        <v>43742</v>
      </c>
      <c r="D44" s="302">
        <v>6036</v>
      </c>
      <c r="E44" s="303">
        <v>219</v>
      </c>
      <c r="F44" s="302">
        <v>9046</v>
      </c>
      <c r="G44" s="304">
        <v>59043</v>
      </c>
      <c r="H44" s="294"/>
      <c r="I44" s="308" t="s">
        <v>679</v>
      </c>
      <c r="J44" s="289" t="s">
        <v>887</v>
      </c>
      <c r="M44" s="716">
        <v>0</v>
      </c>
      <c r="N44" s="568">
        <f t="shared" si="0"/>
        <v>0</v>
      </c>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row>
    <row r="45" spans="1:217" x14ac:dyDescent="0.35">
      <c r="A45" s="300"/>
      <c r="B45" s="301" t="s">
        <v>888</v>
      </c>
      <c r="C45" s="302">
        <v>43742</v>
      </c>
      <c r="D45" s="302">
        <v>6036</v>
      </c>
      <c r="E45" s="303">
        <v>219</v>
      </c>
      <c r="F45" s="302">
        <v>9046</v>
      </c>
      <c r="G45" s="304">
        <v>59043</v>
      </c>
      <c r="H45" s="294"/>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89"/>
      <c r="DU45" s="289"/>
      <c r="DV45" s="289"/>
      <c r="DW45" s="289"/>
      <c r="DX45" s="289"/>
      <c r="DY45" s="289"/>
      <c r="DZ45" s="289"/>
      <c r="EA45" s="289"/>
      <c r="EB45" s="289"/>
      <c r="EC45" s="289"/>
      <c r="ED45" s="289"/>
      <c r="EE45" s="289"/>
      <c r="EF45" s="289"/>
      <c r="EG45" s="289"/>
      <c r="EH45" s="289"/>
      <c r="EI45" s="289"/>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c r="GT45" s="289"/>
      <c r="GU45" s="289"/>
      <c r="GV45" s="289"/>
      <c r="GW45" s="289"/>
      <c r="GX45" s="289"/>
      <c r="GY45" s="289"/>
      <c r="GZ45" s="289"/>
      <c r="HA45" s="289"/>
      <c r="HB45" s="289"/>
      <c r="HC45" s="289"/>
      <c r="HD45" s="289"/>
    </row>
    <row r="46" spans="1:217" x14ac:dyDescent="0.35">
      <c r="A46" s="300"/>
      <c r="B46" s="301" t="s">
        <v>889</v>
      </c>
      <c r="C46" s="302">
        <v>45996</v>
      </c>
      <c r="D46" s="302">
        <v>6347</v>
      </c>
      <c r="E46" s="303">
        <v>230</v>
      </c>
      <c r="F46" s="302">
        <v>9512</v>
      </c>
      <c r="G46" s="304">
        <v>62086</v>
      </c>
      <c r="H46" s="294"/>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c r="DJ46" s="289"/>
      <c r="DK46" s="289"/>
      <c r="DL46" s="289"/>
      <c r="DM46" s="289"/>
      <c r="DN46" s="289"/>
      <c r="DO46" s="289"/>
      <c r="DP46" s="289"/>
      <c r="DQ46" s="289"/>
      <c r="DR46" s="289"/>
      <c r="DS46" s="289"/>
      <c r="DT46" s="289"/>
      <c r="DU46" s="289"/>
      <c r="DV46" s="289"/>
      <c r="DW46" s="289"/>
      <c r="DX46" s="289"/>
      <c r="DY46" s="289"/>
      <c r="DZ46" s="289"/>
      <c r="EA46" s="289"/>
      <c r="EB46" s="289"/>
      <c r="EC46" s="289"/>
      <c r="ED46" s="289"/>
      <c r="EE46" s="289"/>
      <c r="EF46" s="289"/>
      <c r="EG46" s="289"/>
      <c r="EH46" s="289"/>
      <c r="EI46" s="289"/>
      <c r="EJ46" s="289"/>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289"/>
      <c r="FV46" s="289"/>
      <c r="FW46" s="289"/>
      <c r="FX46" s="289"/>
      <c r="FY46" s="289"/>
      <c r="FZ46" s="289"/>
      <c r="GA46" s="289"/>
      <c r="GB46" s="289"/>
      <c r="GC46" s="289"/>
      <c r="GD46" s="289"/>
      <c r="GE46" s="289"/>
      <c r="GF46" s="289"/>
      <c r="GG46" s="289"/>
      <c r="GH46" s="289"/>
      <c r="GI46" s="289"/>
      <c r="GJ46" s="289"/>
      <c r="GK46" s="289"/>
      <c r="GL46" s="289"/>
      <c r="GM46" s="289"/>
      <c r="GN46" s="289"/>
      <c r="GO46" s="289"/>
      <c r="GP46" s="289"/>
      <c r="GQ46" s="289"/>
      <c r="GR46" s="289"/>
      <c r="GS46" s="289"/>
      <c r="GT46" s="289"/>
      <c r="GU46" s="289"/>
      <c r="GV46" s="289"/>
      <c r="GW46" s="289"/>
      <c r="GX46" s="289"/>
      <c r="GY46" s="289"/>
      <c r="GZ46" s="289"/>
      <c r="HA46" s="289"/>
      <c r="HB46" s="289"/>
      <c r="HC46" s="289"/>
      <c r="HD46" s="289"/>
    </row>
    <row r="47" spans="1:217" x14ac:dyDescent="0.35">
      <c r="A47" s="300"/>
      <c r="B47" s="301" t="s">
        <v>890</v>
      </c>
      <c r="C47" s="302">
        <v>45996</v>
      </c>
      <c r="D47" s="302">
        <v>6347</v>
      </c>
      <c r="E47" s="303">
        <v>230</v>
      </c>
      <c r="F47" s="302">
        <v>9512</v>
      </c>
      <c r="G47" s="304">
        <v>62086</v>
      </c>
      <c r="H47" s="294"/>
      <c r="I47" s="230"/>
      <c r="J47" s="377"/>
      <c r="K47" s="350"/>
      <c r="L47" s="350"/>
      <c r="M47" s="563"/>
      <c r="N47" s="230"/>
      <c r="O47" s="230"/>
      <c r="P47" s="230"/>
      <c r="Q47" s="230"/>
      <c r="R47" s="230"/>
      <c r="S47" s="230"/>
      <c r="T47" s="230"/>
      <c r="U47" s="230"/>
      <c r="V47" s="230"/>
      <c r="W47" s="776"/>
      <c r="X47" s="776"/>
      <c r="Y47" s="776"/>
      <c r="Z47" s="350"/>
      <c r="AA47" s="350"/>
      <c r="AB47" s="350"/>
      <c r="AC47" s="350"/>
      <c r="AD47" s="350"/>
      <c r="AE47" s="350"/>
      <c r="AF47" s="350"/>
      <c r="AG47" s="350"/>
      <c r="AH47" s="350"/>
      <c r="AI47" s="350"/>
      <c r="AJ47" s="350"/>
      <c r="AK47" s="350"/>
      <c r="AL47" s="350"/>
      <c r="AM47" s="350"/>
      <c r="AN47" s="350"/>
      <c r="AO47" s="350"/>
      <c r="AP47" s="350"/>
      <c r="AQ47" s="360"/>
      <c r="AR47" s="360"/>
      <c r="AS47" s="360"/>
      <c r="AT47" s="360"/>
      <c r="AU47" s="360"/>
      <c r="AV47" s="360"/>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c r="DJ47" s="289"/>
      <c r="DK47" s="289"/>
      <c r="DL47" s="289"/>
      <c r="DM47" s="289"/>
      <c r="DN47" s="289"/>
      <c r="DO47" s="289"/>
      <c r="DP47" s="289"/>
      <c r="DQ47" s="289"/>
      <c r="DR47" s="289"/>
      <c r="DS47" s="289"/>
      <c r="DT47" s="289"/>
      <c r="DU47" s="289"/>
      <c r="DV47" s="289"/>
      <c r="DW47" s="289"/>
      <c r="DX47" s="289"/>
      <c r="DY47" s="289"/>
      <c r="DZ47" s="289"/>
      <c r="EA47" s="289"/>
      <c r="EB47" s="289"/>
      <c r="EC47" s="289"/>
      <c r="ED47" s="289"/>
      <c r="EE47" s="289"/>
      <c r="EF47" s="289"/>
      <c r="EG47" s="289"/>
      <c r="EH47" s="289"/>
      <c r="EI47" s="289"/>
      <c r="EJ47" s="289"/>
      <c r="EK47" s="289"/>
      <c r="EL47" s="289"/>
      <c r="EM47" s="289"/>
      <c r="EN47" s="289"/>
      <c r="EO47" s="289"/>
      <c r="EP47" s="289"/>
      <c r="EQ47" s="289"/>
      <c r="ER47" s="289"/>
      <c r="ES47" s="289"/>
      <c r="ET47" s="289"/>
      <c r="EU47" s="289"/>
      <c r="EV47" s="289"/>
      <c r="EW47" s="289"/>
      <c r="EX47" s="289"/>
      <c r="EY47" s="289"/>
      <c r="EZ47" s="289"/>
      <c r="FA47" s="289"/>
      <c r="FB47" s="289"/>
      <c r="FC47" s="289"/>
      <c r="FD47" s="289"/>
      <c r="FE47" s="289"/>
      <c r="FF47" s="289"/>
      <c r="FG47" s="289"/>
      <c r="FH47" s="289"/>
      <c r="FI47" s="289"/>
      <c r="FJ47" s="289"/>
      <c r="FK47" s="289"/>
      <c r="FL47" s="289"/>
      <c r="FM47" s="289"/>
      <c r="FN47" s="289"/>
      <c r="FO47" s="289"/>
      <c r="FP47" s="289"/>
      <c r="FQ47" s="289"/>
      <c r="FR47" s="289"/>
      <c r="FS47" s="289"/>
      <c r="FT47" s="289"/>
      <c r="FU47" s="289"/>
      <c r="FV47" s="289"/>
      <c r="FW47" s="289"/>
      <c r="FX47" s="289"/>
      <c r="FY47" s="289"/>
      <c r="FZ47" s="289"/>
      <c r="GA47" s="289"/>
      <c r="GB47" s="289"/>
      <c r="GC47" s="289"/>
      <c r="GD47" s="289"/>
      <c r="GE47" s="289"/>
      <c r="GF47" s="289"/>
      <c r="GG47" s="289"/>
      <c r="GH47" s="289"/>
      <c r="GI47" s="289"/>
      <c r="GJ47" s="289"/>
      <c r="GK47" s="289"/>
      <c r="GL47" s="289"/>
      <c r="GM47" s="289"/>
      <c r="GN47" s="289"/>
      <c r="GO47" s="289"/>
      <c r="GP47" s="289"/>
      <c r="GQ47" s="289"/>
      <c r="GR47" s="289"/>
      <c r="GS47" s="289"/>
      <c r="GT47" s="289"/>
      <c r="GU47" s="289"/>
      <c r="GV47" s="289"/>
      <c r="GW47" s="289"/>
      <c r="GX47" s="289"/>
      <c r="GY47" s="289"/>
      <c r="GZ47" s="289"/>
      <c r="HA47" s="289"/>
      <c r="HB47" s="289"/>
      <c r="HC47" s="289"/>
      <c r="HD47" s="289"/>
      <c r="HE47" s="289"/>
      <c r="HF47" s="289"/>
      <c r="HG47" s="289"/>
      <c r="HH47" s="289"/>
      <c r="HI47" s="289"/>
    </row>
    <row r="48" spans="1:217" x14ac:dyDescent="0.35">
      <c r="A48" s="300"/>
      <c r="B48" s="301" t="s">
        <v>891</v>
      </c>
      <c r="C48" s="302">
        <v>45996</v>
      </c>
      <c r="D48" s="302">
        <v>6347</v>
      </c>
      <c r="E48" s="303">
        <v>230</v>
      </c>
      <c r="F48" s="302">
        <v>9512</v>
      </c>
      <c r="G48" s="304">
        <v>62086</v>
      </c>
      <c r="H48" s="294"/>
      <c r="I48" s="163"/>
      <c r="J48" s="564"/>
      <c r="K48" s="377"/>
      <c r="L48" s="377"/>
      <c r="M48" s="377"/>
      <c r="N48" s="333"/>
      <c r="O48" s="163"/>
      <c r="P48" s="230"/>
      <c r="Q48" s="230"/>
      <c r="R48" s="230"/>
      <c r="S48" s="230"/>
      <c r="T48" s="230"/>
      <c r="U48" s="230"/>
      <c r="V48" s="230"/>
      <c r="W48" s="776"/>
      <c r="X48" s="776"/>
      <c r="Y48" s="776"/>
      <c r="Z48" s="350"/>
      <c r="AA48" s="350"/>
      <c r="AB48" s="350"/>
      <c r="AC48" s="350"/>
      <c r="AD48" s="350"/>
      <c r="AE48" s="350"/>
      <c r="AF48" s="350"/>
      <c r="AG48" s="350"/>
      <c r="AH48" s="350"/>
      <c r="AI48" s="350"/>
      <c r="AJ48" s="350"/>
      <c r="AK48" s="350"/>
      <c r="AL48" s="350"/>
      <c r="AM48" s="350"/>
      <c r="AN48" s="350"/>
      <c r="AO48" s="350"/>
      <c r="AP48" s="350"/>
      <c r="AQ48" s="360"/>
      <c r="AR48" s="360"/>
      <c r="AS48" s="360"/>
      <c r="AT48" s="360"/>
      <c r="AU48" s="360"/>
      <c r="AV48" s="360"/>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c r="DJ48" s="289"/>
      <c r="DK48" s="289"/>
      <c r="DL48" s="289"/>
      <c r="DM48" s="289"/>
      <c r="DN48" s="289"/>
      <c r="DO48" s="289"/>
      <c r="DP48" s="289"/>
      <c r="DQ48" s="289"/>
      <c r="DR48" s="289"/>
      <c r="DS48" s="289"/>
      <c r="DT48" s="289"/>
      <c r="DU48" s="289"/>
      <c r="DV48" s="289"/>
      <c r="DW48" s="289"/>
      <c r="DX48" s="289"/>
      <c r="DY48" s="289"/>
      <c r="DZ48" s="289"/>
      <c r="EA48" s="289"/>
      <c r="EB48" s="289"/>
      <c r="EC48" s="289"/>
      <c r="ED48" s="289"/>
      <c r="EE48" s="289"/>
      <c r="EF48" s="289"/>
      <c r="EG48" s="289"/>
      <c r="EH48" s="289"/>
      <c r="EI48" s="289"/>
      <c r="EJ48" s="289"/>
      <c r="EK48" s="289"/>
      <c r="EL48" s="289"/>
      <c r="EM48" s="289"/>
      <c r="EN48" s="289"/>
      <c r="EO48" s="289"/>
      <c r="EP48" s="289"/>
      <c r="EQ48" s="289"/>
      <c r="ER48" s="289"/>
      <c r="ES48" s="289"/>
      <c r="ET48" s="289"/>
      <c r="EU48" s="289"/>
      <c r="EV48" s="289"/>
      <c r="EW48" s="289"/>
      <c r="EX48" s="289"/>
      <c r="EY48" s="289"/>
      <c r="EZ48" s="289"/>
      <c r="FA48" s="289"/>
      <c r="FB48" s="289"/>
      <c r="FC48" s="289"/>
      <c r="FD48" s="289"/>
      <c r="FE48" s="289"/>
      <c r="FF48" s="289"/>
      <c r="FG48" s="289"/>
      <c r="FH48" s="289"/>
      <c r="FI48" s="289"/>
      <c r="FJ48" s="289"/>
      <c r="FK48" s="289"/>
      <c r="FL48" s="289"/>
      <c r="FM48" s="289"/>
      <c r="FN48" s="289"/>
      <c r="FO48" s="289"/>
      <c r="FP48" s="289"/>
      <c r="FQ48" s="289"/>
      <c r="FR48" s="289"/>
      <c r="FS48" s="289"/>
      <c r="FT48" s="289"/>
      <c r="FU48" s="289"/>
      <c r="FV48" s="289"/>
      <c r="FW48" s="289"/>
      <c r="FX48" s="289"/>
      <c r="FY48" s="289"/>
      <c r="FZ48" s="289"/>
      <c r="GA48" s="289"/>
      <c r="GB48" s="289"/>
      <c r="GC48" s="289"/>
      <c r="GD48" s="289"/>
      <c r="GE48" s="289"/>
      <c r="GF48" s="289"/>
      <c r="GG48" s="289"/>
      <c r="GH48" s="289"/>
      <c r="GI48" s="289"/>
      <c r="GJ48" s="289"/>
      <c r="GK48" s="289"/>
      <c r="GL48" s="289"/>
      <c r="GM48" s="289"/>
      <c r="GN48" s="289"/>
      <c r="GO48" s="289"/>
      <c r="GP48" s="289"/>
      <c r="GQ48" s="289"/>
      <c r="GR48" s="289"/>
      <c r="GS48" s="289"/>
      <c r="GT48" s="289"/>
      <c r="GU48" s="289"/>
      <c r="GV48" s="289"/>
      <c r="GW48" s="289"/>
      <c r="GX48" s="289"/>
      <c r="GY48" s="289"/>
      <c r="GZ48" s="289"/>
      <c r="HA48" s="289"/>
      <c r="HB48" s="289"/>
      <c r="HC48" s="289"/>
      <c r="HD48" s="289"/>
      <c r="HE48" s="289"/>
      <c r="HF48" s="289"/>
      <c r="HG48" s="289"/>
      <c r="HH48" s="289"/>
      <c r="HI48" s="289"/>
    </row>
    <row r="49" spans="1:217" x14ac:dyDescent="0.35">
      <c r="A49" s="300"/>
      <c r="B49" s="301" t="s">
        <v>892</v>
      </c>
      <c r="C49" s="302">
        <v>50056</v>
      </c>
      <c r="D49" s="302">
        <v>6908</v>
      </c>
      <c r="E49" s="303">
        <v>250</v>
      </c>
      <c r="F49" s="302">
        <v>10351</v>
      </c>
      <c r="G49" s="304">
        <v>67565</v>
      </c>
      <c r="H49" s="294"/>
      <c r="J49" s="230"/>
      <c r="K49" s="230"/>
      <c r="L49" s="230"/>
      <c r="M49" s="230"/>
      <c r="N49" s="230"/>
      <c r="O49" s="230"/>
      <c r="P49" s="230"/>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row>
    <row r="50" spans="1:217" x14ac:dyDescent="0.35">
      <c r="A50" s="300"/>
      <c r="B50" s="301" t="s">
        <v>893</v>
      </c>
      <c r="C50" s="302">
        <v>50056</v>
      </c>
      <c r="D50" s="302">
        <v>6908</v>
      </c>
      <c r="E50" s="303">
        <v>250</v>
      </c>
      <c r="F50" s="302">
        <v>10351</v>
      </c>
      <c r="G50" s="304">
        <v>67565</v>
      </c>
      <c r="H50" s="294"/>
      <c r="J50" s="230"/>
      <c r="K50" s="230"/>
      <c r="L50" s="230"/>
      <c r="M50" s="230"/>
      <c r="N50" s="230"/>
      <c r="O50" s="230"/>
      <c r="P50" s="230"/>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row>
    <row r="51" spans="1:217" x14ac:dyDescent="0.35">
      <c r="A51" s="300"/>
      <c r="B51" s="301" t="s">
        <v>894</v>
      </c>
      <c r="C51" s="302">
        <v>50056</v>
      </c>
      <c r="D51" s="302">
        <v>6908</v>
      </c>
      <c r="E51" s="303">
        <v>250</v>
      </c>
      <c r="F51" s="302">
        <v>10351</v>
      </c>
      <c r="G51" s="304">
        <v>67565</v>
      </c>
      <c r="H51" s="294"/>
      <c r="I51" s="327"/>
      <c r="J51" s="230"/>
      <c r="K51" s="230"/>
      <c r="L51" s="230"/>
      <c r="M51" s="230"/>
      <c r="N51" s="230"/>
      <c r="O51" s="230"/>
      <c r="P51" s="230"/>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c r="DD51" s="289"/>
      <c r="DE51" s="289"/>
      <c r="DF51" s="289"/>
      <c r="DG51" s="289"/>
      <c r="DH51" s="289"/>
      <c r="DI51" s="289"/>
      <c r="DJ51" s="289"/>
      <c r="DK51" s="289"/>
      <c r="DL51" s="289"/>
      <c r="DM51" s="289"/>
      <c r="DN51" s="289"/>
      <c r="DO51" s="289"/>
      <c r="DP51" s="289"/>
      <c r="DQ51" s="289"/>
      <c r="DR51" s="289"/>
      <c r="DS51" s="289"/>
      <c r="DT51" s="289"/>
      <c r="DU51" s="289"/>
      <c r="DV51" s="289"/>
      <c r="DW51" s="289"/>
      <c r="DX51" s="289"/>
      <c r="DY51" s="289"/>
      <c r="DZ51" s="289"/>
      <c r="EA51" s="289"/>
      <c r="EB51" s="289"/>
      <c r="EC51" s="289"/>
      <c r="ED51" s="289"/>
      <c r="EE51" s="289"/>
      <c r="EF51" s="289"/>
      <c r="EG51" s="289"/>
      <c r="EH51" s="289"/>
      <c r="EI51" s="289"/>
      <c r="EJ51" s="289"/>
      <c r="EK51" s="289"/>
      <c r="EL51" s="289"/>
      <c r="EM51" s="289"/>
      <c r="EN51" s="289"/>
      <c r="EO51" s="289"/>
      <c r="EP51" s="289"/>
      <c r="EQ51" s="289"/>
      <c r="ER51" s="289"/>
      <c r="ES51" s="289"/>
      <c r="ET51" s="289"/>
      <c r="EU51" s="289"/>
      <c r="EV51" s="289"/>
      <c r="EW51" s="289"/>
      <c r="EX51" s="289"/>
      <c r="EY51" s="289"/>
      <c r="EZ51" s="289"/>
      <c r="FA51" s="289"/>
      <c r="FB51" s="289"/>
      <c r="FC51" s="289"/>
      <c r="FD51" s="289"/>
      <c r="FE51" s="289"/>
      <c r="FF51" s="289"/>
      <c r="FG51" s="289"/>
      <c r="FH51" s="289"/>
      <c r="FI51" s="289"/>
      <c r="FJ51" s="289"/>
      <c r="FK51" s="289"/>
      <c r="FL51" s="289"/>
      <c r="FM51" s="289"/>
      <c r="FN51" s="289"/>
      <c r="FO51" s="289"/>
      <c r="FP51" s="289"/>
      <c r="FQ51" s="289"/>
      <c r="FR51" s="289"/>
      <c r="FS51" s="289"/>
      <c r="FT51" s="289"/>
      <c r="FU51" s="289"/>
      <c r="FV51" s="289"/>
      <c r="FW51" s="289"/>
      <c r="FX51" s="289"/>
      <c r="FY51" s="289"/>
      <c r="FZ51" s="289"/>
      <c r="GA51" s="289"/>
      <c r="GB51" s="289"/>
      <c r="GC51" s="289"/>
      <c r="GD51" s="289"/>
      <c r="GE51" s="289"/>
      <c r="GF51" s="289"/>
      <c r="GG51" s="289"/>
      <c r="GH51" s="289"/>
      <c r="GI51" s="289"/>
      <c r="GJ51" s="289"/>
      <c r="GK51" s="289"/>
      <c r="GL51" s="289"/>
      <c r="GM51" s="289"/>
      <c r="GN51" s="289"/>
      <c r="GO51" s="289"/>
      <c r="GP51" s="289"/>
      <c r="GQ51" s="289"/>
      <c r="GR51" s="289"/>
      <c r="GS51" s="289"/>
      <c r="GT51" s="289"/>
      <c r="GU51" s="289"/>
      <c r="GV51" s="289"/>
      <c r="GW51" s="289"/>
      <c r="GX51" s="289"/>
      <c r="GY51" s="289"/>
      <c r="GZ51" s="289"/>
      <c r="HA51" s="289"/>
      <c r="HB51" s="289"/>
      <c r="HC51" s="289"/>
      <c r="HD51" s="289"/>
    </row>
    <row r="52" spans="1:217" x14ac:dyDescent="0.35">
      <c r="A52" s="300"/>
      <c r="B52" s="301" t="s">
        <v>895</v>
      </c>
      <c r="C52" s="302">
        <v>50056</v>
      </c>
      <c r="D52" s="302">
        <v>6908</v>
      </c>
      <c r="E52" s="303">
        <v>250</v>
      </c>
      <c r="F52" s="302">
        <v>10351</v>
      </c>
      <c r="G52" s="304">
        <v>67565</v>
      </c>
      <c r="H52" s="294"/>
      <c r="I52" s="327"/>
      <c r="J52" s="230"/>
      <c r="K52" s="230"/>
      <c r="L52" s="230"/>
      <c r="M52" s="230"/>
      <c r="N52" s="230"/>
      <c r="O52" s="230"/>
      <c r="P52" s="230"/>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c r="BZ52" s="289"/>
      <c r="CA52" s="289"/>
      <c r="CB52" s="289"/>
      <c r="CC52" s="289"/>
      <c r="CD52" s="289"/>
      <c r="CE52" s="289"/>
      <c r="CF52" s="289"/>
      <c r="CG52" s="289"/>
      <c r="CH52" s="289"/>
      <c r="CI52" s="289"/>
      <c r="CJ52" s="289"/>
      <c r="CK52" s="289"/>
      <c r="CL52" s="289"/>
      <c r="CM52" s="289"/>
      <c r="CN52" s="289"/>
      <c r="CO52" s="289"/>
      <c r="CP52" s="289"/>
      <c r="CQ52" s="289"/>
      <c r="CR52" s="289"/>
      <c r="CS52" s="289"/>
      <c r="CT52" s="289"/>
      <c r="CU52" s="289"/>
      <c r="CV52" s="289"/>
      <c r="CW52" s="289"/>
      <c r="CX52" s="289"/>
      <c r="CY52" s="289"/>
      <c r="CZ52" s="289"/>
      <c r="DA52" s="289"/>
      <c r="DB52" s="289"/>
      <c r="DC52" s="289"/>
      <c r="DD52" s="289"/>
      <c r="DE52" s="289"/>
      <c r="DF52" s="289"/>
      <c r="DG52" s="289"/>
      <c r="DH52" s="289"/>
      <c r="DI52" s="289"/>
      <c r="DJ52" s="289"/>
      <c r="DK52" s="289"/>
      <c r="DL52" s="289"/>
      <c r="DM52" s="289"/>
      <c r="DN52" s="289"/>
      <c r="DO52" s="289"/>
      <c r="DP52" s="289"/>
      <c r="DQ52" s="289"/>
      <c r="DR52" s="289"/>
      <c r="DS52" s="289"/>
      <c r="DT52" s="289"/>
      <c r="DU52" s="289"/>
      <c r="DV52" s="289"/>
      <c r="DW52" s="289"/>
      <c r="DX52" s="289"/>
      <c r="DY52" s="289"/>
      <c r="DZ52" s="289"/>
      <c r="EA52" s="289"/>
      <c r="EB52" s="289"/>
      <c r="EC52" s="289"/>
      <c r="ED52" s="289"/>
      <c r="EE52" s="289"/>
      <c r="EF52" s="289"/>
      <c r="EG52" s="289"/>
      <c r="EH52" s="289"/>
      <c r="EI52" s="289"/>
      <c r="EJ52" s="289"/>
      <c r="EK52" s="289"/>
      <c r="EL52" s="289"/>
      <c r="EM52" s="289"/>
      <c r="EN52" s="289"/>
      <c r="EO52" s="289"/>
      <c r="EP52" s="289"/>
      <c r="EQ52" s="289"/>
      <c r="ER52" s="289"/>
      <c r="ES52" s="289"/>
      <c r="ET52" s="289"/>
      <c r="EU52" s="289"/>
      <c r="EV52" s="289"/>
      <c r="EW52" s="289"/>
      <c r="EX52" s="289"/>
      <c r="EY52" s="289"/>
      <c r="EZ52" s="289"/>
      <c r="FA52" s="289"/>
      <c r="FB52" s="289"/>
      <c r="FC52" s="289"/>
      <c r="FD52" s="289"/>
      <c r="FE52" s="289"/>
      <c r="FF52" s="289"/>
      <c r="FG52" s="289"/>
      <c r="FH52" s="289"/>
      <c r="FI52" s="289"/>
      <c r="FJ52" s="289"/>
      <c r="FK52" s="289"/>
      <c r="FL52" s="289"/>
      <c r="FM52" s="289"/>
      <c r="FN52" s="289"/>
      <c r="FO52" s="289"/>
      <c r="FP52" s="289"/>
      <c r="FQ52" s="289"/>
      <c r="FR52" s="289"/>
      <c r="FS52" s="289"/>
      <c r="FT52" s="289"/>
      <c r="FU52" s="289"/>
      <c r="FV52" s="289"/>
      <c r="FW52" s="289"/>
      <c r="FX52" s="289"/>
      <c r="FY52" s="289"/>
      <c r="FZ52" s="289"/>
      <c r="GA52" s="289"/>
      <c r="GB52" s="289"/>
      <c r="GC52" s="289"/>
      <c r="GD52" s="289"/>
      <c r="GE52" s="289"/>
      <c r="GF52" s="289"/>
      <c r="GG52" s="289"/>
      <c r="GH52" s="289"/>
      <c r="GI52" s="289"/>
      <c r="GJ52" s="289"/>
      <c r="GK52" s="289"/>
      <c r="GL52" s="289"/>
      <c r="GM52" s="289"/>
      <c r="GN52" s="289"/>
      <c r="GO52" s="289"/>
      <c r="GP52" s="289"/>
      <c r="GQ52" s="289"/>
      <c r="GR52" s="289"/>
      <c r="GS52" s="289"/>
      <c r="GT52" s="289"/>
      <c r="GU52" s="289"/>
      <c r="GV52" s="289"/>
      <c r="GW52" s="289"/>
      <c r="GX52" s="289"/>
      <c r="GY52" s="289"/>
      <c r="GZ52" s="289"/>
      <c r="HA52" s="289"/>
      <c r="HB52" s="289"/>
      <c r="HC52" s="289"/>
      <c r="HD52" s="289"/>
    </row>
    <row r="53" spans="1:217" x14ac:dyDescent="0.35">
      <c r="A53" s="300" t="s">
        <v>896</v>
      </c>
      <c r="B53" s="301" t="s">
        <v>897</v>
      </c>
      <c r="C53" s="302">
        <v>50952</v>
      </c>
      <c r="D53" s="302">
        <v>7031</v>
      </c>
      <c r="E53" s="303">
        <v>255</v>
      </c>
      <c r="F53" s="302">
        <v>10537</v>
      </c>
      <c r="G53" s="304">
        <v>68775</v>
      </c>
      <c r="H53" s="294"/>
      <c r="I53" s="327"/>
      <c r="J53" s="230"/>
      <c r="K53" s="230"/>
      <c r="L53" s="230"/>
      <c r="M53" s="230"/>
      <c r="N53" s="230"/>
      <c r="O53" s="230"/>
      <c r="P53" s="230"/>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c r="BZ53" s="289"/>
      <c r="CA53" s="289"/>
      <c r="CB53" s="289"/>
      <c r="CC53" s="289"/>
      <c r="CD53" s="289"/>
      <c r="CE53" s="289"/>
      <c r="CF53" s="289"/>
      <c r="CG53" s="289"/>
      <c r="CH53" s="289"/>
      <c r="CI53" s="289"/>
      <c r="CJ53" s="289"/>
      <c r="CK53" s="289"/>
      <c r="CL53" s="289"/>
      <c r="CM53" s="289"/>
      <c r="CN53" s="289"/>
      <c r="CO53" s="289"/>
      <c r="CP53" s="289"/>
      <c r="CQ53" s="289"/>
      <c r="CR53" s="289"/>
      <c r="CS53" s="289"/>
      <c r="CT53" s="289"/>
      <c r="CU53" s="289"/>
      <c r="CV53" s="289"/>
      <c r="CW53" s="289"/>
      <c r="CX53" s="289"/>
      <c r="CY53" s="289"/>
      <c r="CZ53" s="289"/>
      <c r="DA53" s="289"/>
      <c r="DB53" s="289"/>
      <c r="DC53" s="289"/>
      <c r="DD53" s="289"/>
      <c r="DE53" s="289"/>
      <c r="DF53" s="289"/>
      <c r="DG53" s="289"/>
      <c r="DH53" s="289"/>
      <c r="DI53" s="289"/>
      <c r="DJ53" s="289"/>
      <c r="DK53" s="289"/>
      <c r="DL53" s="289"/>
      <c r="DM53" s="289"/>
      <c r="DN53" s="289"/>
      <c r="DO53" s="289"/>
      <c r="DP53" s="289"/>
      <c r="DQ53" s="289"/>
      <c r="DR53" s="289"/>
      <c r="DS53" s="289"/>
      <c r="DT53" s="289"/>
      <c r="DU53" s="289"/>
      <c r="DV53" s="289"/>
      <c r="DW53" s="289"/>
      <c r="DX53" s="289"/>
      <c r="DY53" s="289"/>
      <c r="DZ53" s="289"/>
      <c r="EA53" s="289"/>
      <c r="EB53" s="289"/>
      <c r="EC53" s="289"/>
      <c r="ED53" s="289"/>
      <c r="EE53" s="289"/>
      <c r="EF53" s="289"/>
      <c r="EG53" s="289"/>
      <c r="EH53" s="289"/>
      <c r="EI53" s="289"/>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289"/>
      <c r="FV53" s="289"/>
      <c r="FW53" s="289"/>
      <c r="FX53" s="289"/>
      <c r="FY53" s="289"/>
      <c r="FZ53" s="289"/>
      <c r="GA53" s="289"/>
      <c r="GB53" s="289"/>
      <c r="GC53" s="289"/>
      <c r="GD53" s="289"/>
      <c r="GE53" s="289"/>
      <c r="GF53" s="289"/>
      <c r="GG53" s="289"/>
      <c r="GH53" s="289"/>
      <c r="GI53" s="289"/>
      <c r="GJ53" s="289"/>
      <c r="GK53" s="289"/>
      <c r="GL53" s="289"/>
      <c r="GM53" s="289"/>
      <c r="GN53" s="289"/>
      <c r="GO53" s="289"/>
      <c r="GP53" s="289"/>
      <c r="GQ53" s="289"/>
      <c r="GR53" s="289"/>
      <c r="GS53" s="289"/>
      <c r="GT53" s="289"/>
      <c r="GU53" s="289"/>
      <c r="GV53" s="289"/>
      <c r="GW53" s="289"/>
      <c r="GX53" s="289"/>
      <c r="GY53" s="289"/>
      <c r="GZ53" s="289"/>
      <c r="HA53" s="289"/>
      <c r="HB53" s="289"/>
      <c r="HC53" s="289"/>
      <c r="HD53" s="289"/>
    </row>
    <row r="54" spans="1:217" x14ac:dyDescent="0.35">
      <c r="A54" s="300"/>
      <c r="B54" s="301" t="s">
        <v>898</v>
      </c>
      <c r="C54" s="302">
        <v>50952</v>
      </c>
      <c r="D54" s="302">
        <v>7031</v>
      </c>
      <c r="E54" s="303">
        <v>255</v>
      </c>
      <c r="F54" s="302">
        <v>10537</v>
      </c>
      <c r="G54" s="304">
        <v>68775</v>
      </c>
      <c r="H54" s="294"/>
      <c r="I54" s="327"/>
      <c r="J54" s="230"/>
      <c r="K54" s="230"/>
      <c r="L54" s="230"/>
      <c r="M54" s="230"/>
      <c r="N54" s="230"/>
      <c r="O54" s="230"/>
      <c r="P54" s="230"/>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row>
    <row r="55" spans="1:217" x14ac:dyDescent="0.35">
      <c r="A55" s="300"/>
      <c r="B55" s="301" t="s">
        <v>899</v>
      </c>
      <c r="C55" s="302">
        <v>50952</v>
      </c>
      <c r="D55" s="302">
        <v>7031</v>
      </c>
      <c r="E55" s="303">
        <v>255</v>
      </c>
      <c r="F55" s="302">
        <v>10537</v>
      </c>
      <c r="G55" s="304">
        <v>68775</v>
      </c>
      <c r="H55" s="294"/>
      <c r="I55" s="327"/>
      <c r="J55" s="230"/>
      <c r="K55" s="230"/>
      <c r="L55" s="230"/>
      <c r="M55" s="230"/>
      <c r="N55" s="230"/>
      <c r="O55" s="230"/>
      <c r="P55" s="230"/>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c r="DD55" s="289"/>
      <c r="DE55" s="289"/>
      <c r="DF55" s="289"/>
      <c r="DG55" s="289"/>
      <c r="DH55" s="289"/>
      <c r="DI55" s="289"/>
      <c r="DJ55" s="289"/>
      <c r="DK55" s="289"/>
      <c r="DL55" s="289"/>
      <c r="DM55" s="289"/>
      <c r="DN55" s="289"/>
      <c r="DO55" s="289"/>
      <c r="DP55" s="289"/>
      <c r="DQ55" s="289"/>
      <c r="DR55" s="289"/>
      <c r="DS55" s="289"/>
      <c r="DT55" s="289"/>
      <c r="DU55" s="289"/>
      <c r="DV55" s="289"/>
      <c r="DW55" s="289"/>
      <c r="DX55" s="289"/>
      <c r="DY55" s="289"/>
      <c r="DZ55" s="289"/>
      <c r="EA55" s="289"/>
      <c r="EB55" s="289"/>
      <c r="EC55" s="289"/>
      <c r="ED55" s="289"/>
      <c r="EE55" s="289"/>
      <c r="EF55" s="289"/>
      <c r="EG55" s="289"/>
      <c r="EH55" s="289"/>
      <c r="EI55" s="289"/>
      <c r="EJ55" s="289"/>
      <c r="EK55" s="289"/>
      <c r="EL55" s="289"/>
      <c r="EM55" s="289"/>
      <c r="EN55" s="289"/>
      <c r="EO55" s="289"/>
      <c r="EP55" s="289"/>
      <c r="EQ55" s="289"/>
      <c r="ER55" s="289"/>
      <c r="ES55" s="289"/>
      <c r="ET55" s="289"/>
      <c r="EU55" s="289"/>
      <c r="EV55" s="289"/>
      <c r="EW55" s="289"/>
      <c r="EX55" s="289"/>
      <c r="EY55" s="289"/>
      <c r="EZ55" s="289"/>
      <c r="FA55" s="289"/>
      <c r="FB55" s="289"/>
      <c r="FC55" s="289"/>
      <c r="FD55" s="289"/>
      <c r="FE55" s="289"/>
      <c r="FF55" s="289"/>
      <c r="FG55" s="289"/>
      <c r="FH55" s="289"/>
      <c r="FI55" s="289"/>
      <c r="FJ55" s="289"/>
      <c r="FK55" s="289"/>
      <c r="FL55" s="289"/>
      <c r="FM55" s="289"/>
      <c r="FN55" s="289"/>
      <c r="FO55" s="289"/>
      <c r="FP55" s="289"/>
      <c r="FQ55" s="289"/>
      <c r="FR55" s="289"/>
      <c r="FS55" s="289"/>
      <c r="FT55" s="289"/>
      <c r="FU55" s="289"/>
      <c r="FV55" s="289"/>
      <c r="FW55" s="289"/>
      <c r="FX55" s="289"/>
      <c r="FY55" s="289"/>
      <c r="FZ55" s="289"/>
      <c r="GA55" s="289"/>
      <c r="GB55" s="289"/>
      <c r="GC55" s="289"/>
      <c r="GD55" s="289"/>
      <c r="GE55" s="289"/>
      <c r="GF55" s="289"/>
      <c r="GG55" s="289"/>
      <c r="GH55" s="289"/>
      <c r="GI55" s="289"/>
      <c r="GJ55" s="289"/>
      <c r="GK55" s="289"/>
      <c r="GL55" s="289"/>
      <c r="GM55" s="289"/>
      <c r="GN55" s="289"/>
      <c r="GO55" s="289"/>
      <c r="GP55" s="289"/>
      <c r="GQ55" s="289"/>
      <c r="GR55" s="289"/>
      <c r="GS55" s="289"/>
      <c r="GT55" s="289"/>
      <c r="GU55" s="289"/>
      <c r="GV55" s="289"/>
      <c r="GW55" s="289"/>
      <c r="GX55" s="289"/>
      <c r="GY55" s="289"/>
      <c r="GZ55" s="289"/>
      <c r="HA55" s="289"/>
      <c r="HB55" s="289"/>
      <c r="HC55" s="289"/>
      <c r="HD55" s="289"/>
    </row>
    <row r="56" spans="1:217" x14ac:dyDescent="0.35">
      <c r="A56" s="300"/>
      <c r="B56" s="301" t="s">
        <v>900</v>
      </c>
      <c r="C56" s="302">
        <v>50952</v>
      </c>
      <c r="D56" s="302">
        <v>7031</v>
      </c>
      <c r="E56" s="303">
        <v>255</v>
      </c>
      <c r="F56" s="302">
        <v>10537</v>
      </c>
      <c r="G56" s="304">
        <v>68775</v>
      </c>
      <c r="H56" s="294"/>
      <c r="I56" s="230"/>
      <c r="J56" s="230"/>
      <c r="K56" s="230"/>
      <c r="L56" s="230"/>
      <c r="M56" s="230"/>
      <c r="N56" s="776"/>
      <c r="O56" s="776"/>
      <c r="P56" s="776"/>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row>
    <row r="57" spans="1:217" x14ac:dyDescent="0.35">
      <c r="A57" s="300"/>
      <c r="B57" s="301" t="s">
        <v>901</v>
      </c>
      <c r="C57" s="302">
        <v>50952</v>
      </c>
      <c r="D57" s="302">
        <v>7031</v>
      </c>
      <c r="E57" s="303">
        <v>255</v>
      </c>
      <c r="F57" s="302">
        <v>10537</v>
      </c>
      <c r="G57" s="304">
        <v>68775</v>
      </c>
      <c r="H57" s="294"/>
      <c r="I57" s="230"/>
      <c r="J57" s="230"/>
      <c r="K57" s="230"/>
      <c r="L57" s="230"/>
      <c r="M57" s="230"/>
      <c r="N57" s="776"/>
      <c r="O57" s="776"/>
      <c r="P57" s="776"/>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row>
    <row r="58" spans="1:217" x14ac:dyDescent="0.35">
      <c r="A58" s="300"/>
      <c r="B58" s="301" t="s">
        <v>902</v>
      </c>
      <c r="C58" s="302">
        <v>57350</v>
      </c>
      <c r="D58" s="302">
        <v>7914</v>
      </c>
      <c r="E58" s="303">
        <v>287</v>
      </c>
      <c r="F58" s="302">
        <v>11860</v>
      </c>
      <c r="G58" s="304">
        <v>77411</v>
      </c>
      <c r="H58" s="294"/>
      <c r="I58" s="230"/>
      <c r="J58" s="289"/>
      <c r="K58" s="289"/>
      <c r="L58" s="289"/>
      <c r="M58" s="289"/>
      <c r="N58" s="776"/>
      <c r="O58" s="776"/>
      <c r="P58" s="776"/>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row>
    <row r="59" spans="1:217" x14ac:dyDescent="0.35">
      <c r="A59" s="300" t="s">
        <v>903</v>
      </c>
      <c r="B59" s="301" t="s">
        <v>904</v>
      </c>
      <c r="C59" s="302">
        <v>58972</v>
      </c>
      <c r="D59" s="302">
        <v>8138</v>
      </c>
      <c r="E59" s="303">
        <v>295</v>
      </c>
      <c r="F59" s="302">
        <v>12195</v>
      </c>
      <c r="G59" s="304">
        <v>79601</v>
      </c>
      <c r="H59" s="294"/>
      <c r="I59" s="230"/>
      <c r="J59" s="289"/>
      <c r="K59" s="289"/>
      <c r="L59" s="289"/>
      <c r="M59" s="289"/>
      <c r="N59" s="230"/>
      <c r="O59" s="230"/>
      <c r="P59" s="230"/>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89"/>
      <c r="DU59" s="289"/>
      <c r="DV59" s="289"/>
      <c r="DW59" s="289"/>
      <c r="DX59" s="289"/>
      <c r="DY59" s="289"/>
      <c r="DZ59" s="289"/>
      <c r="EA59" s="289"/>
      <c r="EB59" s="289"/>
      <c r="EC59" s="289"/>
      <c r="ED59" s="289"/>
      <c r="EE59" s="289"/>
      <c r="EF59" s="289"/>
      <c r="EG59" s="289"/>
      <c r="EH59" s="289"/>
      <c r="EI59" s="289"/>
      <c r="EJ59" s="289"/>
      <c r="EK59" s="289"/>
      <c r="EL59" s="289"/>
      <c r="EM59" s="289"/>
      <c r="EN59" s="289"/>
      <c r="EO59" s="289"/>
      <c r="EP59" s="289"/>
      <c r="EQ59" s="289"/>
      <c r="ER59" s="289"/>
      <c r="ES59" s="289"/>
      <c r="ET59" s="289"/>
      <c r="EU59" s="289"/>
      <c r="EV59" s="289"/>
      <c r="EW59" s="289"/>
      <c r="EX59" s="289"/>
      <c r="EY59" s="289"/>
      <c r="EZ59" s="289"/>
      <c r="FA59" s="289"/>
      <c r="FB59" s="289"/>
      <c r="FC59" s="289"/>
      <c r="FD59" s="289"/>
      <c r="FE59" s="289"/>
      <c r="FF59" s="289"/>
      <c r="FG59" s="289"/>
      <c r="FH59" s="289"/>
      <c r="FI59" s="289"/>
      <c r="FJ59" s="289"/>
      <c r="FK59" s="289"/>
      <c r="FL59" s="289"/>
      <c r="FM59" s="289"/>
      <c r="FN59" s="289"/>
      <c r="FO59" s="289"/>
      <c r="FP59" s="289"/>
      <c r="FQ59" s="289"/>
      <c r="FR59" s="289"/>
      <c r="FS59" s="289"/>
      <c r="FT59" s="289"/>
      <c r="FU59" s="289"/>
      <c r="FV59" s="289"/>
      <c r="FW59" s="289"/>
      <c r="FX59" s="289"/>
      <c r="FY59" s="289"/>
      <c r="FZ59" s="289"/>
      <c r="GA59" s="289"/>
      <c r="GB59" s="289"/>
      <c r="GC59" s="289"/>
      <c r="GD59" s="289"/>
      <c r="GE59" s="289"/>
      <c r="GF59" s="289"/>
      <c r="GG59" s="289"/>
      <c r="GH59" s="289"/>
      <c r="GI59" s="289"/>
      <c r="GJ59" s="289"/>
      <c r="GK59" s="289"/>
      <c r="GL59" s="289"/>
      <c r="GM59" s="289"/>
      <c r="GN59" s="289"/>
      <c r="GO59" s="289"/>
      <c r="GP59" s="289"/>
      <c r="GQ59" s="289"/>
      <c r="GR59" s="289"/>
      <c r="GS59" s="289"/>
      <c r="GT59" s="289"/>
      <c r="GU59" s="289"/>
      <c r="GV59" s="289"/>
      <c r="GW59" s="289"/>
      <c r="GX59" s="289"/>
      <c r="GY59" s="289"/>
      <c r="GZ59" s="289"/>
      <c r="HA59" s="289"/>
      <c r="HB59" s="289"/>
      <c r="HC59" s="289"/>
      <c r="HD59" s="289"/>
    </row>
    <row r="60" spans="1:217" x14ac:dyDescent="0.35">
      <c r="A60" s="300"/>
      <c r="B60" s="301" t="s">
        <v>905</v>
      </c>
      <c r="C60" s="302">
        <v>58972</v>
      </c>
      <c r="D60" s="302">
        <v>8138</v>
      </c>
      <c r="E60" s="303">
        <v>295</v>
      </c>
      <c r="F60" s="302">
        <v>12195</v>
      </c>
      <c r="G60" s="304">
        <v>79601</v>
      </c>
      <c r="H60" s="294"/>
      <c r="I60" s="294"/>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289"/>
      <c r="DY60" s="289"/>
      <c r="DZ60" s="289"/>
      <c r="EA60" s="289"/>
      <c r="EB60" s="289"/>
      <c r="EC60" s="289"/>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289"/>
      <c r="FH60" s="289"/>
      <c r="FI60" s="289"/>
      <c r="FJ60" s="289"/>
      <c r="FK60" s="289"/>
      <c r="FL60" s="289"/>
      <c r="FM60" s="289"/>
      <c r="FN60" s="289"/>
      <c r="FO60" s="289"/>
      <c r="FP60" s="289"/>
      <c r="FQ60" s="289"/>
      <c r="FR60" s="289"/>
      <c r="FS60" s="289"/>
      <c r="FT60" s="289"/>
      <c r="FU60" s="289"/>
      <c r="FV60" s="289"/>
      <c r="FW60" s="289"/>
      <c r="FX60" s="289"/>
      <c r="FY60" s="289"/>
      <c r="FZ60" s="289"/>
      <c r="GA60" s="289"/>
      <c r="GB60" s="289"/>
      <c r="GC60" s="289"/>
      <c r="GD60" s="289"/>
      <c r="GE60" s="289"/>
      <c r="GF60" s="289"/>
      <c r="GG60" s="289"/>
      <c r="GH60" s="289"/>
      <c r="GI60" s="289"/>
      <c r="GJ60" s="289"/>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row>
    <row r="61" spans="1:217" x14ac:dyDescent="0.35">
      <c r="A61" s="300"/>
      <c r="B61" s="301" t="s">
        <v>906</v>
      </c>
      <c r="C61" s="302">
        <v>58972</v>
      </c>
      <c r="D61" s="302">
        <v>8138</v>
      </c>
      <c r="E61" s="303">
        <v>295</v>
      </c>
      <c r="F61" s="302">
        <v>12195</v>
      </c>
      <c r="G61" s="304">
        <v>79601</v>
      </c>
      <c r="H61" s="294"/>
      <c r="I61" s="294"/>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89"/>
      <c r="DU61" s="289"/>
      <c r="DV61" s="289"/>
      <c r="DW61" s="289"/>
      <c r="DX61" s="289"/>
      <c r="DY61" s="289"/>
      <c r="DZ61" s="289"/>
      <c r="EA61" s="289"/>
      <c r="EB61" s="289"/>
      <c r="EC61" s="289"/>
      <c r="ED61" s="289"/>
      <c r="EE61" s="289"/>
      <c r="EF61" s="289"/>
      <c r="EG61" s="289"/>
      <c r="EH61" s="289"/>
      <c r="EI61" s="289"/>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289"/>
      <c r="FV61" s="289"/>
      <c r="FW61" s="289"/>
      <c r="FX61" s="289"/>
      <c r="FY61" s="289"/>
      <c r="FZ61" s="289"/>
      <c r="GA61" s="289"/>
      <c r="GB61" s="289"/>
      <c r="GC61" s="289"/>
      <c r="GD61" s="289"/>
      <c r="GE61" s="289"/>
      <c r="GF61" s="289"/>
      <c r="GG61" s="289"/>
      <c r="GH61" s="289"/>
      <c r="GI61" s="289"/>
      <c r="GJ61" s="289"/>
      <c r="GK61" s="289"/>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row>
    <row r="62" spans="1:217" x14ac:dyDescent="0.35">
      <c r="A62" s="300"/>
      <c r="B62" s="301" t="s">
        <v>907</v>
      </c>
      <c r="C62" s="302">
        <v>58972</v>
      </c>
      <c r="D62" s="302">
        <v>8138</v>
      </c>
      <c r="E62" s="303">
        <v>295</v>
      </c>
      <c r="F62" s="302">
        <v>12195</v>
      </c>
      <c r="G62" s="304">
        <v>79601</v>
      </c>
      <c r="H62" s="294"/>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row>
    <row r="63" spans="1:217" x14ac:dyDescent="0.35">
      <c r="A63" s="300"/>
      <c r="B63" s="301" t="s">
        <v>908</v>
      </c>
      <c r="C63" s="302">
        <v>58972</v>
      </c>
      <c r="D63" s="302">
        <v>8138</v>
      </c>
      <c r="E63" s="303">
        <v>295</v>
      </c>
      <c r="F63" s="302">
        <v>12195</v>
      </c>
      <c r="G63" s="304">
        <v>79601</v>
      </c>
      <c r="H63" s="294"/>
      <c r="I63" s="294"/>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289"/>
      <c r="GF63" s="289"/>
      <c r="GG63" s="289"/>
      <c r="GH63" s="289"/>
      <c r="GI63" s="289"/>
      <c r="GJ63" s="289"/>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row>
    <row r="64" spans="1:217" x14ac:dyDescent="0.35">
      <c r="A64" s="300"/>
      <c r="B64" s="301" t="s">
        <v>909</v>
      </c>
      <c r="C64" s="302">
        <v>68525</v>
      </c>
      <c r="D64" s="302">
        <v>9456</v>
      </c>
      <c r="E64" s="303">
        <v>343</v>
      </c>
      <c r="F64" s="302">
        <v>14171</v>
      </c>
      <c r="G64" s="304">
        <v>92495</v>
      </c>
      <c r="H64" s="294"/>
      <c r="I64" s="294"/>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row>
    <row r="65" spans="1:217" x14ac:dyDescent="0.35">
      <c r="A65" s="300" t="s">
        <v>910</v>
      </c>
      <c r="B65" s="301" t="s">
        <v>911</v>
      </c>
      <c r="C65" s="302">
        <v>70417</v>
      </c>
      <c r="D65" s="302">
        <v>9718</v>
      </c>
      <c r="E65" s="303">
        <v>352</v>
      </c>
      <c r="F65" s="302">
        <v>14562</v>
      </c>
      <c r="G65" s="304">
        <v>95049</v>
      </c>
      <c r="H65" s="294"/>
      <c r="I65" s="294"/>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row>
    <row r="66" spans="1:217" x14ac:dyDescent="0.35">
      <c r="A66" s="300"/>
      <c r="B66" s="301" t="s">
        <v>912</v>
      </c>
      <c r="C66" s="302">
        <v>70417</v>
      </c>
      <c r="D66" s="302">
        <v>9718</v>
      </c>
      <c r="E66" s="303">
        <v>352</v>
      </c>
      <c r="F66" s="302">
        <v>14562</v>
      </c>
      <c r="G66" s="304">
        <v>95049</v>
      </c>
      <c r="H66" s="294"/>
      <c r="I66" s="294"/>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row>
    <row r="67" spans="1:217" x14ac:dyDescent="0.35">
      <c r="A67" s="300"/>
      <c r="B67" s="301" t="s">
        <v>913</v>
      </c>
      <c r="C67" s="302">
        <v>70417</v>
      </c>
      <c r="D67" s="302">
        <v>9718</v>
      </c>
      <c r="E67" s="303">
        <v>352</v>
      </c>
      <c r="F67" s="302">
        <v>14562</v>
      </c>
      <c r="G67" s="304">
        <v>95049</v>
      </c>
      <c r="H67" s="294"/>
      <c r="I67" s="294"/>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row>
    <row r="68" spans="1:217" x14ac:dyDescent="0.35">
      <c r="A68" s="300"/>
      <c r="B68" s="301" t="s">
        <v>914</v>
      </c>
      <c r="C68" s="302">
        <v>70417</v>
      </c>
      <c r="D68" s="302">
        <v>9718</v>
      </c>
      <c r="E68" s="303">
        <v>352</v>
      </c>
      <c r="F68" s="302">
        <v>14562</v>
      </c>
      <c r="G68" s="304">
        <v>95049</v>
      </c>
      <c r="H68" s="294"/>
      <c r="I68" s="294"/>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row>
    <row r="69" spans="1:217" x14ac:dyDescent="0.35">
      <c r="A69" s="300"/>
      <c r="B69" s="301" t="s">
        <v>915</v>
      </c>
      <c r="C69" s="302">
        <v>70417</v>
      </c>
      <c r="D69" s="302">
        <v>9718</v>
      </c>
      <c r="E69" s="303">
        <v>352</v>
      </c>
      <c r="F69" s="302">
        <v>14562</v>
      </c>
      <c r="G69" s="304">
        <v>95049</v>
      </c>
      <c r="H69" s="294"/>
      <c r="I69" s="294"/>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row>
    <row r="70" spans="1:217" x14ac:dyDescent="0.35">
      <c r="A70" s="300"/>
      <c r="B70" s="301" t="s">
        <v>916</v>
      </c>
      <c r="C70" s="302">
        <v>81138</v>
      </c>
      <c r="D70" s="302">
        <v>11197</v>
      </c>
      <c r="E70" s="303">
        <v>406</v>
      </c>
      <c r="F70" s="302">
        <v>16779</v>
      </c>
      <c r="G70" s="304">
        <v>109520</v>
      </c>
      <c r="H70" s="294"/>
      <c r="I70" s="294"/>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row>
    <row r="71" spans="1:217" x14ac:dyDescent="0.35">
      <c r="A71" s="300" t="s">
        <v>917</v>
      </c>
      <c r="B71" s="301" t="s">
        <v>918</v>
      </c>
      <c r="C71" s="302">
        <v>83572</v>
      </c>
      <c r="D71" s="302">
        <v>11533</v>
      </c>
      <c r="E71" s="303">
        <v>418</v>
      </c>
      <c r="F71" s="302">
        <v>17283</v>
      </c>
      <c r="G71" s="304">
        <v>112805</v>
      </c>
      <c r="H71" s="294"/>
      <c r="I71" s="294"/>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9"/>
      <c r="DK71" s="289"/>
      <c r="DL71" s="289"/>
      <c r="DM71" s="289"/>
      <c r="DN71" s="289"/>
      <c r="DO71" s="289"/>
      <c r="DP71" s="289"/>
      <c r="DQ71" s="289"/>
      <c r="DR71" s="289"/>
      <c r="DS71" s="289"/>
      <c r="DT71" s="289"/>
      <c r="DU71" s="289"/>
      <c r="DV71" s="289"/>
      <c r="DW71" s="289"/>
      <c r="DX71" s="289"/>
      <c r="DY71" s="289"/>
      <c r="DZ71" s="289"/>
      <c r="EA71" s="289"/>
      <c r="EB71" s="289"/>
      <c r="EC71" s="289"/>
      <c r="ED71" s="289"/>
      <c r="EE71" s="289"/>
      <c r="EF71" s="289"/>
      <c r="EG71" s="289"/>
      <c r="EH71" s="289"/>
      <c r="EI71" s="289"/>
      <c r="EJ71" s="289"/>
      <c r="EK71" s="289"/>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289"/>
      <c r="GF71" s="289"/>
      <c r="GG71" s="289"/>
      <c r="GH71" s="289"/>
      <c r="GI71" s="289"/>
      <c r="GJ71" s="289"/>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row>
    <row r="72" spans="1:217" x14ac:dyDescent="0.35">
      <c r="A72" s="300"/>
      <c r="B72" s="301" t="s">
        <v>919</v>
      </c>
      <c r="C72" s="302">
        <v>83572</v>
      </c>
      <c r="D72" s="302">
        <v>11533</v>
      </c>
      <c r="E72" s="303">
        <v>418</v>
      </c>
      <c r="F72" s="302">
        <v>17283</v>
      </c>
      <c r="G72" s="304">
        <v>112805</v>
      </c>
      <c r="H72" s="294"/>
      <c r="I72" s="294"/>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row>
    <row r="73" spans="1:217" x14ac:dyDescent="0.35">
      <c r="A73" s="300"/>
      <c r="B73" s="301" t="s">
        <v>920</v>
      </c>
      <c r="C73" s="302">
        <v>83572</v>
      </c>
      <c r="D73" s="302">
        <v>11533</v>
      </c>
      <c r="E73" s="303">
        <v>418</v>
      </c>
      <c r="F73" s="302">
        <v>17283</v>
      </c>
      <c r="G73" s="304">
        <v>112805</v>
      </c>
      <c r="H73" s="294"/>
      <c r="I73" s="294"/>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289"/>
      <c r="GF73" s="289"/>
      <c r="GG73" s="289"/>
      <c r="GH73" s="289"/>
      <c r="GI73" s="289"/>
      <c r="GJ73" s="289"/>
      <c r="GK73" s="289"/>
      <c r="GL73" s="289"/>
      <c r="GM73" s="289"/>
      <c r="GN73" s="289"/>
      <c r="GO73" s="289"/>
      <c r="GP73" s="289"/>
      <c r="GQ73" s="289"/>
      <c r="GR73" s="289"/>
      <c r="GS73" s="289"/>
      <c r="GT73" s="289"/>
      <c r="GU73" s="289"/>
      <c r="GV73" s="289"/>
      <c r="GW73" s="289"/>
      <c r="GX73" s="289"/>
      <c r="GY73" s="289"/>
      <c r="GZ73" s="289"/>
      <c r="HA73" s="289"/>
      <c r="HB73" s="289"/>
      <c r="HC73" s="289"/>
      <c r="HD73" s="289"/>
      <c r="HE73" s="289"/>
      <c r="HF73" s="289"/>
      <c r="HG73" s="289"/>
      <c r="HH73" s="289"/>
      <c r="HI73" s="289"/>
    </row>
    <row r="74" spans="1:217" x14ac:dyDescent="0.35">
      <c r="A74" s="300"/>
      <c r="B74" s="301" t="s">
        <v>921</v>
      </c>
      <c r="C74" s="302">
        <v>83572</v>
      </c>
      <c r="D74" s="302">
        <v>11533</v>
      </c>
      <c r="E74" s="303">
        <v>418</v>
      </c>
      <c r="F74" s="302">
        <v>17283</v>
      </c>
      <c r="G74" s="304">
        <v>112805</v>
      </c>
      <c r="H74" s="294"/>
      <c r="I74" s="294"/>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289"/>
      <c r="FV74" s="289"/>
      <c r="FW74" s="289"/>
      <c r="FX74" s="289"/>
      <c r="FY74" s="289"/>
      <c r="FZ74" s="289"/>
      <c r="GA74" s="289"/>
      <c r="GB74" s="289"/>
      <c r="GC74" s="289"/>
      <c r="GD74" s="289"/>
      <c r="GE74" s="289"/>
      <c r="GF74" s="289"/>
      <c r="GG74" s="289"/>
      <c r="GH74" s="289"/>
      <c r="GI74" s="289"/>
      <c r="GJ74" s="289"/>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row>
    <row r="75" spans="1:217" x14ac:dyDescent="0.35">
      <c r="A75" s="300"/>
      <c r="B75" s="301" t="s">
        <v>922</v>
      </c>
      <c r="C75" s="302">
        <v>83572</v>
      </c>
      <c r="D75" s="302">
        <v>11533</v>
      </c>
      <c r="E75" s="303">
        <v>418</v>
      </c>
      <c r="F75" s="302">
        <v>17283</v>
      </c>
      <c r="G75" s="304">
        <v>112805</v>
      </c>
      <c r="H75" s="294"/>
      <c r="I75" s="294"/>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9"/>
      <c r="EN75" s="289"/>
      <c r="EO75" s="289"/>
      <c r="EP75" s="289"/>
      <c r="EQ75" s="289"/>
      <c r="ER75" s="289"/>
      <c r="ES75" s="289"/>
      <c r="ET75" s="289"/>
      <c r="EU75" s="289"/>
      <c r="EV75" s="289"/>
      <c r="EW75" s="289"/>
      <c r="EX75" s="289"/>
      <c r="EY75" s="289"/>
      <c r="EZ75" s="289"/>
      <c r="FA75" s="289"/>
      <c r="FB75" s="289"/>
      <c r="FC75" s="289"/>
      <c r="FD75" s="289"/>
      <c r="FE75" s="289"/>
      <c r="FF75" s="289"/>
      <c r="FG75" s="289"/>
      <c r="FH75" s="289"/>
      <c r="FI75" s="289"/>
      <c r="FJ75" s="289"/>
      <c r="FK75" s="289"/>
      <c r="FL75" s="289"/>
      <c r="FM75" s="289"/>
      <c r="FN75" s="289"/>
      <c r="FO75" s="289"/>
      <c r="FP75" s="289"/>
      <c r="FQ75" s="289"/>
      <c r="FR75" s="289"/>
      <c r="FS75" s="289"/>
      <c r="FT75" s="289"/>
      <c r="FU75" s="289"/>
      <c r="FV75" s="289"/>
      <c r="FW75" s="289"/>
      <c r="FX75" s="289"/>
      <c r="FY75" s="289"/>
      <c r="FZ75" s="289"/>
      <c r="GA75" s="289"/>
      <c r="GB75" s="289"/>
      <c r="GC75" s="289"/>
      <c r="GD75" s="289"/>
      <c r="GE75" s="289"/>
      <c r="GF75" s="289"/>
      <c r="GG75" s="289"/>
      <c r="GH75" s="289"/>
      <c r="GI75" s="289"/>
      <c r="GJ75" s="289"/>
      <c r="GK75" s="289"/>
      <c r="GL75" s="289"/>
      <c r="GM75" s="289"/>
      <c r="GN75" s="289"/>
      <c r="GO75" s="289"/>
      <c r="GP75" s="289"/>
      <c r="GQ75" s="289"/>
      <c r="GR75" s="289"/>
      <c r="GS75" s="289"/>
      <c r="GT75" s="289"/>
      <c r="GU75" s="289"/>
      <c r="GV75" s="289"/>
      <c r="GW75" s="289"/>
      <c r="GX75" s="289"/>
      <c r="GY75" s="289"/>
      <c r="GZ75" s="289"/>
      <c r="HA75" s="289"/>
      <c r="HB75" s="289"/>
      <c r="HC75" s="289"/>
      <c r="HD75" s="289"/>
      <c r="HE75" s="289"/>
      <c r="HF75" s="289"/>
      <c r="HG75" s="289"/>
      <c r="HH75" s="289"/>
      <c r="HI75" s="289"/>
    </row>
    <row r="76" spans="1:217" x14ac:dyDescent="0.35">
      <c r="A76" s="300"/>
      <c r="B76" s="301" t="s">
        <v>923</v>
      </c>
      <c r="C76" s="302">
        <v>96376</v>
      </c>
      <c r="D76" s="302">
        <v>13300</v>
      </c>
      <c r="E76" s="303">
        <v>482</v>
      </c>
      <c r="F76" s="302">
        <v>19931</v>
      </c>
      <c r="G76" s="304">
        <v>130089</v>
      </c>
      <c r="H76" s="294"/>
      <c r="I76" s="294"/>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c r="BA76" s="289"/>
      <c r="BB76" s="289"/>
      <c r="BC76" s="289"/>
      <c r="BD76" s="289"/>
      <c r="BE76" s="289"/>
      <c r="BF76" s="289"/>
      <c r="BG76" s="289"/>
      <c r="BH76" s="289"/>
      <c r="BI76" s="289"/>
      <c r="BJ76" s="289"/>
      <c r="BK76" s="289"/>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289"/>
      <c r="CP76" s="289"/>
      <c r="CQ76" s="289"/>
      <c r="CR76" s="289"/>
      <c r="CS76" s="289"/>
      <c r="CT76" s="289"/>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289"/>
      <c r="DY76" s="289"/>
      <c r="DZ76" s="289"/>
      <c r="EA76" s="289"/>
      <c r="EB76" s="289"/>
      <c r="EC76" s="289"/>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289"/>
      <c r="FH76" s="289"/>
      <c r="FI76" s="289"/>
      <c r="FJ76" s="289"/>
      <c r="FK76" s="289"/>
      <c r="FL76" s="289"/>
      <c r="FM76" s="289"/>
      <c r="FN76" s="289"/>
      <c r="FO76" s="289"/>
      <c r="FP76" s="289"/>
      <c r="FQ76" s="289"/>
      <c r="FR76" s="289"/>
      <c r="FS76" s="289"/>
      <c r="FT76" s="289"/>
      <c r="FU76" s="289"/>
      <c r="FV76" s="289"/>
      <c r="FW76" s="289"/>
      <c r="FX76" s="289"/>
      <c r="FY76" s="289"/>
      <c r="FZ76" s="289"/>
      <c r="GA76" s="289"/>
      <c r="GB76" s="289"/>
      <c r="GC76" s="289"/>
      <c r="GD76" s="289"/>
      <c r="GE76" s="289"/>
      <c r="GF76" s="289"/>
      <c r="GG76" s="289"/>
      <c r="GH76" s="289"/>
      <c r="GI76" s="289"/>
      <c r="GJ76" s="289"/>
      <c r="GK76" s="289"/>
      <c r="GL76" s="289"/>
      <c r="GM76" s="289"/>
      <c r="GN76" s="289"/>
      <c r="GO76" s="289"/>
      <c r="GP76" s="289"/>
      <c r="GQ76" s="289"/>
      <c r="GR76" s="289"/>
      <c r="GS76" s="289"/>
      <c r="GT76" s="289"/>
      <c r="GU76" s="289"/>
      <c r="GV76" s="289"/>
      <c r="GW76" s="289"/>
      <c r="GX76" s="289"/>
      <c r="GY76" s="289"/>
      <c r="GZ76" s="289"/>
      <c r="HA76" s="289"/>
      <c r="HB76" s="289"/>
      <c r="HC76" s="289"/>
      <c r="HD76" s="289"/>
      <c r="HE76" s="289"/>
      <c r="HF76" s="289"/>
      <c r="HG76" s="289"/>
      <c r="HH76" s="289"/>
      <c r="HI76" s="289"/>
    </row>
    <row r="77" spans="1:217" x14ac:dyDescent="0.35">
      <c r="A77" s="300">
        <v>9</v>
      </c>
      <c r="B77" s="301" t="s">
        <v>924</v>
      </c>
      <c r="C77" s="302">
        <v>99892</v>
      </c>
      <c r="D77" s="302">
        <v>13785</v>
      </c>
      <c r="E77" s="303">
        <v>499</v>
      </c>
      <c r="F77" s="302">
        <v>20658</v>
      </c>
      <c r="G77" s="304">
        <v>134834</v>
      </c>
      <c r="H77" s="294"/>
      <c r="I77" s="294"/>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289"/>
      <c r="DV77" s="289"/>
      <c r="DW77" s="289"/>
      <c r="DX77" s="289"/>
      <c r="DY77" s="289"/>
      <c r="DZ77" s="289"/>
      <c r="EA77" s="289"/>
      <c r="EB77" s="289"/>
      <c r="EC77" s="289"/>
      <c r="ED77" s="289"/>
      <c r="EE77" s="289"/>
      <c r="EF77" s="289"/>
      <c r="EG77" s="289"/>
      <c r="EH77" s="289"/>
      <c r="EI77" s="289"/>
      <c r="EJ77" s="289"/>
      <c r="EK77" s="289"/>
      <c r="EL77" s="289"/>
      <c r="EM77" s="289"/>
      <c r="EN77" s="289"/>
      <c r="EO77" s="289"/>
      <c r="EP77" s="289"/>
      <c r="EQ77" s="289"/>
      <c r="ER77" s="289"/>
      <c r="ES77" s="289"/>
      <c r="ET77" s="289"/>
      <c r="EU77" s="289"/>
      <c r="EV77" s="289"/>
      <c r="EW77" s="289"/>
      <c r="EX77" s="289"/>
      <c r="EY77" s="289"/>
      <c r="EZ77" s="289"/>
      <c r="FA77" s="289"/>
      <c r="FB77" s="289"/>
      <c r="FC77" s="289"/>
      <c r="FD77" s="289"/>
      <c r="FE77" s="289"/>
      <c r="FF77" s="289"/>
      <c r="FG77" s="289"/>
      <c r="FH77" s="289"/>
      <c r="FI77" s="289"/>
      <c r="FJ77" s="289"/>
      <c r="FK77" s="289"/>
      <c r="FL77" s="289"/>
      <c r="FM77" s="289"/>
      <c r="FN77" s="289"/>
      <c r="FO77" s="289"/>
      <c r="FP77" s="289"/>
      <c r="FQ77" s="289"/>
      <c r="FR77" s="289"/>
      <c r="FS77" s="289"/>
      <c r="FT77" s="289"/>
      <c r="FU77" s="289"/>
      <c r="FV77" s="289"/>
      <c r="FW77" s="289"/>
      <c r="FX77" s="289"/>
      <c r="FY77" s="289"/>
      <c r="FZ77" s="289"/>
      <c r="GA77" s="289"/>
      <c r="GB77" s="289"/>
      <c r="GC77" s="289"/>
      <c r="GD77" s="289"/>
      <c r="GE77" s="289"/>
      <c r="GF77" s="289"/>
      <c r="GG77" s="289"/>
      <c r="GH77" s="289"/>
      <c r="GI77" s="289"/>
      <c r="GJ77" s="289"/>
      <c r="GK77" s="289"/>
      <c r="GL77" s="289"/>
      <c r="GM77" s="289"/>
      <c r="GN77" s="289"/>
      <c r="GO77" s="289"/>
      <c r="GP77" s="289"/>
      <c r="GQ77" s="289"/>
      <c r="GR77" s="289"/>
      <c r="GS77" s="289"/>
      <c r="GT77" s="289"/>
      <c r="GU77" s="289"/>
      <c r="GV77" s="289"/>
      <c r="GW77" s="289"/>
      <c r="GX77" s="289"/>
      <c r="GY77" s="289"/>
      <c r="GZ77" s="289"/>
      <c r="HA77" s="289"/>
      <c r="HB77" s="289"/>
      <c r="HC77" s="289"/>
      <c r="HD77" s="289"/>
      <c r="HE77" s="289"/>
      <c r="HF77" s="289"/>
      <c r="HG77" s="289"/>
      <c r="HH77" s="289"/>
      <c r="HI77" s="289"/>
    </row>
    <row r="78" spans="1:217" x14ac:dyDescent="0.35">
      <c r="A78" s="300"/>
      <c r="B78" s="301" t="s">
        <v>925</v>
      </c>
      <c r="C78" s="302">
        <v>99892</v>
      </c>
      <c r="D78" s="302">
        <v>13785</v>
      </c>
      <c r="E78" s="303">
        <v>499</v>
      </c>
      <c r="F78" s="302">
        <v>20658</v>
      </c>
      <c r="G78" s="304">
        <v>134834</v>
      </c>
      <c r="H78" s="294"/>
      <c r="I78" s="294"/>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89"/>
      <c r="BK78" s="289"/>
      <c r="BL78" s="289"/>
      <c r="BM78" s="289"/>
      <c r="BN78" s="289"/>
      <c r="BO78" s="289"/>
      <c r="BP78" s="289"/>
      <c r="BQ78" s="289"/>
      <c r="BR78" s="289"/>
      <c r="BS78" s="289"/>
      <c r="BT78" s="289"/>
      <c r="BU78" s="289"/>
      <c r="BV78" s="289"/>
      <c r="BW78" s="289"/>
      <c r="BX78" s="289"/>
      <c r="BY78" s="289"/>
      <c r="BZ78" s="289"/>
      <c r="CA78" s="289"/>
      <c r="CB78" s="289"/>
      <c r="CC78" s="289"/>
      <c r="CD78" s="289"/>
      <c r="CE78" s="289"/>
      <c r="CF78" s="289"/>
      <c r="CG78" s="289"/>
      <c r="CH78" s="289"/>
      <c r="CI78" s="289"/>
      <c r="CJ78" s="289"/>
      <c r="CK78" s="289"/>
      <c r="CL78" s="289"/>
      <c r="CM78" s="289"/>
      <c r="CN78" s="289"/>
      <c r="CO78" s="289"/>
      <c r="CP78" s="289"/>
      <c r="CQ78" s="289"/>
      <c r="CR78" s="289"/>
      <c r="CS78" s="289"/>
      <c r="CT78" s="289"/>
      <c r="CU78" s="289"/>
      <c r="CV78" s="289"/>
      <c r="CW78" s="289"/>
      <c r="CX78" s="289"/>
      <c r="CY78" s="289"/>
      <c r="CZ78" s="289"/>
      <c r="DA78" s="289"/>
      <c r="DB78" s="289"/>
      <c r="DC78" s="289"/>
      <c r="DD78" s="289"/>
      <c r="DE78" s="289"/>
      <c r="DF78" s="289"/>
      <c r="DG78" s="289"/>
      <c r="DH78" s="289"/>
      <c r="DI78" s="289"/>
      <c r="DJ78" s="289"/>
      <c r="DK78" s="289"/>
      <c r="DL78" s="289"/>
      <c r="DM78" s="289"/>
      <c r="DN78" s="289"/>
      <c r="DO78" s="289"/>
      <c r="DP78" s="289"/>
      <c r="DQ78" s="289"/>
      <c r="DR78" s="289"/>
      <c r="DS78" s="289"/>
      <c r="DT78" s="289"/>
      <c r="DU78" s="289"/>
      <c r="DV78" s="289"/>
      <c r="DW78" s="289"/>
      <c r="DX78" s="289"/>
      <c r="DY78" s="289"/>
      <c r="DZ78" s="289"/>
      <c r="EA78" s="289"/>
      <c r="EB78" s="289"/>
      <c r="EC78" s="289"/>
      <c r="ED78" s="289"/>
      <c r="EE78" s="289"/>
      <c r="EF78" s="289"/>
      <c r="EG78" s="289"/>
      <c r="EH78" s="289"/>
      <c r="EI78" s="289"/>
      <c r="EJ78" s="289"/>
      <c r="EK78" s="289"/>
      <c r="EL78" s="289"/>
      <c r="EM78" s="289"/>
      <c r="EN78" s="289"/>
      <c r="EO78" s="289"/>
      <c r="EP78" s="289"/>
      <c r="EQ78" s="289"/>
      <c r="ER78" s="289"/>
      <c r="ES78" s="289"/>
      <c r="ET78" s="289"/>
      <c r="EU78" s="289"/>
      <c r="EV78" s="289"/>
      <c r="EW78" s="289"/>
      <c r="EX78" s="289"/>
      <c r="EY78" s="289"/>
      <c r="EZ78" s="289"/>
      <c r="FA78" s="289"/>
      <c r="FB78" s="289"/>
      <c r="FC78" s="289"/>
      <c r="FD78" s="289"/>
      <c r="FE78" s="289"/>
      <c r="FF78" s="289"/>
      <c r="FG78" s="289"/>
      <c r="FH78" s="289"/>
      <c r="FI78" s="289"/>
      <c r="FJ78" s="289"/>
      <c r="FK78" s="289"/>
      <c r="FL78" s="289"/>
      <c r="FM78" s="289"/>
      <c r="FN78" s="289"/>
      <c r="FO78" s="289"/>
      <c r="FP78" s="289"/>
      <c r="FQ78" s="289"/>
      <c r="FR78" s="289"/>
      <c r="FS78" s="289"/>
      <c r="FT78" s="289"/>
      <c r="FU78" s="289"/>
      <c r="FV78" s="289"/>
      <c r="FW78" s="289"/>
      <c r="FX78" s="289"/>
      <c r="FY78" s="289"/>
      <c r="FZ78" s="289"/>
      <c r="GA78" s="289"/>
      <c r="GB78" s="289"/>
      <c r="GC78" s="289"/>
      <c r="GD78" s="289"/>
      <c r="GE78" s="289"/>
      <c r="GF78" s="289"/>
      <c r="GG78" s="289"/>
      <c r="GH78" s="289"/>
      <c r="GI78" s="289"/>
      <c r="GJ78" s="289"/>
      <c r="GK78" s="289"/>
      <c r="GL78" s="289"/>
      <c r="GM78" s="289"/>
      <c r="GN78" s="289"/>
      <c r="GO78" s="289"/>
      <c r="GP78" s="289"/>
      <c r="GQ78" s="289"/>
      <c r="GR78" s="289"/>
      <c r="GS78" s="289"/>
      <c r="GT78" s="289"/>
      <c r="GU78" s="289"/>
      <c r="GV78" s="289"/>
      <c r="GW78" s="289"/>
      <c r="GX78" s="289"/>
      <c r="GY78" s="289"/>
      <c r="GZ78" s="289"/>
      <c r="HA78" s="289"/>
      <c r="HB78" s="289"/>
      <c r="HC78" s="289"/>
      <c r="HD78" s="289"/>
      <c r="HE78" s="289"/>
      <c r="HF78" s="289"/>
      <c r="HG78" s="289"/>
      <c r="HH78" s="289"/>
      <c r="HI78" s="289"/>
    </row>
    <row r="79" spans="1:217" x14ac:dyDescent="0.35">
      <c r="A79" s="300"/>
      <c r="B79" s="301" t="s">
        <v>926</v>
      </c>
      <c r="C79" s="302">
        <v>99892</v>
      </c>
      <c r="D79" s="302">
        <v>13785</v>
      </c>
      <c r="E79" s="303">
        <v>499</v>
      </c>
      <c r="F79" s="302">
        <v>20658</v>
      </c>
      <c r="G79" s="304">
        <v>134834</v>
      </c>
      <c r="H79" s="294"/>
      <c r="I79" s="294"/>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89"/>
      <c r="DV79" s="289"/>
      <c r="DW79" s="289"/>
      <c r="DX79" s="289"/>
      <c r="DY79" s="289"/>
      <c r="DZ79" s="289"/>
      <c r="EA79" s="289"/>
      <c r="EB79" s="289"/>
      <c r="EC79" s="289"/>
      <c r="ED79" s="289"/>
      <c r="EE79" s="289"/>
      <c r="EF79" s="289"/>
      <c r="EG79" s="289"/>
      <c r="EH79" s="289"/>
      <c r="EI79" s="289"/>
      <c r="EJ79" s="289"/>
      <c r="EK79" s="289"/>
      <c r="EL79" s="289"/>
      <c r="EM79" s="289"/>
      <c r="EN79" s="289"/>
      <c r="EO79" s="289"/>
      <c r="EP79" s="289"/>
      <c r="EQ79" s="289"/>
      <c r="ER79" s="289"/>
      <c r="ES79" s="289"/>
      <c r="ET79" s="289"/>
      <c r="EU79" s="289"/>
      <c r="EV79" s="289"/>
      <c r="EW79" s="289"/>
      <c r="EX79" s="289"/>
      <c r="EY79" s="289"/>
      <c r="EZ79" s="289"/>
      <c r="FA79" s="289"/>
      <c r="FB79" s="289"/>
      <c r="FC79" s="289"/>
      <c r="FD79" s="289"/>
      <c r="FE79" s="289"/>
      <c r="FF79" s="289"/>
      <c r="FG79" s="289"/>
      <c r="FH79" s="289"/>
      <c r="FI79" s="289"/>
      <c r="FJ79" s="289"/>
      <c r="FK79" s="289"/>
      <c r="FL79" s="289"/>
      <c r="FM79" s="289"/>
      <c r="FN79" s="289"/>
      <c r="FO79" s="289"/>
      <c r="FP79" s="289"/>
      <c r="FQ79" s="289"/>
      <c r="FR79" s="289"/>
      <c r="FS79" s="289"/>
      <c r="FT79" s="289"/>
      <c r="FU79" s="289"/>
      <c r="FV79" s="289"/>
      <c r="FW79" s="289"/>
      <c r="FX79" s="289"/>
      <c r="FY79" s="289"/>
      <c r="FZ79" s="289"/>
      <c r="GA79" s="289"/>
      <c r="GB79" s="289"/>
      <c r="GC79" s="289"/>
      <c r="GD79" s="289"/>
      <c r="GE79" s="289"/>
      <c r="GF79" s="289"/>
      <c r="GG79" s="289"/>
      <c r="GH79" s="289"/>
      <c r="GI79" s="289"/>
      <c r="GJ79" s="289"/>
      <c r="GK79" s="289"/>
      <c r="GL79" s="289"/>
      <c r="GM79" s="289"/>
      <c r="GN79" s="289"/>
      <c r="GO79" s="289"/>
      <c r="GP79" s="289"/>
      <c r="GQ79" s="289"/>
      <c r="GR79" s="289"/>
      <c r="GS79" s="289"/>
      <c r="GT79" s="289"/>
      <c r="GU79" s="289"/>
      <c r="GV79" s="289"/>
      <c r="GW79" s="289"/>
      <c r="GX79" s="289"/>
      <c r="GY79" s="289"/>
      <c r="GZ79" s="289"/>
      <c r="HA79" s="289"/>
      <c r="HB79" s="289"/>
      <c r="HC79" s="289"/>
      <c r="HD79" s="289"/>
      <c r="HE79" s="289"/>
      <c r="HF79" s="289"/>
      <c r="HG79" s="289"/>
      <c r="HH79" s="289"/>
      <c r="HI79" s="289"/>
    </row>
    <row r="80" spans="1:217" x14ac:dyDescent="0.35">
      <c r="A80" s="300"/>
      <c r="B80" s="301" t="s">
        <v>927</v>
      </c>
      <c r="C80" s="302">
        <v>99892</v>
      </c>
      <c r="D80" s="302">
        <v>13785</v>
      </c>
      <c r="E80" s="303">
        <v>499</v>
      </c>
      <c r="F80" s="302">
        <v>20658</v>
      </c>
      <c r="G80" s="304">
        <v>134834</v>
      </c>
      <c r="H80" s="294"/>
      <c r="I80" s="294"/>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289"/>
      <c r="BJ80" s="289"/>
      <c r="BK80" s="289"/>
      <c r="BL80" s="289"/>
      <c r="BM80" s="289"/>
      <c r="BN80" s="289"/>
      <c r="BO80" s="289"/>
      <c r="BP80" s="289"/>
      <c r="BQ80" s="289"/>
      <c r="BR80" s="289"/>
      <c r="BS80" s="289"/>
      <c r="BT80" s="289"/>
      <c r="BU80" s="289"/>
      <c r="BV80" s="289"/>
      <c r="BW80" s="289"/>
      <c r="BX80" s="289"/>
      <c r="BY80" s="289"/>
      <c r="BZ80" s="289"/>
      <c r="CA80" s="289"/>
      <c r="CB80" s="289"/>
      <c r="CC80" s="289"/>
      <c r="CD80" s="289"/>
      <c r="CE80" s="289"/>
      <c r="CF80" s="289"/>
      <c r="CG80" s="289"/>
      <c r="CH80" s="289"/>
      <c r="CI80" s="289"/>
      <c r="CJ80" s="289"/>
      <c r="CK80" s="289"/>
      <c r="CL80" s="289"/>
      <c r="CM80" s="289"/>
      <c r="CN80" s="289"/>
      <c r="CO80" s="289"/>
      <c r="CP80" s="289"/>
      <c r="CQ80" s="289"/>
      <c r="CR80" s="289"/>
      <c r="CS80" s="289"/>
      <c r="CT80" s="289"/>
      <c r="CU80" s="289"/>
      <c r="CV80" s="289"/>
      <c r="CW80" s="289"/>
      <c r="CX80" s="289"/>
      <c r="CY80" s="289"/>
      <c r="CZ80" s="289"/>
      <c r="DA80" s="289"/>
      <c r="DB80" s="289"/>
      <c r="DC80" s="289"/>
      <c r="DD80" s="289"/>
      <c r="DE80" s="289"/>
      <c r="DF80" s="289"/>
      <c r="DG80" s="289"/>
      <c r="DH80" s="289"/>
      <c r="DI80" s="289"/>
      <c r="DJ80" s="289"/>
      <c r="DK80" s="289"/>
      <c r="DL80" s="289"/>
      <c r="DM80" s="289"/>
      <c r="DN80" s="289"/>
      <c r="DO80" s="289"/>
      <c r="DP80" s="289"/>
      <c r="DQ80" s="289"/>
      <c r="DR80" s="289"/>
      <c r="DS80" s="289"/>
      <c r="DT80" s="289"/>
      <c r="DU80" s="289"/>
      <c r="DV80" s="289"/>
      <c r="DW80" s="289"/>
      <c r="DX80" s="289"/>
      <c r="DY80" s="289"/>
      <c r="DZ80" s="289"/>
      <c r="EA80" s="289"/>
      <c r="EB80" s="289"/>
      <c r="EC80" s="289"/>
      <c r="ED80" s="289"/>
      <c r="EE80" s="289"/>
      <c r="EF80" s="289"/>
      <c r="EG80" s="289"/>
      <c r="EH80" s="289"/>
      <c r="EI80" s="289"/>
      <c r="EJ80" s="289"/>
      <c r="EK80" s="289"/>
      <c r="EL80" s="289"/>
      <c r="EM80" s="289"/>
      <c r="EN80" s="289"/>
      <c r="EO80" s="289"/>
      <c r="EP80" s="289"/>
      <c r="EQ80" s="289"/>
      <c r="ER80" s="289"/>
      <c r="ES80" s="289"/>
      <c r="ET80" s="289"/>
      <c r="EU80" s="289"/>
      <c r="EV80" s="289"/>
      <c r="EW80" s="289"/>
      <c r="EX80" s="289"/>
      <c r="EY80" s="289"/>
      <c r="EZ80" s="289"/>
      <c r="FA80" s="289"/>
      <c r="FB80" s="289"/>
      <c r="FC80" s="289"/>
      <c r="FD80" s="289"/>
      <c r="FE80" s="289"/>
      <c r="FF80" s="289"/>
      <c r="FG80" s="289"/>
      <c r="FH80" s="289"/>
      <c r="FI80" s="289"/>
      <c r="FJ80" s="289"/>
      <c r="FK80" s="289"/>
      <c r="FL80" s="289"/>
      <c r="FM80" s="289"/>
      <c r="FN80" s="289"/>
      <c r="FO80" s="289"/>
      <c r="FP80" s="289"/>
      <c r="FQ80" s="289"/>
      <c r="FR80" s="289"/>
      <c r="FS80" s="289"/>
      <c r="FT80" s="289"/>
      <c r="FU80" s="289"/>
      <c r="FV80" s="289"/>
      <c r="FW80" s="289"/>
      <c r="FX80" s="289"/>
      <c r="FY80" s="289"/>
      <c r="FZ80" s="289"/>
      <c r="GA80" s="289"/>
      <c r="GB80" s="289"/>
      <c r="GC80" s="289"/>
      <c r="GD80" s="289"/>
      <c r="GE80" s="289"/>
      <c r="GF80" s="289"/>
      <c r="GG80" s="289"/>
      <c r="GH80" s="289"/>
      <c r="GI80" s="289"/>
      <c r="GJ80" s="289"/>
      <c r="GK80" s="289"/>
      <c r="GL80" s="289"/>
      <c r="GM80" s="289"/>
      <c r="GN80" s="289"/>
      <c r="GO80" s="289"/>
      <c r="GP80" s="289"/>
      <c r="GQ80" s="289"/>
      <c r="GR80" s="289"/>
      <c r="GS80" s="289"/>
      <c r="GT80" s="289"/>
      <c r="GU80" s="289"/>
      <c r="GV80" s="289"/>
      <c r="GW80" s="289"/>
      <c r="GX80" s="289"/>
      <c r="GY80" s="289"/>
      <c r="GZ80" s="289"/>
      <c r="HA80" s="289"/>
      <c r="HB80" s="289"/>
      <c r="HC80" s="289"/>
      <c r="HD80" s="289"/>
      <c r="HE80" s="289"/>
      <c r="HF80" s="289"/>
      <c r="HG80" s="289"/>
      <c r="HH80" s="289"/>
      <c r="HI80" s="289"/>
    </row>
    <row r="81" spans="1:217" x14ac:dyDescent="0.35">
      <c r="A81" s="300"/>
      <c r="B81" s="301" t="s">
        <v>928</v>
      </c>
      <c r="C81" s="302">
        <v>99892</v>
      </c>
      <c r="D81" s="302">
        <v>13785</v>
      </c>
      <c r="E81" s="303">
        <v>499</v>
      </c>
      <c r="F81" s="302">
        <v>20658</v>
      </c>
      <c r="G81" s="304">
        <v>134834</v>
      </c>
      <c r="H81" s="294"/>
      <c r="I81" s="294"/>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c r="BA81" s="289"/>
      <c r="BB81" s="289"/>
      <c r="BC81" s="289"/>
      <c r="BD81" s="289"/>
      <c r="BE81" s="289"/>
      <c r="BF81" s="289"/>
      <c r="BG81" s="289"/>
      <c r="BH81" s="289"/>
      <c r="BI81" s="289"/>
      <c r="BJ81" s="289"/>
      <c r="BK81" s="289"/>
      <c r="BL81" s="289"/>
      <c r="BM81" s="289"/>
      <c r="BN81" s="289"/>
      <c r="BO81" s="289"/>
      <c r="BP81" s="289"/>
      <c r="BQ81" s="289"/>
      <c r="BR81" s="289"/>
      <c r="BS81" s="289"/>
      <c r="BT81" s="289"/>
      <c r="BU81" s="289"/>
      <c r="BV81" s="289"/>
      <c r="BW81" s="289"/>
      <c r="BX81" s="289"/>
      <c r="BY81" s="289"/>
      <c r="BZ81" s="289"/>
      <c r="CA81" s="289"/>
      <c r="CB81" s="289"/>
      <c r="CC81" s="289"/>
      <c r="CD81" s="289"/>
      <c r="CE81" s="289"/>
      <c r="CF81" s="289"/>
      <c r="CG81" s="289"/>
      <c r="CH81" s="289"/>
      <c r="CI81" s="289"/>
      <c r="CJ81" s="289"/>
      <c r="CK81" s="289"/>
      <c r="CL81" s="289"/>
      <c r="CM81" s="289"/>
      <c r="CN81" s="289"/>
      <c r="CO81" s="289"/>
      <c r="CP81" s="289"/>
      <c r="CQ81" s="289"/>
      <c r="CR81" s="289"/>
      <c r="CS81" s="289"/>
      <c r="CT81" s="289"/>
      <c r="CU81" s="289"/>
      <c r="CV81" s="289"/>
      <c r="CW81" s="289"/>
      <c r="CX81" s="289"/>
      <c r="CY81" s="289"/>
      <c r="CZ81" s="289"/>
      <c r="DA81" s="289"/>
      <c r="DB81" s="289"/>
      <c r="DC81" s="289"/>
      <c r="DD81" s="289"/>
      <c r="DE81" s="289"/>
      <c r="DF81" s="289"/>
      <c r="DG81" s="289"/>
      <c r="DH81" s="289"/>
      <c r="DI81" s="289"/>
      <c r="DJ81" s="289"/>
      <c r="DK81" s="289"/>
      <c r="DL81" s="289"/>
      <c r="DM81" s="289"/>
      <c r="DN81" s="289"/>
      <c r="DO81" s="289"/>
      <c r="DP81" s="289"/>
      <c r="DQ81" s="289"/>
      <c r="DR81" s="289"/>
      <c r="DS81" s="289"/>
      <c r="DT81" s="289"/>
      <c r="DU81" s="289"/>
      <c r="DV81" s="289"/>
      <c r="DW81" s="289"/>
      <c r="DX81" s="289"/>
      <c r="DY81" s="289"/>
      <c r="DZ81" s="289"/>
      <c r="EA81" s="289"/>
      <c r="EB81" s="289"/>
      <c r="EC81" s="289"/>
      <c r="ED81" s="289"/>
      <c r="EE81" s="289"/>
      <c r="EF81" s="289"/>
      <c r="EG81" s="289"/>
      <c r="EH81" s="289"/>
      <c r="EI81" s="289"/>
      <c r="EJ81" s="289"/>
      <c r="EK81" s="289"/>
      <c r="EL81" s="289"/>
      <c r="EM81" s="289"/>
      <c r="EN81" s="289"/>
      <c r="EO81" s="289"/>
      <c r="EP81" s="289"/>
      <c r="EQ81" s="289"/>
      <c r="ER81" s="289"/>
      <c r="ES81" s="289"/>
      <c r="ET81" s="289"/>
      <c r="EU81" s="289"/>
      <c r="EV81" s="289"/>
      <c r="EW81" s="289"/>
      <c r="EX81" s="289"/>
      <c r="EY81" s="289"/>
      <c r="EZ81" s="289"/>
      <c r="FA81" s="289"/>
      <c r="FB81" s="289"/>
      <c r="FC81" s="289"/>
      <c r="FD81" s="289"/>
      <c r="FE81" s="289"/>
      <c r="FF81" s="289"/>
      <c r="FG81" s="289"/>
      <c r="FH81" s="289"/>
      <c r="FI81" s="289"/>
      <c r="FJ81" s="289"/>
      <c r="FK81" s="289"/>
      <c r="FL81" s="289"/>
      <c r="FM81" s="289"/>
      <c r="FN81" s="289"/>
      <c r="FO81" s="289"/>
      <c r="FP81" s="289"/>
      <c r="FQ81" s="289"/>
      <c r="FR81" s="289"/>
      <c r="FS81" s="289"/>
      <c r="FT81" s="289"/>
      <c r="FU81" s="289"/>
      <c r="FV81" s="289"/>
      <c r="FW81" s="289"/>
      <c r="FX81" s="289"/>
      <c r="FY81" s="289"/>
      <c r="FZ81" s="289"/>
      <c r="GA81" s="289"/>
      <c r="GB81" s="289"/>
      <c r="GC81" s="289"/>
      <c r="GD81" s="289"/>
      <c r="GE81" s="289"/>
      <c r="GF81" s="289"/>
      <c r="GG81" s="289"/>
      <c r="GH81" s="289"/>
      <c r="GI81" s="289"/>
      <c r="GJ81" s="289"/>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row>
    <row r="82" spans="1:217" x14ac:dyDescent="0.35">
      <c r="A82" s="300"/>
      <c r="B82" s="301" t="s">
        <v>929</v>
      </c>
      <c r="C82" s="302">
        <v>114949</v>
      </c>
      <c r="D82" s="302">
        <v>15863</v>
      </c>
      <c r="E82" s="303">
        <v>575</v>
      </c>
      <c r="F82" s="302">
        <v>23771</v>
      </c>
      <c r="G82" s="304">
        <v>155158</v>
      </c>
      <c r="H82" s="294"/>
      <c r="I82" s="294"/>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c r="BA82" s="289"/>
      <c r="BB82" s="289"/>
      <c r="BC82" s="289"/>
      <c r="BD82" s="289"/>
      <c r="BE82" s="289"/>
      <c r="BF82" s="289"/>
      <c r="BG82" s="289"/>
      <c r="BH82" s="289"/>
      <c r="BI82" s="289"/>
      <c r="BJ82" s="289"/>
      <c r="BK82" s="289"/>
      <c r="BL82" s="289"/>
      <c r="BM82" s="289"/>
      <c r="BN82" s="289"/>
      <c r="BO82" s="289"/>
      <c r="BP82" s="289"/>
      <c r="BQ82" s="289"/>
      <c r="BR82" s="289"/>
      <c r="BS82" s="289"/>
      <c r="BT82" s="289"/>
      <c r="BU82" s="289"/>
      <c r="BV82" s="289"/>
      <c r="BW82" s="289"/>
      <c r="BX82" s="289"/>
      <c r="BY82" s="289"/>
      <c r="BZ82" s="289"/>
      <c r="CA82" s="289"/>
      <c r="CB82" s="289"/>
      <c r="CC82" s="289"/>
      <c r="CD82" s="289"/>
      <c r="CE82" s="289"/>
      <c r="CF82" s="289"/>
      <c r="CG82" s="289"/>
      <c r="CH82" s="289"/>
      <c r="CI82" s="289"/>
      <c r="CJ82" s="289"/>
      <c r="CK82" s="289"/>
      <c r="CL82" s="289"/>
      <c r="CM82" s="289"/>
      <c r="CN82" s="289"/>
      <c r="CO82" s="289"/>
      <c r="CP82" s="289"/>
      <c r="CQ82" s="289"/>
      <c r="CR82" s="289"/>
      <c r="CS82" s="289"/>
      <c r="CT82" s="289"/>
      <c r="CU82" s="289"/>
      <c r="CV82" s="289"/>
      <c r="CW82" s="289"/>
      <c r="CX82" s="289"/>
      <c r="CY82" s="289"/>
      <c r="CZ82" s="289"/>
      <c r="DA82" s="289"/>
      <c r="DB82" s="289"/>
      <c r="DC82" s="289"/>
      <c r="DD82" s="289"/>
      <c r="DE82" s="289"/>
      <c r="DF82" s="289"/>
      <c r="DG82" s="289"/>
      <c r="DH82" s="289"/>
      <c r="DI82" s="289"/>
      <c r="DJ82" s="289"/>
      <c r="DK82" s="289"/>
      <c r="DL82" s="289"/>
      <c r="DM82" s="289"/>
      <c r="DN82" s="289"/>
      <c r="DO82" s="289"/>
      <c r="DP82" s="289"/>
      <c r="DQ82" s="289"/>
      <c r="DR82" s="289"/>
      <c r="DS82" s="289"/>
      <c r="DT82" s="289"/>
      <c r="DU82" s="289"/>
      <c r="DV82" s="289"/>
      <c r="DW82" s="289"/>
      <c r="DX82" s="289"/>
      <c r="DY82" s="289"/>
      <c r="DZ82" s="289"/>
      <c r="EA82" s="289"/>
      <c r="EB82" s="289"/>
      <c r="EC82" s="289"/>
      <c r="ED82" s="289"/>
      <c r="EE82" s="289"/>
      <c r="EF82" s="289"/>
      <c r="EG82" s="289"/>
      <c r="EH82" s="289"/>
      <c r="EI82" s="289"/>
      <c r="EJ82" s="289"/>
      <c r="EK82" s="289"/>
      <c r="EL82" s="289"/>
      <c r="EM82" s="289"/>
      <c r="EN82" s="289"/>
      <c r="EO82" s="289"/>
      <c r="EP82" s="289"/>
      <c r="EQ82" s="289"/>
      <c r="ER82" s="289"/>
      <c r="ES82" s="289"/>
      <c r="ET82" s="289"/>
      <c r="EU82" s="289"/>
      <c r="EV82" s="289"/>
      <c r="EW82" s="289"/>
      <c r="EX82" s="289"/>
      <c r="EY82" s="289"/>
      <c r="EZ82" s="289"/>
      <c r="FA82" s="289"/>
      <c r="FB82" s="289"/>
      <c r="FC82" s="289"/>
      <c r="FD82" s="289"/>
      <c r="FE82" s="289"/>
      <c r="FF82" s="289"/>
      <c r="FG82" s="289"/>
      <c r="FH82" s="289"/>
      <c r="FI82" s="289"/>
      <c r="FJ82" s="289"/>
      <c r="FK82" s="289"/>
      <c r="FL82" s="289"/>
      <c r="FM82" s="289"/>
      <c r="FN82" s="289"/>
      <c r="FO82" s="289"/>
      <c r="FP82" s="289"/>
      <c r="FQ82" s="289"/>
      <c r="FR82" s="289"/>
      <c r="FS82" s="289"/>
      <c r="FT82" s="289"/>
      <c r="FU82" s="289"/>
      <c r="FV82" s="289"/>
      <c r="FW82" s="289"/>
      <c r="FX82" s="289"/>
      <c r="FY82" s="289"/>
      <c r="FZ82" s="289"/>
      <c r="GA82" s="289"/>
      <c r="GB82" s="289"/>
      <c r="GC82" s="289"/>
      <c r="GD82" s="289"/>
      <c r="GE82" s="289"/>
      <c r="GF82" s="289"/>
      <c r="GG82" s="289"/>
      <c r="GH82" s="289"/>
      <c r="GI82" s="289"/>
      <c r="GJ82" s="289"/>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row>
    <row r="83" spans="1:217" x14ac:dyDescent="0.35">
      <c r="A83" s="309" t="s">
        <v>664</v>
      </c>
      <c r="B83" s="310">
        <v>1</v>
      </c>
      <c r="C83" s="302">
        <v>88364</v>
      </c>
      <c r="D83" s="302">
        <v>12194</v>
      </c>
      <c r="E83" s="311">
        <v>442</v>
      </c>
      <c r="F83" s="302">
        <v>18274</v>
      </c>
      <c r="G83" s="304">
        <v>119274</v>
      </c>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c r="BA83" s="289"/>
      <c r="BB83" s="289"/>
      <c r="BC83" s="289"/>
      <c r="BD83" s="289"/>
      <c r="BE83" s="289"/>
      <c r="BF83" s="289"/>
      <c r="BG83" s="289"/>
      <c r="BH83" s="289"/>
      <c r="BI83" s="289"/>
      <c r="BJ83" s="289"/>
      <c r="BK83" s="289"/>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289"/>
      <c r="CP83" s="289"/>
      <c r="CQ83" s="289"/>
      <c r="CR83" s="289"/>
      <c r="CS83" s="289"/>
      <c r="CT83" s="289"/>
      <c r="CU83" s="289"/>
      <c r="CV83" s="289"/>
      <c r="CW83" s="289"/>
      <c r="CX83" s="289"/>
      <c r="CY83" s="289"/>
      <c r="CZ83" s="289"/>
      <c r="DA83" s="289"/>
      <c r="DB83" s="289"/>
      <c r="DC83" s="289"/>
      <c r="DD83" s="289"/>
      <c r="DE83" s="289"/>
      <c r="DF83" s="289"/>
      <c r="DG83" s="289"/>
      <c r="DH83" s="289"/>
      <c r="DI83" s="289"/>
      <c r="DJ83" s="289"/>
      <c r="DK83" s="289"/>
      <c r="DL83" s="289"/>
      <c r="DM83" s="289"/>
      <c r="DN83" s="289"/>
      <c r="DO83" s="289"/>
      <c r="DP83" s="289"/>
      <c r="DQ83" s="289"/>
      <c r="DR83" s="289"/>
      <c r="DS83" s="289"/>
      <c r="DT83" s="289"/>
      <c r="DU83" s="289"/>
      <c r="DV83" s="289"/>
      <c r="DW83" s="289"/>
      <c r="DX83" s="289"/>
      <c r="DY83" s="289"/>
      <c r="DZ83" s="289"/>
      <c r="EA83" s="289"/>
      <c r="EB83" s="289"/>
      <c r="EC83" s="289"/>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c r="FB83" s="289"/>
      <c r="FC83" s="289"/>
      <c r="FD83" s="289"/>
      <c r="FE83" s="289"/>
      <c r="FF83" s="289"/>
      <c r="FG83" s="289"/>
      <c r="FH83" s="289"/>
      <c r="FI83" s="289"/>
      <c r="FJ83" s="289"/>
      <c r="FK83" s="289"/>
      <c r="FL83" s="289"/>
      <c r="FM83" s="289"/>
      <c r="FN83" s="289"/>
      <c r="FO83" s="289"/>
      <c r="FP83" s="289"/>
      <c r="FQ83" s="289"/>
      <c r="FR83" s="289"/>
      <c r="FS83" s="289"/>
      <c r="FT83" s="289"/>
      <c r="FU83" s="289"/>
      <c r="FV83" s="289"/>
      <c r="FW83" s="289"/>
      <c r="FX83" s="289"/>
      <c r="FY83" s="289"/>
      <c r="FZ83" s="289"/>
      <c r="GA83" s="289"/>
      <c r="GB83" s="289"/>
      <c r="GC83" s="289"/>
      <c r="GD83" s="289"/>
      <c r="GE83" s="289"/>
      <c r="GF83" s="289"/>
      <c r="GG83" s="289"/>
      <c r="GH83" s="289"/>
      <c r="GI83" s="289"/>
      <c r="GJ83" s="289"/>
      <c r="GK83" s="289"/>
      <c r="GL83" s="289"/>
      <c r="GM83" s="289"/>
      <c r="GN83" s="289"/>
      <c r="GO83" s="289"/>
      <c r="GP83" s="289"/>
      <c r="GQ83" s="289"/>
      <c r="GR83" s="289"/>
      <c r="GS83" s="289"/>
      <c r="GT83" s="289"/>
      <c r="GU83" s="289"/>
      <c r="GV83" s="289"/>
      <c r="GW83" s="289"/>
      <c r="GX83" s="289"/>
      <c r="GY83" s="289"/>
      <c r="GZ83" s="289"/>
      <c r="HA83" s="289"/>
      <c r="HB83" s="289"/>
      <c r="HC83" s="289"/>
      <c r="HD83" s="289"/>
      <c r="HE83" s="289"/>
      <c r="HF83" s="289"/>
      <c r="HG83" s="289"/>
      <c r="HH83" s="289"/>
      <c r="HI83" s="289"/>
    </row>
    <row r="84" spans="1:217" x14ac:dyDescent="0.35">
      <c r="A84" s="309"/>
      <c r="B84" s="310">
        <v>2</v>
      </c>
      <c r="C84" s="302">
        <v>91131</v>
      </c>
      <c r="D84" s="302">
        <v>12576</v>
      </c>
      <c r="E84" s="311">
        <v>456</v>
      </c>
      <c r="F84" s="302">
        <v>18846</v>
      </c>
      <c r="G84" s="304">
        <v>123009</v>
      </c>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c r="BA84" s="289"/>
      <c r="BB84" s="289"/>
      <c r="BC84" s="289"/>
      <c r="BD84" s="289"/>
      <c r="BE84" s="289"/>
      <c r="BF84" s="289"/>
      <c r="BG84" s="289"/>
      <c r="BH84" s="289"/>
      <c r="BI84" s="289"/>
      <c r="BJ84" s="289"/>
      <c r="BK84" s="289"/>
      <c r="BL84" s="289"/>
      <c r="BM84" s="289"/>
      <c r="BN84" s="289"/>
      <c r="BO84" s="289"/>
      <c r="BP84" s="289"/>
      <c r="BQ84" s="289"/>
      <c r="BR84" s="289"/>
      <c r="BS84" s="289"/>
      <c r="BT84" s="289"/>
      <c r="BU84" s="289"/>
      <c r="BV84" s="289"/>
      <c r="BW84" s="289"/>
      <c r="BX84" s="289"/>
      <c r="BY84" s="289"/>
      <c r="BZ84" s="289"/>
      <c r="CA84" s="289"/>
      <c r="CB84" s="289"/>
      <c r="CC84" s="289"/>
      <c r="CD84" s="289"/>
      <c r="CE84" s="289"/>
      <c r="CF84" s="289"/>
      <c r="CG84" s="289"/>
      <c r="CH84" s="289"/>
      <c r="CI84" s="289"/>
      <c r="CJ84" s="289"/>
      <c r="CK84" s="289"/>
      <c r="CL84" s="289"/>
      <c r="CM84" s="289"/>
      <c r="CN84" s="289"/>
      <c r="CO84" s="289"/>
      <c r="CP84" s="289"/>
      <c r="CQ84" s="289"/>
      <c r="CR84" s="289"/>
      <c r="CS84" s="289"/>
      <c r="CT84" s="289"/>
      <c r="CU84" s="289"/>
      <c r="CV84" s="289"/>
      <c r="CW84" s="289"/>
      <c r="CX84" s="289"/>
      <c r="CY84" s="289"/>
      <c r="CZ84" s="289"/>
      <c r="DA84" s="289"/>
      <c r="DB84" s="289"/>
      <c r="DC84" s="289"/>
      <c r="DD84" s="289"/>
      <c r="DE84" s="289"/>
      <c r="DF84" s="289"/>
      <c r="DG84" s="289"/>
      <c r="DH84" s="289"/>
      <c r="DI84" s="289"/>
      <c r="DJ84" s="289"/>
      <c r="DK84" s="289"/>
      <c r="DL84" s="289"/>
      <c r="DM84" s="289"/>
      <c r="DN84" s="289"/>
      <c r="DO84" s="289"/>
      <c r="DP84" s="289"/>
      <c r="DQ84" s="289"/>
      <c r="DR84" s="289"/>
      <c r="DS84" s="289"/>
      <c r="DT84" s="289"/>
      <c r="DU84" s="289"/>
      <c r="DV84" s="289"/>
      <c r="DW84" s="289"/>
      <c r="DX84" s="289"/>
      <c r="DY84" s="289"/>
      <c r="DZ84" s="289"/>
      <c r="EA84" s="289"/>
      <c r="EB84" s="289"/>
      <c r="EC84" s="289"/>
      <c r="ED84" s="289"/>
      <c r="EE84" s="289"/>
      <c r="EF84" s="289"/>
      <c r="EG84" s="289"/>
      <c r="EH84" s="289"/>
      <c r="EI84" s="289"/>
      <c r="EJ84" s="289"/>
      <c r="EK84" s="289"/>
      <c r="EL84" s="289"/>
      <c r="EM84" s="289"/>
      <c r="EN84" s="289"/>
      <c r="EO84" s="289"/>
      <c r="EP84" s="289"/>
      <c r="EQ84" s="289"/>
      <c r="ER84" s="289"/>
      <c r="ES84" s="289"/>
      <c r="ET84" s="289"/>
      <c r="EU84" s="289"/>
      <c r="EV84" s="289"/>
      <c r="EW84" s="289"/>
      <c r="EX84" s="289"/>
      <c r="EY84" s="289"/>
      <c r="EZ84" s="289"/>
      <c r="FA84" s="289"/>
      <c r="FB84" s="289"/>
      <c r="FC84" s="289"/>
      <c r="FD84" s="289"/>
      <c r="FE84" s="289"/>
      <c r="FF84" s="289"/>
      <c r="FG84" s="289"/>
      <c r="FH84" s="289"/>
      <c r="FI84" s="289"/>
      <c r="FJ84" s="289"/>
      <c r="FK84" s="289"/>
      <c r="FL84" s="289"/>
      <c r="FM84" s="289"/>
      <c r="FN84" s="289"/>
      <c r="FO84" s="289"/>
      <c r="FP84" s="289"/>
      <c r="FQ84" s="289"/>
      <c r="FR84" s="289"/>
      <c r="FS84" s="289"/>
      <c r="FT84" s="289"/>
      <c r="FU84" s="289"/>
      <c r="FV84" s="289"/>
      <c r="FW84" s="289"/>
      <c r="FX84" s="289"/>
      <c r="FY84" s="289"/>
      <c r="FZ84" s="289"/>
      <c r="GA84" s="289"/>
      <c r="GB84" s="289"/>
      <c r="GC84" s="289"/>
      <c r="GD84" s="289"/>
      <c r="GE84" s="289"/>
      <c r="GF84" s="289"/>
      <c r="GG84" s="289"/>
      <c r="GH84" s="289"/>
      <c r="GI84" s="289"/>
      <c r="GJ84" s="289"/>
      <c r="GK84" s="289"/>
      <c r="GL84" s="289"/>
      <c r="GM84" s="289"/>
      <c r="GN84" s="289"/>
      <c r="GO84" s="289"/>
      <c r="GP84" s="289"/>
      <c r="GQ84" s="289"/>
      <c r="GR84" s="289"/>
      <c r="GS84" s="289"/>
      <c r="GT84" s="289"/>
      <c r="GU84" s="289"/>
      <c r="GV84" s="289"/>
      <c r="GW84" s="289"/>
      <c r="GX84" s="289"/>
      <c r="GY84" s="289"/>
      <c r="GZ84" s="289"/>
      <c r="HA84" s="289"/>
      <c r="HB84" s="289"/>
      <c r="HC84" s="289"/>
      <c r="HD84" s="289"/>
      <c r="HE84" s="289"/>
      <c r="HF84" s="289"/>
      <c r="HG84" s="289"/>
      <c r="HH84" s="289"/>
      <c r="HI84" s="289"/>
    </row>
    <row r="85" spans="1:217" x14ac:dyDescent="0.35">
      <c r="A85" s="309"/>
      <c r="B85" s="310">
        <v>3</v>
      </c>
      <c r="C85" s="302">
        <v>93898</v>
      </c>
      <c r="D85" s="302">
        <v>12958</v>
      </c>
      <c r="E85" s="311">
        <v>469</v>
      </c>
      <c r="F85" s="302">
        <v>19418</v>
      </c>
      <c r="G85" s="304">
        <v>126744</v>
      </c>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c r="BA85" s="289"/>
      <c r="BB85" s="289"/>
      <c r="BC85" s="289"/>
      <c r="BD85" s="289"/>
      <c r="BE85" s="289"/>
      <c r="BF85" s="289"/>
      <c r="BG85" s="289"/>
      <c r="BH85" s="289"/>
      <c r="BI85" s="289"/>
      <c r="BJ85" s="289"/>
      <c r="BK85" s="289"/>
      <c r="BL85" s="289"/>
      <c r="BM85" s="289"/>
      <c r="BN85" s="289"/>
      <c r="BO85" s="289"/>
      <c r="BP85" s="289"/>
      <c r="BQ85" s="289"/>
      <c r="BR85" s="289"/>
      <c r="BS85" s="289"/>
      <c r="BT85" s="289"/>
      <c r="BU85" s="289"/>
      <c r="BV85" s="289"/>
      <c r="BW85" s="289"/>
      <c r="BX85" s="289"/>
      <c r="BY85" s="289"/>
      <c r="BZ85" s="289"/>
      <c r="CA85" s="289"/>
      <c r="CB85" s="289"/>
      <c r="CC85" s="289"/>
      <c r="CD85" s="289"/>
      <c r="CE85" s="289"/>
      <c r="CF85" s="289"/>
      <c r="CG85" s="289"/>
      <c r="CH85" s="289"/>
      <c r="CI85" s="289"/>
      <c r="CJ85" s="289"/>
      <c r="CK85" s="289"/>
      <c r="CL85" s="289"/>
      <c r="CM85" s="289"/>
      <c r="CN85" s="289"/>
      <c r="CO85" s="289"/>
      <c r="CP85" s="289"/>
      <c r="CQ85" s="289"/>
      <c r="CR85" s="289"/>
      <c r="CS85" s="289"/>
      <c r="CT85" s="289"/>
      <c r="CU85" s="289"/>
      <c r="CV85" s="289"/>
      <c r="CW85" s="289"/>
      <c r="CX85" s="289"/>
      <c r="CY85" s="289"/>
      <c r="CZ85" s="289"/>
      <c r="DA85" s="289"/>
      <c r="DB85" s="289"/>
      <c r="DC85" s="289"/>
      <c r="DD85" s="289"/>
      <c r="DE85" s="289"/>
      <c r="DF85" s="289"/>
      <c r="DG85" s="289"/>
      <c r="DH85" s="289"/>
      <c r="DI85" s="289"/>
      <c r="DJ85" s="289"/>
      <c r="DK85" s="289"/>
      <c r="DL85" s="289"/>
      <c r="DM85" s="289"/>
      <c r="DN85" s="289"/>
      <c r="DO85" s="289"/>
      <c r="DP85" s="289"/>
      <c r="DQ85" s="289"/>
      <c r="DR85" s="289"/>
      <c r="DS85" s="289"/>
      <c r="DT85" s="289"/>
      <c r="DU85" s="289"/>
      <c r="DV85" s="289"/>
      <c r="DW85" s="289"/>
      <c r="DX85" s="289"/>
      <c r="DY85" s="289"/>
      <c r="DZ85" s="289"/>
      <c r="EA85" s="289"/>
      <c r="EB85" s="289"/>
      <c r="EC85" s="289"/>
      <c r="ED85" s="289"/>
      <c r="EE85" s="289"/>
      <c r="EF85" s="289"/>
      <c r="EG85" s="289"/>
      <c r="EH85" s="289"/>
      <c r="EI85" s="289"/>
      <c r="EJ85" s="289"/>
      <c r="EK85" s="289"/>
      <c r="EL85" s="289"/>
      <c r="EM85" s="289"/>
      <c r="EN85" s="289"/>
      <c r="EO85" s="289"/>
      <c r="EP85" s="289"/>
      <c r="EQ85" s="289"/>
      <c r="ER85" s="289"/>
      <c r="ES85" s="289"/>
      <c r="ET85" s="289"/>
      <c r="EU85" s="289"/>
      <c r="EV85" s="289"/>
      <c r="EW85" s="289"/>
      <c r="EX85" s="289"/>
      <c r="EY85" s="289"/>
      <c r="EZ85" s="289"/>
      <c r="FA85" s="289"/>
      <c r="FB85" s="289"/>
      <c r="FC85" s="289"/>
      <c r="FD85" s="289"/>
      <c r="FE85" s="289"/>
      <c r="FF85" s="289"/>
      <c r="FG85" s="289"/>
      <c r="FH85" s="289"/>
      <c r="FI85" s="289"/>
      <c r="FJ85" s="289"/>
      <c r="FK85" s="289"/>
      <c r="FL85" s="289"/>
      <c r="FM85" s="289"/>
      <c r="FN85" s="289"/>
      <c r="FO85" s="289"/>
      <c r="FP85" s="289"/>
      <c r="FQ85" s="289"/>
      <c r="FR85" s="289"/>
      <c r="FS85" s="289"/>
      <c r="FT85" s="289"/>
      <c r="FU85" s="289"/>
      <c r="FV85" s="289"/>
      <c r="FW85" s="289"/>
      <c r="FX85" s="289"/>
      <c r="FY85" s="289"/>
      <c r="FZ85" s="289"/>
      <c r="GA85" s="289"/>
      <c r="GB85" s="289"/>
      <c r="GC85" s="289"/>
      <c r="GD85" s="289"/>
      <c r="GE85" s="289"/>
      <c r="GF85" s="289"/>
      <c r="GG85" s="289"/>
      <c r="GH85" s="289"/>
      <c r="GI85" s="289"/>
      <c r="GJ85" s="289"/>
      <c r="GK85" s="289"/>
      <c r="GL85" s="289"/>
      <c r="GM85" s="289"/>
      <c r="GN85" s="289"/>
      <c r="GO85" s="289"/>
      <c r="GP85" s="289"/>
      <c r="GQ85" s="289"/>
      <c r="GR85" s="289"/>
      <c r="GS85" s="289"/>
      <c r="GT85" s="289"/>
      <c r="GU85" s="289"/>
      <c r="GV85" s="289"/>
      <c r="GW85" s="289"/>
      <c r="GX85" s="289"/>
      <c r="GY85" s="289"/>
      <c r="GZ85" s="289"/>
      <c r="HA85" s="289"/>
      <c r="HB85" s="289"/>
      <c r="HC85" s="289"/>
      <c r="HD85" s="289"/>
      <c r="HE85" s="289"/>
      <c r="HF85" s="289"/>
      <c r="HG85" s="289"/>
      <c r="HH85" s="289"/>
      <c r="HI85" s="289"/>
    </row>
    <row r="86" spans="1:217" x14ac:dyDescent="0.35">
      <c r="A86" s="309"/>
      <c r="B86" s="310">
        <v>4</v>
      </c>
      <c r="C86" s="302">
        <v>96665</v>
      </c>
      <c r="D86" s="302">
        <v>13340</v>
      </c>
      <c r="E86" s="311">
        <v>483</v>
      </c>
      <c r="F86" s="302">
        <v>19990</v>
      </c>
      <c r="G86" s="304">
        <v>130478</v>
      </c>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c r="BA86" s="289"/>
      <c r="BB86" s="289"/>
      <c r="BC86" s="289"/>
      <c r="BD86" s="289"/>
      <c r="BE86" s="289"/>
      <c r="BF86" s="289"/>
      <c r="BG86" s="289"/>
      <c r="BH86" s="289"/>
      <c r="BI86" s="289"/>
      <c r="BJ86" s="289"/>
      <c r="BK86" s="289"/>
      <c r="BL86" s="289"/>
      <c r="BM86" s="289"/>
      <c r="BN86" s="289"/>
      <c r="BO86" s="289"/>
      <c r="BP86" s="289"/>
      <c r="BQ86" s="289"/>
      <c r="BR86" s="289"/>
      <c r="BS86" s="289"/>
      <c r="BT86" s="289"/>
      <c r="BU86" s="289"/>
      <c r="BV86" s="289"/>
      <c r="BW86" s="289"/>
      <c r="BX86" s="289"/>
      <c r="BY86" s="289"/>
      <c r="BZ86" s="289"/>
      <c r="CA86" s="289"/>
      <c r="CB86" s="289"/>
      <c r="CC86" s="289"/>
      <c r="CD86" s="289"/>
      <c r="CE86" s="289"/>
      <c r="CF86" s="289"/>
      <c r="CG86" s="289"/>
      <c r="CH86" s="289"/>
      <c r="CI86" s="289"/>
      <c r="CJ86" s="289"/>
      <c r="CK86" s="289"/>
      <c r="CL86" s="289"/>
      <c r="CM86" s="289"/>
      <c r="CN86" s="289"/>
      <c r="CO86" s="289"/>
      <c r="CP86" s="289"/>
      <c r="CQ86" s="289"/>
      <c r="CR86" s="289"/>
      <c r="CS86" s="289"/>
      <c r="CT86" s="289"/>
      <c r="CU86" s="289"/>
      <c r="CV86" s="289"/>
      <c r="CW86" s="289"/>
      <c r="CX86" s="289"/>
      <c r="CY86" s="289"/>
      <c r="CZ86" s="289"/>
      <c r="DA86" s="289"/>
      <c r="DB86" s="289"/>
      <c r="DC86" s="289"/>
      <c r="DD86" s="289"/>
      <c r="DE86" s="289"/>
      <c r="DF86" s="289"/>
      <c r="DG86" s="289"/>
      <c r="DH86" s="289"/>
      <c r="DI86" s="289"/>
      <c r="DJ86" s="289"/>
      <c r="DK86" s="289"/>
      <c r="DL86" s="289"/>
      <c r="DM86" s="289"/>
      <c r="DN86" s="289"/>
      <c r="DO86" s="289"/>
      <c r="DP86" s="289"/>
      <c r="DQ86" s="289"/>
      <c r="DR86" s="289"/>
      <c r="DS86" s="289"/>
      <c r="DT86" s="289"/>
      <c r="DU86" s="289"/>
      <c r="DV86" s="289"/>
      <c r="DW86" s="289"/>
      <c r="DX86" s="289"/>
      <c r="DY86" s="289"/>
      <c r="DZ86" s="289"/>
      <c r="EA86" s="289"/>
      <c r="EB86" s="289"/>
      <c r="EC86" s="289"/>
      <c r="ED86" s="289"/>
      <c r="EE86" s="289"/>
      <c r="EF86" s="289"/>
      <c r="EG86" s="289"/>
      <c r="EH86" s="289"/>
      <c r="EI86" s="289"/>
      <c r="EJ86" s="289"/>
      <c r="EK86" s="289"/>
      <c r="EL86" s="289"/>
      <c r="EM86" s="289"/>
      <c r="EN86" s="289"/>
      <c r="EO86" s="289"/>
      <c r="EP86" s="289"/>
      <c r="EQ86" s="289"/>
      <c r="ER86" s="289"/>
      <c r="ES86" s="289"/>
      <c r="ET86" s="289"/>
      <c r="EU86" s="289"/>
      <c r="EV86" s="289"/>
      <c r="EW86" s="289"/>
      <c r="EX86" s="289"/>
      <c r="EY86" s="289"/>
      <c r="EZ86" s="289"/>
      <c r="FA86" s="289"/>
      <c r="FB86" s="289"/>
      <c r="FC86" s="289"/>
      <c r="FD86" s="289"/>
      <c r="FE86" s="289"/>
      <c r="FF86" s="289"/>
      <c r="FG86" s="289"/>
      <c r="FH86" s="289"/>
      <c r="FI86" s="289"/>
      <c r="FJ86" s="289"/>
      <c r="FK86" s="289"/>
      <c r="FL86" s="289"/>
      <c r="FM86" s="289"/>
      <c r="FN86" s="289"/>
      <c r="FO86" s="289"/>
      <c r="FP86" s="289"/>
      <c r="FQ86" s="289"/>
      <c r="FR86" s="289"/>
      <c r="FS86" s="289"/>
      <c r="FT86" s="289"/>
      <c r="FU86" s="289"/>
      <c r="FV86" s="289"/>
      <c r="FW86" s="289"/>
      <c r="FX86" s="289"/>
      <c r="FY86" s="289"/>
      <c r="FZ86" s="289"/>
      <c r="GA86" s="289"/>
      <c r="GB86" s="289"/>
      <c r="GC86" s="289"/>
      <c r="GD86" s="289"/>
      <c r="GE86" s="289"/>
      <c r="GF86" s="289"/>
      <c r="GG86" s="289"/>
      <c r="GH86" s="289"/>
      <c r="GI86" s="289"/>
      <c r="GJ86" s="289"/>
      <c r="GK86" s="289"/>
      <c r="GL86" s="289"/>
      <c r="GM86" s="289"/>
      <c r="GN86" s="289"/>
      <c r="GO86" s="289"/>
      <c r="GP86" s="289"/>
      <c r="GQ86" s="289"/>
      <c r="GR86" s="289"/>
      <c r="GS86" s="289"/>
      <c r="GT86" s="289"/>
      <c r="GU86" s="289"/>
      <c r="GV86" s="289"/>
      <c r="GW86" s="289"/>
      <c r="GX86" s="289"/>
      <c r="GY86" s="289"/>
      <c r="GZ86" s="289"/>
      <c r="HA86" s="289"/>
      <c r="HB86" s="289"/>
      <c r="HC86" s="289"/>
      <c r="HD86" s="289"/>
      <c r="HE86" s="289"/>
      <c r="HF86" s="289"/>
      <c r="HG86" s="289"/>
      <c r="HH86" s="289"/>
      <c r="HI86" s="289"/>
    </row>
    <row r="87" spans="1:217" x14ac:dyDescent="0.35">
      <c r="A87" s="309"/>
      <c r="B87" s="310">
        <v>5</v>
      </c>
      <c r="C87" s="302">
        <v>99425</v>
      </c>
      <c r="D87" s="302">
        <v>13721</v>
      </c>
      <c r="E87" s="311">
        <v>497</v>
      </c>
      <c r="F87" s="302">
        <v>20561</v>
      </c>
      <c r="G87" s="304">
        <v>134204</v>
      </c>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89"/>
      <c r="BQ87" s="289"/>
      <c r="BR87" s="289"/>
      <c r="BS87" s="289"/>
      <c r="BT87" s="289"/>
      <c r="BU87" s="289"/>
      <c r="BV87" s="289"/>
      <c r="BW87" s="289"/>
      <c r="BX87" s="289"/>
      <c r="BY87" s="289"/>
      <c r="BZ87" s="289"/>
      <c r="CA87" s="289"/>
      <c r="CB87" s="289"/>
      <c r="CC87" s="289"/>
      <c r="CD87" s="289"/>
      <c r="CE87" s="289"/>
      <c r="CF87" s="289"/>
      <c r="CG87" s="289"/>
      <c r="CH87" s="289"/>
      <c r="CI87" s="289"/>
      <c r="CJ87" s="289"/>
      <c r="CK87" s="289"/>
      <c r="CL87" s="289"/>
      <c r="CM87" s="289"/>
      <c r="CN87" s="289"/>
      <c r="CO87" s="289"/>
      <c r="CP87" s="289"/>
      <c r="CQ87" s="289"/>
      <c r="CR87" s="289"/>
      <c r="CS87" s="289"/>
      <c r="CT87" s="289"/>
      <c r="CU87" s="289"/>
      <c r="CV87" s="289"/>
      <c r="CW87" s="289"/>
      <c r="CX87" s="289"/>
      <c r="CY87" s="289"/>
      <c r="CZ87" s="289"/>
      <c r="DA87" s="289"/>
      <c r="DB87" s="289"/>
      <c r="DC87" s="289"/>
      <c r="DD87" s="289"/>
      <c r="DE87" s="289"/>
      <c r="DF87" s="289"/>
      <c r="DG87" s="289"/>
      <c r="DH87" s="289"/>
      <c r="DI87" s="289"/>
      <c r="DJ87" s="289"/>
      <c r="DK87" s="289"/>
      <c r="DL87" s="289"/>
      <c r="DM87" s="289"/>
      <c r="DN87" s="289"/>
      <c r="DO87" s="289"/>
      <c r="DP87" s="289"/>
      <c r="DQ87" s="289"/>
      <c r="DR87" s="289"/>
      <c r="DS87" s="289"/>
      <c r="DT87" s="289"/>
      <c r="DU87" s="289"/>
      <c r="DV87" s="289"/>
      <c r="DW87" s="289"/>
      <c r="DX87" s="289"/>
      <c r="DY87" s="289"/>
      <c r="DZ87" s="289"/>
      <c r="EA87" s="289"/>
      <c r="EB87" s="289"/>
      <c r="EC87" s="289"/>
      <c r="ED87" s="289"/>
      <c r="EE87" s="289"/>
      <c r="EF87" s="289"/>
      <c r="EG87" s="289"/>
      <c r="EH87" s="289"/>
      <c r="EI87" s="289"/>
      <c r="EJ87" s="289"/>
      <c r="EK87" s="289"/>
      <c r="EL87" s="289"/>
      <c r="EM87" s="289"/>
      <c r="EN87" s="289"/>
      <c r="EO87" s="289"/>
      <c r="EP87" s="289"/>
      <c r="EQ87" s="289"/>
      <c r="ER87" s="289"/>
      <c r="ES87" s="289"/>
      <c r="ET87" s="289"/>
      <c r="EU87" s="289"/>
      <c r="EV87" s="289"/>
      <c r="EW87" s="289"/>
      <c r="EX87" s="289"/>
      <c r="EY87" s="289"/>
      <c r="EZ87" s="289"/>
      <c r="FA87" s="289"/>
      <c r="FB87" s="289"/>
      <c r="FC87" s="289"/>
      <c r="FD87" s="289"/>
      <c r="FE87" s="289"/>
      <c r="FF87" s="289"/>
      <c r="FG87" s="289"/>
      <c r="FH87" s="289"/>
      <c r="FI87" s="289"/>
      <c r="FJ87" s="289"/>
      <c r="FK87" s="289"/>
      <c r="FL87" s="289"/>
      <c r="FM87" s="289"/>
      <c r="FN87" s="289"/>
      <c r="FO87" s="289"/>
      <c r="FP87" s="289"/>
      <c r="FQ87" s="289"/>
      <c r="FR87" s="289"/>
      <c r="FS87" s="289"/>
      <c r="FT87" s="289"/>
      <c r="FU87" s="289"/>
      <c r="FV87" s="289"/>
      <c r="FW87" s="289"/>
      <c r="FX87" s="289"/>
      <c r="FY87" s="289"/>
      <c r="FZ87" s="289"/>
      <c r="GA87" s="289"/>
      <c r="GB87" s="289"/>
      <c r="GC87" s="289"/>
      <c r="GD87" s="289"/>
      <c r="GE87" s="289"/>
      <c r="GF87" s="289"/>
      <c r="GG87" s="289"/>
      <c r="GH87" s="289"/>
      <c r="GI87" s="289"/>
      <c r="GJ87" s="289"/>
      <c r="GK87" s="289"/>
      <c r="GL87" s="289"/>
      <c r="GM87" s="289"/>
      <c r="GN87" s="289"/>
      <c r="GO87" s="289"/>
      <c r="GP87" s="289"/>
      <c r="GQ87" s="289"/>
      <c r="GR87" s="289"/>
      <c r="GS87" s="289"/>
      <c r="GT87" s="289"/>
      <c r="GU87" s="289"/>
      <c r="GV87" s="289"/>
      <c r="GW87" s="289"/>
      <c r="GX87" s="289"/>
      <c r="GY87" s="289"/>
      <c r="GZ87" s="289"/>
      <c r="HA87" s="289"/>
      <c r="HB87" s="289"/>
      <c r="HC87" s="289"/>
      <c r="HD87" s="289"/>
      <c r="HE87" s="289"/>
      <c r="HF87" s="289"/>
      <c r="HG87" s="289"/>
      <c r="HH87" s="289"/>
      <c r="HI87" s="289"/>
    </row>
    <row r="88" spans="1:217" x14ac:dyDescent="0.35">
      <c r="A88" s="309"/>
      <c r="B88" s="310">
        <v>6</v>
      </c>
      <c r="C88" s="302">
        <v>99425</v>
      </c>
      <c r="D88" s="302">
        <v>13721</v>
      </c>
      <c r="E88" s="311">
        <v>497</v>
      </c>
      <c r="F88" s="302">
        <v>20561</v>
      </c>
      <c r="G88" s="304">
        <v>134204</v>
      </c>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c r="BA88" s="289"/>
      <c r="BB88" s="289"/>
      <c r="BC88" s="289"/>
      <c r="BD88" s="289"/>
      <c r="BE88" s="289"/>
      <c r="BF88" s="289"/>
      <c r="BG88" s="289"/>
      <c r="BH88" s="289"/>
      <c r="BI88" s="289"/>
      <c r="BJ88" s="289"/>
      <c r="BK88" s="289"/>
      <c r="BL88" s="289"/>
      <c r="BM88" s="289"/>
      <c r="BN88" s="289"/>
      <c r="BO88" s="289"/>
      <c r="BP88" s="289"/>
      <c r="BQ88" s="289"/>
      <c r="BR88" s="289"/>
      <c r="BS88" s="289"/>
      <c r="BT88" s="289"/>
      <c r="BU88" s="289"/>
      <c r="BV88" s="289"/>
      <c r="BW88" s="289"/>
      <c r="BX88" s="289"/>
      <c r="BY88" s="289"/>
      <c r="BZ88" s="289"/>
      <c r="CA88" s="289"/>
      <c r="CB88" s="289"/>
      <c r="CC88" s="289"/>
      <c r="CD88" s="289"/>
      <c r="CE88" s="289"/>
      <c r="CF88" s="289"/>
      <c r="CG88" s="289"/>
      <c r="CH88" s="289"/>
      <c r="CI88" s="289"/>
      <c r="CJ88" s="289"/>
      <c r="CK88" s="289"/>
      <c r="CL88" s="289"/>
      <c r="CM88" s="289"/>
      <c r="CN88" s="289"/>
      <c r="CO88" s="289"/>
      <c r="CP88" s="289"/>
      <c r="CQ88" s="289"/>
      <c r="CR88" s="289"/>
      <c r="CS88" s="289"/>
      <c r="CT88" s="289"/>
      <c r="CU88" s="289"/>
      <c r="CV88" s="289"/>
      <c r="CW88" s="289"/>
      <c r="CX88" s="289"/>
      <c r="CY88" s="289"/>
      <c r="CZ88" s="289"/>
      <c r="DA88" s="289"/>
      <c r="DB88" s="289"/>
      <c r="DC88" s="289"/>
      <c r="DD88" s="289"/>
      <c r="DE88" s="289"/>
      <c r="DF88" s="289"/>
      <c r="DG88" s="289"/>
      <c r="DH88" s="289"/>
      <c r="DI88" s="289"/>
      <c r="DJ88" s="289"/>
      <c r="DK88" s="289"/>
      <c r="DL88" s="289"/>
      <c r="DM88" s="289"/>
      <c r="DN88" s="289"/>
      <c r="DO88" s="289"/>
      <c r="DP88" s="289"/>
      <c r="DQ88" s="289"/>
      <c r="DR88" s="289"/>
      <c r="DS88" s="289"/>
      <c r="DT88" s="289"/>
      <c r="DU88" s="289"/>
      <c r="DV88" s="289"/>
      <c r="DW88" s="289"/>
      <c r="DX88" s="289"/>
      <c r="DY88" s="289"/>
      <c r="DZ88" s="289"/>
      <c r="EA88" s="289"/>
      <c r="EB88" s="289"/>
      <c r="EC88" s="289"/>
      <c r="ED88" s="289"/>
      <c r="EE88" s="289"/>
      <c r="EF88" s="289"/>
      <c r="EG88" s="289"/>
      <c r="EH88" s="289"/>
      <c r="EI88" s="289"/>
      <c r="EJ88" s="289"/>
      <c r="EK88" s="289"/>
      <c r="EL88" s="289"/>
      <c r="EM88" s="289"/>
      <c r="EN88" s="289"/>
      <c r="EO88" s="289"/>
      <c r="EP88" s="289"/>
      <c r="EQ88" s="289"/>
      <c r="ER88" s="289"/>
      <c r="ES88" s="289"/>
      <c r="ET88" s="289"/>
      <c r="EU88" s="289"/>
      <c r="EV88" s="289"/>
      <c r="EW88" s="289"/>
      <c r="EX88" s="289"/>
      <c r="EY88" s="289"/>
      <c r="EZ88" s="289"/>
      <c r="FA88" s="289"/>
      <c r="FB88" s="289"/>
      <c r="FC88" s="289"/>
      <c r="FD88" s="289"/>
      <c r="FE88" s="289"/>
      <c r="FF88" s="289"/>
      <c r="FG88" s="289"/>
      <c r="FH88" s="289"/>
      <c r="FI88" s="289"/>
      <c r="FJ88" s="289"/>
      <c r="FK88" s="289"/>
      <c r="FL88" s="289"/>
      <c r="FM88" s="289"/>
      <c r="FN88" s="289"/>
      <c r="FO88" s="289"/>
      <c r="FP88" s="289"/>
      <c r="FQ88" s="289"/>
      <c r="FR88" s="289"/>
      <c r="FS88" s="289"/>
      <c r="FT88" s="289"/>
      <c r="FU88" s="289"/>
      <c r="FV88" s="289"/>
      <c r="FW88" s="289"/>
      <c r="FX88" s="289"/>
      <c r="FY88" s="289"/>
      <c r="FZ88" s="289"/>
      <c r="GA88" s="289"/>
      <c r="GB88" s="289"/>
      <c r="GC88" s="289"/>
      <c r="GD88" s="289"/>
      <c r="GE88" s="289"/>
      <c r="GF88" s="289"/>
      <c r="GG88" s="289"/>
      <c r="GH88" s="289"/>
      <c r="GI88" s="289"/>
      <c r="GJ88" s="289"/>
      <c r="GK88" s="289"/>
      <c r="GL88" s="289"/>
      <c r="GM88" s="289"/>
      <c r="GN88" s="289"/>
      <c r="GO88" s="289"/>
      <c r="GP88" s="289"/>
      <c r="GQ88" s="289"/>
      <c r="GR88" s="289"/>
      <c r="GS88" s="289"/>
      <c r="GT88" s="289"/>
      <c r="GU88" s="289"/>
      <c r="GV88" s="289"/>
      <c r="GW88" s="289"/>
      <c r="GX88" s="289"/>
      <c r="GY88" s="289"/>
      <c r="GZ88" s="289"/>
      <c r="HA88" s="289"/>
      <c r="HB88" s="289"/>
      <c r="HC88" s="289"/>
      <c r="HD88" s="289"/>
      <c r="HE88" s="289"/>
      <c r="HF88" s="289"/>
      <c r="HG88" s="289"/>
      <c r="HH88" s="289"/>
      <c r="HI88" s="289"/>
    </row>
    <row r="89" spans="1:217" x14ac:dyDescent="0.35">
      <c r="A89" s="309"/>
      <c r="B89" s="310">
        <v>7</v>
      </c>
      <c r="C89" s="302">
        <v>99425</v>
      </c>
      <c r="D89" s="302">
        <v>13721</v>
      </c>
      <c r="E89" s="311">
        <v>497</v>
      </c>
      <c r="F89" s="302">
        <v>20561</v>
      </c>
      <c r="G89" s="304">
        <v>134204</v>
      </c>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289"/>
      <c r="CA89" s="289"/>
      <c r="CB89" s="289"/>
      <c r="CC89" s="289"/>
      <c r="CD89" s="289"/>
      <c r="CE89" s="289"/>
      <c r="CF89" s="289"/>
      <c r="CG89" s="289"/>
      <c r="CH89" s="289"/>
      <c r="CI89" s="289"/>
      <c r="CJ89" s="289"/>
      <c r="CK89" s="289"/>
      <c r="CL89" s="289"/>
      <c r="CM89" s="289"/>
      <c r="CN89" s="289"/>
      <c r="CO89" s="289"/>
      <c r="CP89" s="289"/>
      <c r="CQ89" s="289"/>
      <c r="CR89" s="289"/>
      <c r="CS89" s="289"/>
      <c r="CT89" s="289"/>
      <c r="CU89" s="289"/>
      <c r="CV89" s="289"/>
      <c r="CW89" s="289"/>
      <c r="CX89" s="289"/>
      <c r="CY89" s="289"/>
      <c r="CZ89" s="289"/>
      <c r="DA89" s="289"/>
      <c r="DB89" s="289"/>
      <c r="DC89" s="289"/>
      <c r="DD89" s="289"/>
      <c r="DE89" s="289"/>
      <c r="DF89" s="289"/>
      <c r="DG89" s="289"/>
      <c r="DH89" s="289"/>
      <c r="DI89" s="289"/>
      <c r="DJ89" s="289"/>
      <c r="DK89" s="289"/>
      <c r="DL89" s="289"/>
      <c r="DM89" s="289"/>
      <c r="DN89" s="289"/>
      <c r="DO89" s="289"/>
      <c r="DP89" s="289"/>
      <c r="DQ89" s="289"/>
      <c r="DR89" s="289"/>
      <c r="DS89" s="289"/>
      <c r="DT89" s="289"/>
      <c r="DU89" s="289"/>
      <c r="DV89" s="289"/>
      <c r="DW89" s="289"/>
      <c r="DX89" s="289"/>
      <c r="DY89" s="289"/>
      <c r="DZ89" s="289"/>
      <c r="EA89" s="289"/>
      <c r="EB89" s="289"/>
      <c r="EC89" s="289"/>
      <c r="ED89" s="289"/>
      <c r="EE89" s="289"/>
      <c r="EF89" s="289"/>
      <c r="EG89" s="289"/>
      <c r="EH89" s="289"/>
      <c r="EI89" s="289"/>
      <c r="EJ89" s="289"/>
      <c r="EK89" s="289"/>
      <c r="EL89" s="289"/>
      <c r="EM89" s="289"/>
      <c r="EN89" s="289"/>
      <c r="EO89" s="289"/>
      <c r="EP89" s="289"/>
      <c r="EQ89" s="289"/>
      <c r="ER89" s="289"/>
      <c r="ES89" s="289"/>
      <c r="ET89" s="289"/>
      <c r="EU89" s="289"/>
      <c r="EV89" s="289"/>
      <c r="EW89" s="289"/>
      <c r="EX89" s="289"/>
      <c r="EY89" s="289"/>
      <c r="EZ89" s="289"/>
      <c r="FA89" s="289"/>
      <c r="FB89" s="289"/>
      <c r="FC89" s="289"/>
      <c r="FD89" s="289"/>
      <c r="FE89" s="289"/>
      <c r="FF89" s="289"/>
      <c r="FG89" s="289"/>
      <c r="FH89" s="289"/>
      <c r="FI89" s="289"/>
      <c r="FJ89" s="289"/>
      <c r="FK89" s="289"/>
      <c r="FL89" s="289"/>
      <c r="FM89" s="289"/>
      <c r="FN89" s="289"/>
      <c r="FO89" s="289"/>
      <c r="FP89" s="289"/>
      <c r="FQ89" s="289"/>
      <c r="FR89" s="289"/>
      <c r="FS89" s="289"/>
      <c r="FT89" s="289"/>
      <c r="FU89" s="289"/>
      <c r="FV89" s="289"/>
      <c r="FW89" s="289"/>
      <c r="FX89" s="289"/>
      <c r="FY89" s="289"/>
      <c r="FZ89" s="289"/>
      <c r="GA89" s="289"/>
      <c r="GB89" s="289"/>
      <c r="GC89" s="289"/>
      <c r="GD89" s="289"/>
      <c r="GE89" s="289"/>
      <c r="GF89" s="289"/>
      <c r="GG89" s="289"/>
      <c r="GH89" s="289"/>
      <c r="GI89" s="289"/>
      <c r="GJ89" s="289"/>
      <c r="GK89" s="289"/>
      <c r="GL89" s="289"/>
      <c r="GM89" s="289"/>
      <c r="GN89" s="289"/>
      <c r="GO89" s="289"/>
      <c r="GP89" s="289"/>
      <c r="GQ89" s="289"/>
      <c r="GR89" s="289"/>
      <c r="GS89" s="289"/>
      <c r="GT89" s="289"/>
      <c r="GU89" s="289"/>
      <c r="GV89" s="289"/>
      <c r="GW89" s="289"/>
      <c r="GX89" s="289"/>
      <c r="GY89" s="289"/>
      <c r="GZ89" s="289"/>
      <c r="HA89" s="289"/>
      <c r="HB89" s="289"/>
      <c r="HC89" s="289"/>
      <c r="HD89" s="289"/>
      <c r="HE89" s="289"/>
      <c r="HF89" s="289"/>
      <c r="HG89" s="289"/>
      <c r="HH89" s="289"/>
      <c r="HI89" s="289"/>
    </row>
    <row r="90" spans="1:217" x14ac:dyDescent="0.35">
      <c r="A90" s="309"/>
      <c r="B90" s="310">
        <v>8</v>
      </c>
      <c r="C90" s="302">
        <v>99425</v>
      </c>
      <c r="D90" s="302">
        <v>13721</v>
      </c>
      <c r="E90" s="311">
        <v>497</v>
      </c>
      <c r="F90" s="302">
        <v>20561</v>
      </c>
      <c r="G90" s="304">
        <v>134204</v>
      </c>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c r="BA90" s="289"/>
      <c r="BB90" s="289"/>
      <c r="BC90" s="289"/>
      <c r="BD90" s="289"/>
      <c r="BE90" s="289"/>
      <c r="BF90" s="289"/>
      <c r="BG90" s="289"/>
      <c r="BH90" s="289"/>
      <c r="BI90" s="289"/>
      <c r="BJ90" s="289"/>
      <c r="BK90" s="289"/>
      <c r="BL90" s="289"/>
      <c r="BM90" s="289"/>
      <c r="BN90" s="289"/>
      <c r="BO90" s="289"/>
      <c r="BP90" s="289"/>
      <c r="BQ90" s="289"/>
      <c r="BR90" s="289"/>
      <c r="BS90" s="289"/>
      <c r="BT90" s="289"/>
      <c r="BU90" s="289"/>
      <c r="BV90" s="289"/>
      <c r="BW90" s="289"/>
      <c r="BX90" s="289"/>
      <c r="BY90" s="289"/>
      <c r="BZ90" s="289"/>
      <c r="CA90" s="289"/>
      <c r="CB90" s="289"/>
      <c r="CC90" s="289"/>
      <c r="CD90" s="289"/>
      <c r="CE90" s="289"/>
      <c r="CF90" s="289"/>
      <c r="CG90" s="289"/>
      <c r="CH90" s="289"/>
      <c r="CI90" s="289"/>
      <c r="CJ90" s="289"/>
      <c r="CK90" s="289"/>
      <c r="CL90" s="289"/>
      <c r="CM90" s="289"/>
      <c r="CN90" s="289"/>
      <c r="CO90" s="289"/>
      <c r="CP90" s="289"/>
      <c r="CQ90" s="289"/>
      <c r="CR90" s="289"/>
      <c r="CS90" s="289"/>
      <c r="CT90" s="289"/>
      <c r="CU90" s="289"/>
      <c r="CV90" s="289"/>
      <c r="CW90" s="289"/>
      <c r="CX90" s="289"/>
      <c r="CY90" s="289"/>
      <c r="CZ90" s="289"/>
      <c r="DA90" s="289"/>
      <c r="DB90" s="289"/>
      <c r="DC90" s="289"/>
      <c r="DD90" s="289"/>
      <c r="DE90" s="289"/>
      <c r="DF90" s="289"/>
      <c r="DG90" s="289"/>
      <c r="DH90" s="289"/>
      <c r="DI90" s="289"/>
      <c r="DJ90" s="289"/>
      <c r="DK90" s="289"/>
      <c r="DL90" s="289"/>
      <c r="DM90" s="289"/>
      <c r="DN90" s="289"/>
      <c r="DO90" s="289"/>
      <c r="DP90" s="289"/>
      <c r="DQ90" s="289"/>
      <c r="DR90" s="289"/>
      <c r="DS90" s="289"/>
      <c r="DT90" s="289"/>
      <c r="DU90" s="289"/>
      <c r="DV90" s="289"/>
      <c r="DW90" s="289"/>
      <c r="DX90" s="289"/>
      <c r="DY90" s="289"/>
      <c r="DZ90" s="289"/>
      <c r="EA90" s="289"/>
      <c r="EB90" s="289"/>
      <c r="EC90" s="289"/>
      <c r="ED90" s="289"/>
      <c r="EE90" s="289"/>
      <c r="EF90" s="289"/>
      <c r="EG90" s="289"/>
      <c r="EH90" s="289"/>
      <c r="EI90" s="289"/>
      <c r="EJ90" s="289"/>
      <c r="EK90" s="289"/>
      <c r="EL90" s="289"/>
      <c r="EM90" s="289"/>
      <c r="EN90" s="289"/>
      <c r="EO90" s="289"/>
      <c r="EP90" s="289"/>
      <c r="EQ90" s="289"/>
      <c r="ER90" s="289"/>
      <c r="ES90" s="289"/>
      <c r="ET90" s="289"/>
      <c r="EU90" s="289"/>
      <c r="EV90" s="289"/>
      <c r="EW90" s="289"/>
      <c r="EX90" s="289"/>
      <c r="EY90" s="289"/>
      <c r="EZ90" s="289"/>
      <c r="FA90" s="289"/>
      <c r="FB90" s="289"/>
      <c r="FC90" s="289"/>
      <c r="FD90" s="289"/>
      <c r="FE90" s="289"/>
      <c r="FF90" s="289"/>
      <c r="FG90" s="289"/>
      <c r="FH90" s="289"/>
      <c r="FI90" s="289"/>
      <c r="FJ90" s="289"/>
      <c r="FK90" s="289"/>
      <c r="FL90" s="289"/>
      <c r="FM90" s="289"/>
      <c r="FN90" s="289"/>
      <c r="FO90" s="289"/>
      <c r="FP90" s="289"/>
      <c r="FQ90" s="289"/>
      <c r="FR90" s="289"/>
      <c r="FS90" s="289"/>
      <c r="FT90" s="289"/>
      <c r="FU90" s="289"/>
      <c r="FV90" s="289"/>
      <c r="FW90" s="289"/>
      <c r="FX90" s="289"/>
      <c r="FY90" s="289"/>
      <c r="FZ90" s="289"/>
      <c r="GA90" s="289"/>
      <c r="GB90" s="289"/>
      <c r="GC90" s="289"/>
      <c r="GD90" s="289"/>
      <c r="GE90" s="289"/>
      <c r="GF90" s="289"/>
      <c r="GG90" s="289"/>
      <c r="GH90" s="289"/>
      <c r="GI90" s="289"/>
      <c r="GJ90" s="289"/>
      <c r="GK90" s="289"/>
      <c r="GL90" s="289"/>
      <c r="GM90" s="289"/>
      <c r="GN90" s="289"/>
      <c r="GO90" s="289"/>
      <c r="GP90" s="289"/>
      <c r="GQ90" s="289"/>
      <c r="GR90" s="289"/>
      <c r="GS90" s="289"/>
      <c r="GT90" s="289"/>
      <c r="GU90" s="289"/>
      <c r="GV90" s="289"/>
      <c r="GW90" s="289"/>
      <c r="GX90" s="289"/>
      <c r="GY90" s="289"/>
      <c r="GZ90" s="289"/>
      <c r="HA90" s="289"/>
      <c r="HB90" s="289"/>
      <c r="HC90" s="289"/>
      <c r="HD90" s="289"/>
      <c r="HE90" s="289"/>
      <c r="HF90" s="289"/>
      <c r="HG90" s="289"/>
      <c r="HH90" s="289"/>
      <c r="HI90" s="289"/>
    </row>
    <row r="91" spans="1:217" x14ac:dyDescent="0.35">
      <c r="A91" s="309"/>
      <c r="B91" s="310">
        <v>9</v>
      </c>
      <c r="C91" s="302">
        <v>105996</v>
      </c>
      <c r="D91" s="302">
        <v>14627</v>
      </c>
      <c r="E91" s="311">
        <v>530</v>
      </c>
      <c r="F91" s="302">
        <v>21920</v>
      </c>
      <c r="G91" s="304">
        <v>143073</v>
      </c>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289"/>
      <c r="CA91" s="289"/>
      <c r="CB91" s="289"/>
      <c r="CC91" s="289"/>
      <c r="CD91" s="289"/>
      <c r="CE91" s="289"/>
      <c r="CF91" s="289"/>
      <c r="CG91" s="289"/>
      <c r="CH91" s="289"/>
      <c r="CI91" s="289"/>
      <c r="CJ91" s="289"/>
      <c r="CK91" s="289"/>
      <c r="CL91" s="289"/>
      <c r="CM91" s="289"/>
      <c r="CN91" s="289"/>
      <c r="CO91" s="289"/>
      <c r="CP91" s="289"/>
      <c r="CQ91" s="289"/>
      <c r="CR91" s="289"/>
      <c r="CS91" s="289"/>
      <c r="CT91" s="289"/>
      <c r="CU91" s="289"/>
      <c r="CV91" s="289"/>
      <c r="CW91" s="289"/>
      <c r="CX91" s="289"/>
      <c r="CY91" s="289"/>
      <c r="CZ91" s="289"/>
      <c r="DA91" s="289"/>
      <c r="DB91" s="289"/>
      <c r="DC91" s="289"/>
      <c r="DD91" s="289"/>
      <c r="DE91" s="289"/>
      <c r="DF91" s="289"/>
      <c r="DG91" s="289"/>
      <c r="DH91" s="289"/>
      <c r="DI91" s="289"/>
      <c r="DJ91" s="289"/>
      <c r="DK91" s="289"/>
      <c r="DL91" s="289"/>
      <c r="DM91" s="289"/>
      <c r="DN91" s="289"/>
      <c r="DO91" s="289"/>
      <c r="DP91" s="289"/>
      <c r="DQ91" s="289"/>
      <c r="DR91" s="289"/>
      <c r="DS91" s="289"/>
      <c r="DT91" s="289"/>
      <c r="DU91" s="289"/>
      <c r="DV91" s="289"/>
      <c r="DW91" s="289"/>
      <c r="DX91" s="289"/>
      <c r="DY91" s="289"/>
      <c r="DZ91" s="289"/>
      <c r="EA91" s="289"/>
      <c r="EB91" s="289"/>
      <c r="EC91" s="289"/>
      <c r="ED91" s="289"/>
      <c r="EE91" s="289"/>
      <c r="EF91" s="289"/>
      <c r="EG91" s="289"/>
      <c r="EH91" s="289"/>
      <c r="EI91" s="289"/>
      <c r="EJ91" s="289"/>
      <c r="EK91" s="289"/>
      <c r="EL91" s="289"/>
      <c r="EM91" s="289"/>
      <c r="EN91" s="289"/>
      <c r="EO91" s="289"/>
      <c r="EP91" s="289"/>
      <c r="EQ91" s="289"/>
      <c r="ER91" s="289"/>
      <c r="ES91" s="289"/>
      <c r="ET91" s="289"/>
      <c r="EU91" s="289"/>
      <c r="EV91" s="289"/>
      <c r="EW91" s="289"/>
      <c r="EX91" s="289"/>
      <c r="EY91" s="289"/>
      <c r="EZ91" s="289"/>
      <c r="FA91" s="289"/>
      <c r="FB91" s="289"/>
      <c r="FC91" s="289"/>
      <c r="FD91" s="289"/>
      <c r="FE91" s="289"/>
      <c r="FF91" s="289"/>
      <c r="FG91" s="289"/>
      <c r="FH91" s="289"/>
      <c r="FI91" s="289"/>
      <c r="FJ91" s="289"/>
      <c r="FK91" s="289"/>
      <c r="FL91" s="289"/>
      <c r="FM91" s="289"/>
      <c r="FN91" s="289"/>
      <c r="FO91" s="289"/>
      <c r="FP91" s="289"/>
      <c r="FQ91" s="289"/>
      <c r="FR91" s="289"/>
      <c r="FS91" s="289"/>
      <c r="FT91" s="289"/>
      <c r="FU91" s="289"/>
      <c r="FV91" s="289"/>
      <c r="FW91" s="289"/>
      <c r="FX91" s="289"/>
      <c r="FY91" s="289"/>
      <c r="FZ91" s="289"/>
      <c r="GA91" s="289"/>
      <c r="GB91" s="289"/>
      <c r="GC91" s="289"/>
      <c r="GD91" s="289"/>
      <c r="GE91" s="289"/>
      <c r="GF91" s="289"/>
      <c r="GG91" s="289"/>
      <c r="GH91" s="289"/>
      <c r="GI91" s="289"/>
      <c r="GJ91" s="289"/>
      <c r="GK91" s="289"/>
      <c r="GL91" s="289"/>
      <c r="GM91" s="289"/>
      <c r="GN91" s="289"/>
      <c r="GO91" s="289"/>
      <c r="GP91" s="289"/>
      <c r="GQ91" s="289"/>
      <c r="GR91" s="289"/>
      <c r="GS91" s="289"/>
      <c r="GT91" s="289"/>
      <c r="GU91" s="289"/>
      <c r="GV91" s="289"/>
      <c r="GW91" s="289"/>
      <c r="GX91" s="289"/>
      <c r="GY91" s="289"/>
      <c r="GZ91" s="289"/>
      <c r="HA91" s="289"/>
      <c r="HB91" s="289"/>
      <c r="HC91" s="289"/>
      <c r="HD91" s="289"/>
      <c r="HE91" s="289"/>
      <c r="HF91" s="289"/>
      <c r="HG91" s="289"/>
      <c r="HH91" s="289"/>
      <c r="HI91" s="289"/>
    </row>
    <row r="92" spans="1:217" x14ac:dyDescent="0.35">
      <c r="A92" s="309"/>
      <c r="B92" s="310">
        <v>10</v>
      </c>
      <c r="C92" s="302">
        <v>105996</v>
      </c>
      <c r="D92" s="302">
        <v>14627</v>
      </c>
      <c r="E92" s="311">
        <v>530</v>
      </c>
      <c r="F92" s="302">
        <v>21920</v>
      </c>
      <c r="G92" s="304">
        <v>143073</v>
      </c>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s="289"/>
      <c r="BB92" s="289"/>
      <c r="BC92" s="289"/>
      <c r="BD92" s="289"/>
      <c r="BE92" s="289"/>
      <c r="BF92" s="289"/>
      <c r="BG92" s="289"/>
      <c r="BH92" s="289"/>
      <c r="BI92" s="289"/>
      <c r="BJ92" s="289"/>
      <c r="BK92" s="289"/>
      <c r="BL92" s="289"/>
      <c r="BM92" s="289"/>
      <c r="BN92" s="289"/>
      <c r="BO92" s="289"/>
      <c r="BP92" s="289"/>
      <c r="BQ92" s="289"/>
      <c r="BR92" s="289"/>
      <c r="BS92" s="289"/>
      <c r="BT92" s="289"/>
      <c r="BU92" s="289"/>
      <c r="BV92" s="289"/>
      <c r="BW92" s="289"/>
      <c r="BX92" s="289"/>
      <c r="BY92" s="289"/>
      <c r="BZ92" s="289"/>
      <c r="CA92" s="289"/>
      <c r="CB92" s="289"/>
      <c r="CC92" s="289"/>
      <c r="CD92" s="289"/>
      <c r="CE92" s="289"/>
      <c r="CF92" s="289"/>
      <c r="CG92" s="289"/>
      <c r="CH92" s="289"/>
      <c r="CI92" s="289"/>
      <c r="CJ92" s="289"/>
      <c r="CK92" s="289"/>
      <c r="CL92" s="289"/>
      <c r="CM92" s="289"/>
      <c r="CN92" s="289"/>
      <c r="CO92" s="289"/>
      <c r="CP92" s="289"/>
      <c r="CQ92" s="289"/>
      <c r="CR92" s="289"/>
      <c r="CS92" s="289"/>
      <c r="CT92" s="289"/>
      <c r="CU92" s="289"/>
      <c r="CV92" s="289"/>
      <c r="CW92" s="289"/>
      <c r="CX92" s="289"/>
      <c r="CY92" s="289"/>
      <c r="CZ92" s="289"/>
      <c r="DA92" s="289"/>
      <c r="DB92" s="289"/>
      <c r="DC92" s="289"/>
      <c r="DD92" s="289"/>
      <c r="DE92" s="289"/>
      <c r="DF92" s="289"/>
      <c r="DG92" s="289"/>
      <c r="DH92" s="289"/>
      <c r="DI92" s="289"/>
      <c r="DJ92" s="289"/>
      <c r="DK92" s="289"/>
      <c r="DL92" s="289"/>
      <c r="DM92" s="289"/>
      <c r="DN92" s="289"/>
      <c r="DO92" s="289"/>
      <c r="DP92" s="289"/>
      <c r="DQ92" s="289"/>
      <c r="DR92" s="289"/>
      <c r="DS92" s="289"/>
      <c r="DT92" s="289"/>
      <c r="DU92" s="289"/>
      <c r="DV92" s="289"/>
      <c r="DW92" s="289"/>
      <c r="DX92" s="289"/>
      <c r="DY92" s="289"/>
      <c r="DZ92" s="289"/>
      <c r="EA92" s="289"/>
      <c r="EB92" s="289"/>
      <c r="EC92" s="289"/>
      <c r="ED92" s="289"/>
      <c r="EE92" s="289"/>
      <c r="EF92" s="289"/>
      <c r="EG92" s="289"/>
      <c r="EH92" s="289"/>
      <c r="EI92" s="289"/>
      <c r="EJ92" s="289"/>
      <c r="EK92" s="289"/>
      <c r="EL92" s="289"/>
      <c r="EM92" s="289"/>
      <c r="EN92" s="289"/>
      <c r="EO92" s="289"/>
      <c r="EP92" s="289"/>
      <c r="EQ92" s="289"/>
      <c r="ER92" s="289"/>
      <c r="ES92" s="289"/>
      <c r="ET92" s="289"/>
      <c r="EU92" s="289"/>
      <c r="EV92" s="289"/>
      <c r="EW92" s="289"/>
      <c r="EX92" s="289"/>
      <c r="EY92" s="289"/>
      <c r="EZ92" s="289"/>
      <c r="FA92" s="289"/>
      <c r="FB92" s="289"/>
      <c r="FC92" s="289"/>
      <c r="FD92" s="289"/>
      <c r="FE92" s="289"/>
      <c r="FF92" s="289"/>
      <c r="FG92" s="289"/>
      <c r="FH92" s="289"/>
      <c r="FI92" s="289"/>
      <c r="FJ92" s="289"/>
      <c r="FK92" s="289"/>
      <c r="FL92" s="289"/>
      <c r="FM92" s="289"/>
      <c r="FN92" s="289"/>
      <c r="FO92" s="289"/>
      <c r="FP92" s="289"/>
      <c r="FQ92" s="289"/>
      <c r="FR92" s="289"/>
      <c r="FS92" s="289"/>
      <c r="FT92" s="289"/>
      <c r="FU92" s="289"/>
      <c r="FV92" s="289"/>
      <c r="FW92" s="289"/>
      <c r="FX92" s="289"/>
      <c r="FY92" s="289"/>
      <c r="FZ92" s="289"/>
      <c r="GA92" s="289"/>
      <c r="GB92" s="289"/>
      <c r="GC92" s="289"/>
      <c r="GD92" s="289"/>
      <c r="GE92" s="289"/>
      <c r="GF92" s="289"/>
      <c r="GG92" s="289"/>
      <c r="GH92" s="289"/>
      <c r="GI92" s="289"/>
      <c r="GJ92" s="289"/>
      <c r="GK92" s="289"/>
      <c r="GL92" s="289"/>
      <c r="GM92" s="289"/>
      <c r="GN92" s="289"/>
      <c r="GO92" s="289"/>
      <c r="GP92" s="289"/>
      <c r="GQ92" s="289"/>
      <c r="GR92" s="289"/>
      <c r="GS92" s="289"/>
      <c r="GT92" s="289"/>
      <c r="GU92" s="289"/>
      <c r="GV92" s="289"/>
      <c r="GW92" s="289"/>
      <c r="GX92" s="289"/>
      <c r="GY92" s="289"/>
      <c r="GZ92" s="289"/>
      <c r="HA92" s="289"/>
      <c r="HB92" s="289"/>
      <c r="HC92" s="289"/>
      <c r="HD92" s="289"/>
      <c r="HE92" s="289"/>
      <c r="HF92" s="289"/>
      <c r="HG92" s="289"/>
      <c r="HH92" s="289"/>
      <c r="HI92" s="289"/>
    </row>
    <row r="93" spans="1:217" x14ac:dyDescent="0.35">
      <c r="A93" s="309"/>
      <c r="B93" s="310">
        <v>11</v>
      </c>
      <c r="C93" s="302">
        <v>105996</v>
      </c>
      <c r="D93" s="302">
        <v>14627</v>
      </c>
      <c r="E93" s="311">
        <v>530</v>
      </c>
      <c r="F93" s="302">
        <v>21920</v>
      </c>
      <c r="G93" s="304">
        <v>143073</v>
      </c>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89"/>
      <c r="CO93" s="289"/>
      <c r="CP93" s="289"/>
      <c r="CQ93" s="289"/>
      <c r="CR93" s="289"/>
      <c r="CS93" s="289"/>
      <c r="CT93" s="289"/>
      <c r="CU93" s="289"/>
      <c r="CV93" s="289"/>
      <c r="CW93" s="289"/>
      <c r="CX93" s="289"/>
      <c r="CY93" s="289"/>
      <c r="CZ93" s="289"/>
      <c r="DA93" s="289"/>
      <c r="DB93" s="289"/>
      <c r="DC93" s="289"/>
      <c r="DD93" s="289"/>
      <c r="DE93" s="289"/>
      <c r="DF93" s="289"/>
      <c r="DG93" s="289"/>
      <c r="DH93" s="289"/>
      <c r="DI93" s="289"/>
      <c r="DJ93" s="289"/>
      <c r="DK93" s="289"/>
      <c r="DL93" s="289"/>
      <c r="DM93" s="289"/>
      <c r="DN93" s="289"/>
      <c r="DO93" s="289"/>
      <c r="DP93" s="289"/>
      <c r="DQ93" s="289"/>
      <c r="DR93" s="289"/>
      <c r="DS93" s="289"/>
      <c r="DT93" s="289"/>
      <c r="DU93" s="289"/>
      <c r="DV93" s="289"/>
      <c r="DW93" s="289"/>
      <c r="DX93" s="289"/>
      <c r="DY93" s="289"/>
      <c r="DZ93" s="289"/>
      <c r="EA93" s="289"/>
      <c r="EB93" s="289"/>
      <c r="EC93" s="289"/>
      <c r="ED93" s="289"/>
      <c r="EE93" s="289"/>
      <c r="EF93" s="289"/>
      <c r="EG93" s="289"/>
      <c r="EH93" s="289"/>
      <c r="EI93" s="289"/>
      <c r="EJ93" s="289"/>
      <c r="EK93" s="289"/>
      <c r="EL93" s="289"/>
      <c r="EM93" s="289"/>
      <c r="EN93" s="289"/>
      <c r="EO93" s="289"/>
      <c r="EP93" s="289"/>
      <c r="EQ93" s="289"/>
      <c r="ER93" s="289"/>
      <c r="ES93" s="289"/>
      <c r="ET93" s="289"/>
      <c r="EU93" s="289"/>
      <c r="EV93" s="289"/>
      <c r="EW93" s="289"/>
      <c r="EX93" s="289"/>
      <c r="EY93" s="289"/>
      <c r="EZ93" s="289"/>
      <c r="FA93" s="289"/>
      <c r="FB93" s="289"/>
      <c r="FC93" s="289"/>
      <c r="FD93" s="289"/>
      <c r="FE93" s="289"/>
      <c r="FF93" s="289"/>
      <c r="FG93" s="289"/>
      <c r="FH93" s="289"/>
      <c r="FI93" s="289"/>
      <c r="FJ93" s="289"/>
      <c r="FK93" s="289"/>
      <c r="FL93" s="289"/>
      <c r="FM93" s="289"/>
      <c r="FN93" s="289"/>
      <c r="FO93" s="289"/>
      <c r="FP93" s="289"/>
      <c r="FQ93" s="289"/>
      <c r="FR93" s="289"/>
      <c r="FS93" s="289"/>
      <c r="FT93" s="289"/>
      <c r="FU93" s="289"/>
      <c r="FV93" s="289"/>
      <c r="FW93" s="289"/>
      <c r="FX93" s="289"/>
      <c r="FY93" s="289"/>
      <c r="FZ93" s="289"/>
      <c r="GA93" s="289"/>
      <c r="GB93" s="289"/>
      <c r="GC93" s="289"/>
      <c r="GD93" s="289"/>
      <c r="GE93" s="289"/>
      <c r="GF93" s="289"/>
      <c r="GG93" s="289"/>
      <c r="GH93" s="289"/>
      <c r="GI93" s="289"/>
      <c r="GJ93" s="289"/>
      <c r="GK93" s="289"/>
      <c r="GL93" s="289"/>
      <c r="GM93" s="289"/>
      <c r="GN93" s="289"/>
      <c r="GO93" s="289"/>
      <c r="GP93" s="289"/>
      <c r="GQ93" s="289"/>
      <c r="GR93" s="289"/>
      <c r="GS93" s="289"/>
      <c r="GT93" s="289"/>
      <c r="GU93" s="289"/>
      <c r="GV93" s="289"/>
      <c r="GW93" s="289"/>
      <c r="GX93" s="289"/>
      <c r="GY93" s="289"/>
      <c r="GZ93" s="289"/>
      <c r="HA93" s="289"/>
      <c r="HB93" s="289"/>
      <c r="HC93" s="289"/>
      <c r="HD93" s="289"/>
      <c r="HE93" s="289"/>
      <c r="HF93" s="289"/>
      <c r="HG93" s="289"/>
      <c r="HH93" s="289"/>
      <c r="HI93" s="289"/>
    </row>
    <row r="94" spans="1:217" x14ac:dyDescent="0.35">
      <c r="A94" s="309"/>
      <c r="B94" s="310">
        <v>12</v>
      </c>
      <c r="C94" s="302">
        <v>105996</v>
      </c>
      <c r="D94" s="302">
        <v>14627</v>
      </c>
      <c r="E94" s="311">
        <v>530</v>
      </c>
      <c r="F94" s="302">
        <v>21920</v>
      </c>
      <c r="G94" s="304">
        <v>143073</v>
      </c>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c r="BR94" s="289"/>
      <c r="BS94" s="289"/>
      <c r="BT94" s="289"/>
      <c r="BU94" s="289"/>
      <c r="BV94" s="289"/>
      <c r="BW94" s="289"/>
      <c r="BX94" s="289"/>
      <c r="BY94" s="289"/>
      <c r="BZ94" s="289"/>
      <c r="CA94" s="289"/>
      <c r="CB94" s="289"/>
      <c r="CC94" s="289"/>
      <c r="CD94" s="289"/>
      <c r="CE94" s="289"/>
      <c r="CF94" s="289"/>
      <c r="CG94" s="289"/>
      <c r="CH94" s="289"/>
      <c r="CI94" s="289"/>
      <c r="CJ94" s="289"/>
      <c r="CK94" s="289"/>
      <c r="CL94" s="289"/>
      <c r="CM94" s="289"/>
      <c r="CN94" s="289"/>
      <c r="CO94" s="289"/>
      <c r="CP94" s="289"/>
      <c r="CQ94" s="289"/>
      <c r="CR94" s="289"/>
      <c r="CS94" s="289"/>
      <c r="CT94" s="289"/>
      <c r="CU94" s="289"/>
      <c r="CV94" s="289"/>
      <c r="CW94" s="289"/>
      <c r="CX94" s="289"/>
      <c r="CY94" s="289"/>
      <c r="CZ94" s="289"/>
      <c r="DA94" s="289"/>
      <c r="DB94" s="289"/>
      <c r="DC94" s="289"/>
      <c r="DD94" s="289"/>
      <c r="DE94" s="289"/>
      <c r="DF94" s="289"/>
      <c r="DG94" s="289"/>
      <c r="DH94" s="289"/>
      <c r="DI94" s="289"/>
      <c r="DJ94" s="289"/>
      <c r="DK94" s="289"/>
      <c r="DL94" s="289"/>
      <c r="DM94" s="289"/>
      <c r="DN94" s="289"/>
      <c r="DO94" s="289"/>
      <c r="DP94" s="289"/>
      <c r="DQ94" s="289"/>
      <c r="DR94" s="289"/>
      <c r="DS94" s="289"/>
      <c r="DT94" s="289"/>
      <c r="DU94" s="289"/>
      <c r="DV94" s="289"/>
      <c r="DW94" s="289"/>
      <c r="DX94" s="289"/>
      <c r="DY94" s="289"/>
      <c r="DZ94" s="289"/>
      <c r="EA94" s="289"/>
      <c r="EB94" s="289"/>
      <c r="EC94" s="289"/>
      <c r="ED94" s="289"/>
      <c r="EE94" s="289"/>
      <c r="EF94" s="289"/>
      <c r="EG94" s="289"/>
      <c r="EH94" s="289"/>
      <c r="EI94" s="289"/>
      <c r="EJ94" s="289"/>
      <c r="EK94" s="289"/>
      <c r="EL94" s="289"/>
      <c r="EM94" s="289"/>
      <c r="EN94" s="289"/>
      <c r="EO94" s="289"/>
      <c r="EP94" s="289"/>
      <c r="EQ94" s="289"/>
      <c r="ER94" s="289"/>
      <c r="ES94" s="289"/>
      <c r="ET94" s="289"/>
      <c r="EU94" s="289"/>
      <c r="EV94" s="289"/>
      <c r="EW94" s="289"/>
      <c r="EX94" s="289"/>
      <c r="EY94" s="289"/>
      <c r="EZ94" s="289"/>
      <c r="FA94" s="289"/>
      <c r="FB94" s="289"/>
      <c r="FC94" s="289"/>
      <c r="FD94" s="289"/>
      <c r="FE94" s="289"/>
      <c r="FF94" s="289"/>
      <c r="FG94" s="289"/>
      <c r="FH94" s="289"/>
      <c r="FI94" s="289"/>
      <c r="FJ94" s="289"/>
      <c r="FK94" s="289"/>
      <c r="FL94" s="289"/>
      <c r="FM94" s="289"/>
      <c r="FN94" s="289"/>
      <c r="FO94" s="289"/>
      <c r="FP94" s="289"/>
      <c r="FQ94" s="289"/>
      <c r="FR94" s="289"/>
      <c r="FS94" s="289"/>
      <c r="FT94" s="289"/>
      <c r="FU94" s="289"/>
      <c r="FV94" s="289"/>
      <c r="FW94" s="289"/>
      <c r="FX94" s="289"/>
      <c r="FY94" s="289"/>
      <c r="FZ94" s="289"/>
      <c r="GA94" s="289"/>
      <c r="GB94" s="289"/>
      <c r="GC94" s="289"/>
      <c r="GD94" s="289"/>
      <c r="GE94" s="289"/>
      <c r="GF94" s="289"/>
      <c r="GG94" s="289"/>
      <c r="GH94" s="289"/>
      <c r="GI94" s="289"/>
      <c r="GJ94" s="289"/>
      <c r="GK94" s="289"/>
      <c r="GL94" s="289"/>
      <c r="GM94" s="289"/>
      <c r="GN94" s="289"/>
      <c r="GO94" s="289"/>
      <c r="GP94" s="289"/>
      <c r="GQ94" s="289"/>
      <c r="GR94" s="289"/>
      <c r="GS94" s="289"/>
      <c r="GT94" s="289"/>
      <c r="GU94" s="289"/>
      <c r="GV94" s="289"/>
      <c r="GW94" s="289"/>
      <c r="GX94" s="289"/>
      <c r="GY94" s="289"/>
      <c r="GZ94" s="289"/>
      <c r="HA94" s="289"/>
      <c r="HB94" s="289"/>
      <c r="HC94" s="289"/>
      <c r="HD94" s="289"/>
      <c r="HE94" s="289"/>
      <c r="HF94" s="289"/>
      <c r="HG94" s="289"/>
      <c r="HH94" s="289"/>
      <c r="HI94" s="289"/>
    </row>
    <row r="95" spans="1:217" x14ac:dyDescent="0.35">
      <c r="A95" s="309"/>
      <c r="B95" s="310">
        <v>13</v>
      </c>
      <c r="C95" s="302">
        <v>105996</v>
      </c>
      <c r="D95" s="302">
        <v>14627</v>
      </c>
      <c r="E95" s="311">
        <v>530</v>
      </c>
      <c r="F95" s="302">
        <v>21920</v>
      </c>
      <c r="G95" s="304">
        <v>143073</v>
      </c>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89"/>
      <c r="CO95" s="289"/>
      <c r="CP95" s="289"/>
      <c r="CQ95" s="289"/>
      <c r="CR95" s="289"/>
      <c r="CS95" s="289"/>
      <c r="CT95" s="289"/>
      <c r="CU95" s="289"/>
      <c r="CV95" s="289"/>
      <c r="CW95" s="289"/>
      <c r="CX95" s="289"/>
      <c r="CY95" s="289"/>
      <c r="CZ95" s="289"/>
      <c r="DA95" s="289"/>
      <c r="DB95" s="289"/>
      <c r="DC95" s="289"/>
      <c r="DD95" s="289"/>
      <c r="DE95" s="289"/>
      <c r="DF95" s="289"/>
      <c r="DG95" s="289"/>
      <c r="DH95" s="289"/>
      <c r="DI95" s="289"/>
      <c r="DJ95" s="289"/>
      <c r="DK95" s="289"/>
      <c r="DL95" s="289"/>
      <c r="DM95" s="289"/>
      <c r="DN95" s="289"/>
      <c r="DO95" s="289"/>
      <c r="DP95" s="289"/>
      <c r="DQ95" s="289"/>
      <c r="DR95" s="289"/>
      <c r="DS95" s="289"/>
      <c r="DT95" s="289"/>
      <c r="DU95" s="289"/>
      <c r="DV95" s="289"/>
      <c r="DW95" s="289"/>
      <c r="DX95" s="289"/>
      <c r="DY95" s="289"/>
      <c r="DZ95" s="289"/>
      <c r="EA95" s="289"/>
      <c r="EB95" s="289"/>
      <c r="EC95" s="289"/>
      <c r="ED95" s="289"/>
      <c r="EE95" s="289"/>
      <c r="EF95" s="289"/>
      <c r="EG95" s="289"/>
      <c r="EH95" s="289"/>
      <c r="EI95" s="289"/>
      <c r="EJ95" s="289"/>
      <c r="EK95" s="289"/>
      <c r="EL95" s="289"/>
      <c r="EM95" s="289"/>
      <c r="EN95" s="289"/>
      <c r="EO95" s="289"/>
      <c r="EP95" s="289"/>
      <c r="EQ95" s="289"/>
      <c r="ER95" s="289"/>
      <c r="ES95" s="289"/>
      <c r="ET95" s="289"/>
      <c r="EU95" s="289"/>
      <c r="EV95" s="289"/>
      <c r="EW95" s="289"/>
      <c r="EX95" s="289"/>
      <c r="EY95" s="289"/>
      <c r="EZ95" s="289"/>
      <c r="FA95" s="289"/>
      <c r="FB95" s="289"/>
      <c r="FC95" s="289"/>
      <c r="FD95" s="289"/>
      <c r="FE95" s="289"/>
      <c r="FF95" s="289"/>
      <c r="FG95" s="289"/>
      <c r="FH95" s="289"/>
      <c r="FI95" s="289"/>
      <c r="FJ95" s="289"/>
      <c r="FK95" s="289"/>
      <c r="FL95" s="289"/>
      <c r="FM95" s="289"/>
      <c r="FN95" s="289"/>
      <c r="FO95" s="289"/>
      <c r="FP95" s="289"/>
      <c r="FQ95" s="289"/>
      <c r="FR95" s="289"/>
      <c r="FS95" s="289"/>
      <c r="FT95" s="289"/>
      <c r="FU95" s="289"/>
      <c r="FV95" s="289"/>
      <c r="FW95" s="289"/>
      <c r="FX95" s="289"/>
      <c r="FY95" s="289"/>
      <c r="FZ95" s="289"/>
      <c r="GA95" s="289"/>
      <c r="GB95" s="289"/>
      <c r="GC95" s="289"/>
      <c r="GD95" s="289"/>
      <c r="GE95" s="289"/>
      <c r="GF95" s="289"/>
      <c r="GG95" s="289"/>
      <c r="GH95" s="289"/>
      <c r="GI95" s="289"/>
      <c r="GJ95" s="289"/>
      <c r="GK95" s="289"/>
      <c r="GL95" s="289"/>
      <c r="GM95" s="289"/>
      <c r="GN95" s="289"/>
      <c r="GO95" s="289"/>
      <c r="GP95" s="289"/>
      <c r="GQ95" s="289"/>
      <c r="GR95" s="289"/>
      <c r="GS95" s="289"/>
      <c r="GT95" s="289"/>
      <c r="GU95" s="289"/>
      <c r="GV95" s="289"/>
      <c r="GW95" s="289"/>
      <c r="GX95" s="289"/>
      <c r="GY95" s="289"/>
      <c r="GZ95" s="289"/>
      <c r="HA95" s="289"/>
      <c r="HB95" s="289"/>
      <c r="HC95" s="289"/>
      <c r="HD95" s="289"/>
      <c r="HE95" s="289"/>
      <c r="HF95" s="289"/>
      <c r="HG95" s="289"/>
      <c r="HH95" s="289"/>
      <c r="HI95" s="289"/>
    </row>
    <row r="96" spans="1:217" x14ac:dyDescent="0.35">
      <c r="A96" s="309"/>
      <c r="B96" s="310">
        <v>14</v>
      </c>
      <c r="C96" s="302">
        <v>112569</v>
      </c>
      <c r="D96" s="302">
        <v>15535</v>
      </c>
      <c r="E96" s="311">
        <v>563</v>
      </c>
      <c r="F96" s="302">
        <v>23279</v>
      </c>
      <c r="G96" s="304">
        <v>151946</v>
      </c>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89"/>
      <c r="BD96" s="289"/>
      <c r="BE96" s="289"/>
      <c r="BF96" s="289"/>
      <c r="BG96" s="289"/>
      <c r="BH96" s="289"/>
      <c r="BI96" s="289"/>
      <c r="BJ96" s="289"/>
      <c r="BK96" s="289"/>
      <c r="BL96" s="289"/>
      <c r="BM96" s="289"/>
      <c r="BN96" s="289"/>
      <c r="BO96" s="289"/>
      <c r="BP96" s="289"/>
      <c r="BQ96" s="289"/>
      <c r="BR96" s="289"/>
      <c r="BS96" s="289"/>
      <c r="BT96" s="289"/>
      <c r="BU96" s="289"/>
      <c r="BV96" s="289"/>
      <c r="BW96" s="289"/>
      <c r="BX96" s="289"/>
      <c r="BY96" s="289"/>
      <c r="BZ96" s="289"/>
      <c r="CA96" s="289"/>
      <c r="CB96" s="289"/>
      <c r="CC96" s="289"/>
      <c r="CD96" s="289"/>
      <c r="CE96" s="289"/>
      <c r="CF96" s="289"/>
      <c r="CG96" s="289"/>
      <c r="CH96" s="289"/>
      <c r="CI96" s="289"/>
      <c r="CJ96" s="289"/>
      <c r="CK96" s="289"/>
      <c r="CL96" s="289"/>
      <c r="CM96" s="289"/>
      <c r="CN96" s="289"/>
      <c r="CO96" s="289"/>
      <c r="CP96" s="289"/>
      <c r="CQ96" s="289"/>
      <c r="CR96" s="289"/>
      <c r="CS96" s="289"/>
      <c r="CT96" s="289"/>
      <c r="CU96" s="289"/>
      <c r="CV96" s="289"/>
      <c r="CW96" s="289"/>
      <c r="CX96" s="289"/>
      <c r="CY96" s="289"/>
      <c r="CZ96" s="289"/>
      <c r="DA96" s="289"/>
      <c r="DB96" s="289"/>
      <c r="DC96" s="289"/>
      <c r="DD96" s="289"/>
      <c r="DE96" s="289"/>
      <c r="DF96" s="289"/>
      <c r="DG96" s="289"/>
      <c r="DH96" s="289"/>
      <c r="DI96" s="289"/>
      <c r="DJ96" s="289"/>
      <c r="DK96" s="289"/>
      <c r="DL96" s="289"/>
      <c r="DM96" s="289"/>
      <c r="DN96" s="289"/>
      <c r="DO96" s="289"/>
      <c r="DP96" s="289"/>
      <c r="DQ96" s="289"/>
      <c r="DR96" s="289"/>
      <c r="DS96" s="289"/>
      <c r="DT96" s="289"/>
      <c r="DU96" s="289"/>
      <c r="DV96" s="289"/>
      <c r="DW96" s="289"/>
      <c r="DX96" s="289"/>
      <c r="DY96" s="289"/>
      <c r="DZ96" s="289"/>
      <c r="EA96" s="289"/>
      <c r="EB96" s="289"/>
      <c r="EC96" s="289"/>
      <c r="ED96" s="289"/>
      <c r="EE96" s="289"/>
      <c r="EF96" s="289"/>
      <c r="EG96" s="289"/>
      <c r="EH96" s="289"/>
      <c r="EI96" s="289"/>
      <c r="EJ96" s="289"/>
      <c r="EK96" s="289"/>
      <c r="EL96" s="289"/>
      <c r="EM96" s="289"/>
      <c r="EN96" s="289"/>
      <c r="EO96" s="289"/>
      <c r="EP96" s="289"/>
      <c r="EQ96" s="289"/>
      <c r="ER96" s="289"/>
      <c r="ES96" s="289"/>
      <c r="ET96" s="289"/>
      <c r="EU96" s="289"/>
      <c r="EV96" s="289"/>
      <c r="EW96" s="289"/>
      <c r="EX96" s="289"/>
      <c r="EY96" s="289"/>
      <c r="EZ96" s="289"/>
      <c r="FA96" s="289"/>
      <c r="FB96" s="289"/>
      <c r="FC96" s="289"/>
      <c r="FD96" s="289"/>
      <c r="FE96" s="289"/>
      <c r="FF96" s="289"/>
      <c r="FG96" s="289"/>
      <c r="FH96" s="289"/>
      <c r="FI96" s="289"/>
      <c r="FJ96" s="289"/>
      <c r="FK96" s="289"/>
      <c r="FL96" s="289"/>
      <c r="FM96" s="289"/>
      <c r="FN96" s="289"/>
      <c r="FO96" s="289"/>
      <c r="FP96" s="289"/>
      <c r="FQ96" s="289"/>
      <c r="FR96" s="289"/>
      <c r="FS96" s="289"/>
      <c r="FT96" s="289"/>
      <c r="FU96" s="289"/>
      <c r="FV96" s="289"/>
      <c r="FW96" s="289"/>
      <c r="FX96" s="289"/>
      <c r="FY96" s="289"/>
      <c r="FZ96" s="289"/>
      <c r="GA96" s="289"/>
      <c r="GB96" s="289"/>
      <c r="GC96" s="289"/>
      <c r="GD96" s="289"/>
      <c r="GE96" s="289"/>
      <c r="GF96" s="289"/>
      <c r="GG96" s="289"/>
      <c r="GH96" s="289"/>
      <c r="GI96" s="289"/>
      <c r="GJ96" s="289"/>
      <c r="GK96" s="289"/>
      <c r="GL96" s="289"/>
      <c r="GM96" s="289"/>
      <c r="GN96" s="289"/>
      <c r="GO96" s="289"/>
      <c r="GP96" s="289"/>
      <c r="GQ96" s="289"/>
      <c r="GR96" s="289"/>
      <c r="GS96" s="289"/>
      <c r="GT96" s="289"/>
      <c r="GU96" s="289"/>
      <c r="GV96" s="289"/>
      <c r="GW96" s="289"/>
      <c r="GX96" s="289"/>
      <c r="GY96" s="289"/>
      <c r="GZ96" s="289"/>
      <c r="HA96" s="289"/>
      <c r="HB96" s="289"/>
      <c r="HC96" s="289"/>
      <c r="HD96" s="289"/>
      <c r="HE96" s="289"/>
      <c r="HF96" s="289"/>
      <c r="HG96" s="289"/>
      <c r="HH96" s="289"/>
      <c r="HI96" s="289"/>
    </row>
    <row r="97" spans="1:217" x14ac:dyDescent="0.35">
      <c r="A97" s="309"/>
      <c r="B97" s="310">
        <v>15</v>
      </c>
      <c r="C97" s="302">
        <v>112569</v>
      </c>
      <c r="D97" s="302">
        <v>15535</v>
      </c>
      <c r="E97" s="311">
        <v>563</v>
      </c>
      <c r="F97" s="302">
        <v>23279</v>
      </c>
      <c r="G97" s="304">
        <v>151946</v>
      </c>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c r="BA97" s="289"/>
      <c r="BB97" s="289"/>
      <c r="BC97" s="289"/>
      <c r="BD97" s="289"/>
      <c r="BE97" s="289"/>
      <c r="BF97" s="289"/>
      <c r="BG97" s="289"/>
      <c r="BH97" s="289"/>
      <c r="BI97" s="289"/>
      <c r="BJ97" s="289"/>
      <c r="BK97" s="289"/>
      <c r="BL97" s="289"/>
      <c r="BM97" s="289"/>
      <c r="BN97" s="289"/>
      <c r="BO97" s="289"/>
      <c r="BP97" s="289"/>
      <c r="BQ97" s="289"/>
      <c r="BR97" s="289"/>
      <c r="BS97" s="289"/>
      <c r="BT97" s="289"/>
      <c r="BU97" s="289"/>
      <c r="BV97" s="289"/>
      <c r="BW97" s="289"/>
      <c r="BX97" s="289"/>
      <c r="BY97" s="289"/>
      <c r="BZ97" s="289"/>
      <c r="CA97" s="289"/>
      <c r="CB97" s="289"/>
      <c r="CC97" s="289"/>
      <c r="CD97" s="289"/>
      <c r="CE97" s="289"/>
      <c r="CF97" s="289"/>
      <c r="CG97" s="289"/>
      <c r="CH97" s="289"/>
      <c r="CI97" s="289"/>
      <c r="CJ97" s="289"/>
      <c r="CK97" s="289"/>
      <c r="CL97" s="289"/>
      <c r="CM97" s="289"/>
      <c r="CN97" s="289"/>
      <c r="CO97" s="289"/>
      <c r="CP97" s="289"/>
      <c r="CQ97" s="289"/>
      <c r="CR97" s="289"/>
      <c r="CS97" s="289"/>
      <c r="CT97" s="289"/>
      <c r="CU97" s="289"/>
      <c r="CV97" s="289"/>
      <c r="CW97" s="289"/>
      <c r="CX97" s="289"/>
      <c r="CY97" s="289"/>
      <c r="CZ97" s="289"/>
      <c r="DA97" s="289"/>
      <c r="DB97" s="289"/>
      <c r="DC97" s="289"/>
      <c r="DD97" s="289"/>
      <c r="DE97" s="289"/>
      <c r="DF97" s="289"/>
      <c r="DG97" s="289"/>
      <c r="DH97" s="289"/>
      <c r="DI97" s="289"/>
      <c r="DJ97" s="289"/>
      <c r="DK97" s="289"/>
      <c r="DL97" s="289"/>
      <c r="DM97" s="289"/>
      <c r="DN97" s="289"/>
      <c r="DO97" s="289"/>
      <c r="DP97" s="289"/>
      <c r="DQ97" s="289"/>
      <c r="DR97" s="289"/>
      <c r="DS97" s="289"/>
      <c r="DT97" s="289"/>
      <c r="DU97" s="289"/>
      <c r="DV97" s="289"/>
      <c r="DW97" s="289"/>
      <c r="DX97" s="289"/>
      <c r="DY97" s="289"/>
      <c r="DZ97" s="289"/>
      <c r="EA97" s="289"/>
      <c r="EB97" s="289"/>
      <c r="EC97" s="289"/>
      <c r="ED97" s="289"/>
      <c r="EE97" s="289"/>
      <c r="EF97" s="289"/>
      <c r="EG97" s="289"/>
      <c r="EH97" s="289"/>
      <c r="EI97" s="289"/>
      <c r="EJ97" s="289"/>
      <c r="EK97" s="289"/>
      <c r="EL97" s="289"/>
      <c r="EM97" s="289"/>
      <c r="EN97" s="289"/>
      <c r="EO97" s="289"/>
      <c r="EP97" s="289"/>
      <c r="EQ97" s="289"/>
      <c r="ER97" s="289"/>
      <c r="ES97" s="289"/>
      <c r="ET97" s="289"/>
      <c r="EU97" s="289"/>
      <c r="EV97" s="289"/>
      <c r="EW97" s="289"/>
      <c r="EX97" s="289"/>
      <c r="EY97" s="289"/>
      <c r="EZ97" s="289"/>
      <c r="FA97" s="289"/>
      <c r="FB97" s="289"/>
      <c r="FC97" s="289"/>
      <c r="FD97" s="289"/>
      <c r="FE97" s="289"/>
      <c r="FF97" s="289"/>
      <c r="FG97" s="289"/>
      <c r="FH97" s="289"/>
      <c r="FI97" s="289"/>
      <c r="FJ97" s="289"/>
      <c r="FK97" s="289"/>
      <c r="FL97" s="289"/>
      <c r="FM97" s="289"/>
      <c r="FN97" s="289"/>
      <c r="FO97" s="289"/>
      <c r="FP97" s="289"/>
      <c r="FQ97" s="289"/>
      <c r="FR97" s="289"/>
      <c r="FS97" s="289"/>
      <c r="FT97" s="289"/>
      <c r="FU97" s="289"/>
      <c r="FV97" s="289"/>
      <c r="FW97" s="289"/>
      <c r="FX97" s="289"/>
      <c r="FY97" s="289"/>
      <c r="FZ97" s="289"/>
      <c r="GA97" s="289"/>
      <c r="GB97" s="289"/>
      <c r="GC97" s="289"/>
      <c r="GD97" s="289"/>
      <c r="GE97" s="289"/>
      <c r="GF97" s="289"/>
      <c r="GG97" s="289"/>
      <c r="GH97" s="289"/>
      <c r="GI97" s="289"/>
      <c r="GJ97" s="289"/>
      <c r="GK97" s="289"/>
      <c r="GL97" s="289"/>
      <c r="GM97" s="289"/>
      <c r="GN97" s="289"/>
      <c r="GO97" s="289"/>
      <c r="GP97" s="289"/>
      <c r="GQ97" s="289"/>
      <c r="GR97" s="289"/>
      <c r="GS97" s="289"/>
      <c r="GT97" s="289"/>
      <c r="GU97" s="289"/>
      <c r="GV97" s="289"/>
      <c r="GW97" s="289"/>
      <c r="GX97" s="289"/>
      <c r="GY97" s="289"/>
      <c r="GZ97" s="289"/>
      <c r="HA97" s="289"/>
      <c r="HB97" s="289"/>
      <c r="HC97" s="289"/>
      <c r="HD97" s="289"/>
      <c r="HE97" s="289"/>
      <c r="HF97" s="289"/>
      <c r="HG97" s="289"/>
      <c r="HH97" s="289"/>
      <c r="HI97" s="289"/>
    </row>
    <row r="98" spans="1:217" x14ac:dyDescent="0.35">
      <c r="A98" s="309"/>
      <c r="B98" s="310">
        <v>16</v>
      </c>
      <c r="C98" s="302">
        <v>112569</v>
      </c>
      <c r="D98" s="302">
        <v>15535</v>
      </c>
      <c r="E98" s="311">
        <v>563</v>
      </c>
      <c r="F98" s="302">
        <v>23279</v>
      </c>
      <c r="G98" s="304">
        <v>151946</v>
      </c>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c r="BA98" s="289"/>
      <c r="BB98" s="289"/>
      <c r="BC98" s="289"/>
      <c r="BD98" s="289"/>
      <c r="BE98" s="289"/>
      <c r="BF98" s="289"/>
      <c r="BG98" s="289"/>
      <c r="BH98" s="289"/>
      <c r="BI98" s="289"/>
      <c r="BJ98" s="289"/>
      <c r="BK98" s="289"/>
      <c r="BL98" s="289"/>
      <c r="BM98" s="289"/>
      <c r="BN98" s="289"/>
      <c r="BO98" s="289"/>
      <c r="BP98" s="289"/>
      <c r="BQ98" s="289"/>
      <c r="BR98" s="289"/>
      <c r="BS98" s="289"/>
      <c r="BT98" s="289"/>
      <c r="BU98" s="289"/>
      <c r="BV98" s="289"/>
      <c r="BW98" s="289"/>
      <c r="BX98" s="289"/>
      <c r="BY98" s="289"/>
      <c r="BZ98" s="289"/>
      <c r="CA98" s="289"/>
      <c r="CB98" s="289"/>
      <c r="CC98" s="289"/>
      <c r="CD98" s="289"/>
      <c r="CE98" s="289"/>
      <c r="CF98" s="289"/>
      <c r="CG98" s="289"/>
      <c r="CH98" s="289"/>
      <c r="CI98" s="289"/>
      <c r="CJ98" s="289"/>
      <c r="CK98" s="289"/>
      <c r="CL98" s="289"/>
      <c r="CM98" s="289"/>
      <c r="CN98" s="289"/>
      <c r="CO98" s="289"/>
      <c r="CP98" s="289"/>
      <c r="CQ98" s="289"/>
      <c r="CR98" s="289"/>
      <c r="CS98" s="289"/>
      <c r="CT98" s="289"/>
      <c r="CU98" s="289"/>
      <c r="CV98" s="289"/>
      <c r="CW98" s="289"/>
      <c r="CX98" s="289"/>
      <c r="CY98" s="289"/>
      <c r="CZ98" s="289"/>
      <c r="DA98" s="289"/>
      <c r="DB98" s="289"/>
      <c r="DC98" s="289"/>
      <c r="DD98" s="289"/>
      <c r="DE98" s="289"/>
      <c r="DF98" s="289"/>
      <c r="DG98" s="289"/>
      <c r="DH98" s="289"/>
      <c r="DI98" s="289"/>
      <c r="DJ98" s="289"/>
      <c r="DK98" s="289"/>
      <c r="DL98" s="289"/>
      <c r="DM98" s="289"/>
      <c r="DN98" s="289"/>
      <c r="DO98" s="289"/>
      <c r="DP98" s="289"/>
      <c r="DQ98" s="289"/>
      <c r="DR98" s="289"/>
      <c r="DS98" s="289"/>
      <c r="DT98" s="289"/>
      <c r="DU98" s="289"/>
      <c r="DV98" s="289"/>
      <c r="DW98" s="289"/>
      <c r="DX98" s="289"/>
      <c r="DY98" s="289"/>
      <c r="DZ98" s="289"/>
      <c r="EA98" s="289"/>
      <c r="EB98" s="289"/>
      <c r="EC98" s="289"/>
      <c r="ED98" s="289"/>
      <c r="EE98" s="289"/>
      <c r="EF98" s="289"/>
      <c r="EG98" s="289"/>
      <c r="EH98" s="289"/>
      <c r="EI98" s="289"/>
      <c r="EJ98" s="289"/>
      <c r="EK98" s="289"/>
      <c r="EL98" s="289"/>
      <c r="EM98" s="289"/>
      <c r="EN98" s="289"/>
      <c r="EO98" s="289"/>
      <c r="EP98" s="289"/>
      <c r="EQ98" s="289"/>
      <c r="ER98" s="289"/>
      <c r="ES98" s="289"/>
      <c r="ET98" s="289"/>
      <c r="EU98" s="289"/>
      <c r="EV98" s="289"/>
      <c r="EW98" s="289"/>
      <c r="EX98" s="289"/>
      <c r="EY98" s="289"/>
      <c r="EZ98" s="289"/>
      <c r="FA98" s="289"/>
      <c r="FB98" s="289"/>
      <c r="FC98" s="289"/>
      <c r="FD98" s="289"/>
      <c r="FE98" s="289"/>
      <c r="FF98" s="289"/>
      <c r="FG98" s="289"/>
      <c r="FH98" s="289"/>
      <c r="FI98" s="289"/>
      <c r="FJ98" s="289"/>
      <c r="FK98" s="289"/>
      <c r="FL98" s="289"/>
      <c r="FM98" s="289"/>
      <c r="FN98" s="289"/>
      <c r="FO98" s="289"/>
      <c r="FP98" s="289"/>
      <c r="FQ98" s="289"/>
      <c r="FR98" s="289"/>
      <c r="FS98" s="289"/>
      <c r="FT98" s="289"/>
      <c r="FU98" s="289"/>
      <c r="FV98" s="289"/>
      <c r="FW98" s="289"/>
      <c r="FX98" s="289"/>
      <c r="FY98" s="289"/>
      <c r="FZ98" s="289"/>
      <c r="GA98" s="289"/>
      <c r="GB98" s="289"/>
      <c r="GC98" s="289"/>
      <c r="GD98" s="289"/>
      <c r="GE98" s="289"/>
      <c r="GF98" s="289"/>
      <c r="GG98" s="289"/>
      <c r="GH98" s="289"/>
      <c r="GI98" s="289"/>
      <c r="GJ98" s="289"/>
      <c r="GK98" s="289"/>
      <c r="GL98" s="289"/>
      <c r="GM98" s="289"/>
      <c r="GN98" s="289"/>
      <c r="GO98" s="289"/>
      <c r="GP98" s="289"/>
      <c r="GQ98" s="289"/>
      <c r="GR98" s="289"/>
      <c r="GS98" s="289"/>
      <c r="GT98" s="289"/>
      <c r="GU98" s="289"/>
      <c r="GV98" s="289"/>
      <c r="GW98" s="289"/>
      <c r="GX98" s="289"/>
      <c r="GY98" s="289"/>
      <c r="GZ98" s="289"/>
      <c r="HA98" s="289"/>
      <c r="HB98" s="289"/>
      <c r="HC98" s="289"/>
      <c r="HD98" s="289"/>
      <c r="HE98" s="289"/>
      <c r="HF98" s="289"/>
      <c r="HG98" s="289"/>
      <c r="HH98" s="289"/>
      <c r="HI98" s="289"/>
    </row>
    <row r="99" spans="1:217" x14ac:dyDescent="0.35">
      <c r="A99" s="309"/>
      <c r="B99" s="310">
        <v>17</v>
      </c>
      <c r="C99" s="302">
        <v>112569</v>
      </c>
      <c r="D99" s="302">
        <v>15535</v>
      </c>
      <c r="E99" s="311">
        <v>563</v>
      </c>
      <c r="F99" s="302">
        <v>23279</v>
      </c>
      <c r="G99" s="304">
        <v>151946</v>
      </c>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289"/>
      <c r="CA99" s="289"/>
      <c r="CB99" s="289"/>
      <c r="CC99" s="289"/>
      <c r="CD99" s="289"/>
      <c r="CE99" s="289"/>
      <c r="CF99" s="289"/>
      <c r="CG99" s="289"/>
      <c r="CH99" s="289"/>
      <c r="CI99" s="289"/>
      <c r="CJ99" s="289"/>
      <c r="CK99" s="289"/>
      <c r="CL99" s="289"/>
      <c r="CM99" s="289"/>
      <c r="CN99" s="289"/>
      <c r="CO99" s="289"/>
      <c r="CP99" s="289"/>
      <c r="CQ99" s="289"/>
      <c r="CR99" s="289"/>
      <c r="CS99" s="289"/>
      <c r="CT99" s="289"/>
      <c r="CU99" s="289"/>
      <c r="CV99" s="289"/>
      <c r="CW99" s="289"/>
      <c r="CX99" s="289"/>
      <c r="CY99" s="289"/>
      <c r="CZ99" s="289"/>
      <c r="DA99" s="289"/>
      <c r="DB99" s="289"/>
      <c r="DC99" s="289"/>
      <c r="DD99" s="289"/>
      <c r="DE99" s="289"/>
      <c r="DF99" s="289"/>
      <c r="DG99" s="289"/>
      <c r="DH99" s="289"/>
      <c r="DI99" s="289"/>
      <c r="DJ99" s="289"/>
      <c r="DK99" s="289"/>
      <c r="DL99" s="289"/>
      <c r="DM99" s="289"/>
      <c r="DN99" s="289"/>
      <c r="DO99" s="289"/>
      <c r="DP99" s="289"/>
      <c r="DQ99" s="289"/>
      <c r="DR99" s="289"/>
      <c r="DS99" s="289"/>
      <c r="DT99" s="289"/>
      <c r="DU99" s="289"/>
      <c r="DV99" s="289"/>
      <c r="DW99" s="289"/>
      <c r="DX99" s="289"/>
      <c r="DY99" s="289"/>
      <c r="DZ99" s="289"/>
      <c r="EA99" s="289"/>
      <c r="EB99" s="289"/>
      <c r="EC99" s="289"/>
      <c r="ED99" s="289"/>
      <c r="EE99" s="289"/>
      <c r="EF99" s="289"/>
      <c r="EG99" s="289"/>
      <c r="EH99" s="289"/>
      <c r="EI99" s="289"/>
      <c r="EJ99" s="289"/>
      <c r="EK99" s="289"/>
      <c r="EL99" s="289"/>
      <c r="EM99" s="289"/>
      <c r="EN99" s="289"/>
      <c r="EO99" s="289"/>
      <c r="EP99" s="289"/>
      <c r="EQ99" s="289"/>
      <c r="ER99" s="289"/>
      <c r="ES99" s="289"/>
      <c r="ET99" s="289"/>
      <c r="EU99" s="289"/>
      <c r="EV99" s="289"/>
      <c r="EW99" s="289"/>
      <c r="EX99" s="289"/>
      <c r="EY99" s="289"/>
      <c r="EZ99" s="289"/>
      <c r="FA99" s="289"/>
      <c r="FB99" s="289"/>
      <c r="FC99" s="289"/>
      <c r="FD99" s="289"/>
      <c r="FE99" s="289"/>
      <c r="FF99" s="289"/>
      <c r="FG99" s="289"/>
      <c r="FH99" s="289"/>
      <c r="FI99" s="289"/>
      <c r="FJ99" s="289"/>
      <c r="FK99" s="289"/>
      <c r="FL99" s="289"/>
      <c r="FM99" s="289"/>
      <c r="FN99" s="289"/>
      <c r="FO99" s="289"/>
      <c r="FP99" s="289"/>
      <c r="FQ99" s="289"/>
      <c r="FR99" s="289"/>
      <c r="FS99" s="289"/>
      <c r="FT99" s="289"/>
      <c r="FU99" s="289"/>
      <c r="FV99" s="289"/>
      <c r="FW99" s="289"/>
      <c r="FX99" s="289"/>
      <c r="FY99" s="289"/>
      <c r="FZ99" s="289"/>
      <c r="GA99" s="289"/>
      <c r="GB99" s="289"/>
      <c r="GC99" s="289"/>
      <c r="GD99" s="289"/>
      <c r="GE99" s="289"/>
      <c r="GF99" s="289"/>
      <c r="GG99" s="289"/>
      <c r="GH99" s="289"/>
      <c r="GI99" s="289"/>
      <c r="GJ99" s="289"/>
      <c r="GK99" s="289"/>
      <c r="GL99" s="289"/>
      <c r="GM99" s="289"/>
      <c r="GN99" s="289"/>
      <c r="GO99" s="289"/>
      <c r="GP99" s="289"/>
      <c r="GQ99" s="289"/>
      <c r="GR99" s="289"/>
      <c r="GS99" s="289"/>
      <c r="GT99" s="289"/>
      <c r="GU99" s="289"/>
      <c r="GV99" s="289"/>
      <c r="GW99" s="289"/>
      <c r="GX99" s="289"/>
      <c r="GY99" s="289"/>
      <c r="GZ99" s="289"/>
      <c r="HA99" s="289"/>
      <c r="HB99" s="289"/>
      <c r="HC99" s="289"/>
      <c r="HD99" s="289"/>
      <c r="HE99" s="289"/>
      <c r="HF99" s="289"/>
      <c r="HG99" s="289"/>
      <c r="HH99" s="289"/>
      <c r="HI99" s="289"/>
    </row>
    <row r="100" spans="1:217" x14ac:dyDescent="0.35">
      <c r="A100" s="309"/>
      <c r="B100" s="310">
        <v>18</v>
      </c>
      <c r="C100" s="302">
        <v>112569</v>
      </c>
      <c r="D100" s="302">
        <v>15535</v>
      </c>
      <c r="E100" s="311">
        <v>563</v>
      </c>
      <c r="F100" s="302">
        <v>23279</v>
      </c>
      <c r="G100" s="304">
        <v>151946</v>
      </c>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c r="BA100" s="289"/>
      <c r="BB100" s="289"/>
      <c r="BC100" s="289"/>
      <c r="BD100" s="289"/>
      <c r="BE100" s="289"/>
      <c r="BF100" s="289"/>
      <c r="BG100" s="289"/>
      <c r="BH100" s="289"/>
      <c r="BI100" s="289"/>
      <c r="BJ100" s="289"/>
      <c r="BK100" s="289"/>
      <c r="BL100" s="289"/>
      <c r="BM100" s="289"/>
      <c r="BN100" s="289"/>
      <c r="BO100" s="289"/>
      <c r="BP100" s="289"/>
      <c r="BQ100" s="289"/>
      <c r="BR100" s="289"/>
      <c r="BS100" s="289"/>
      <c r="BT100" s="289"/>
      <c r="BU100" s="289"/>
      <c r="BV100" s="289"/>
      <c r="BW100" s="289"/>
      <c r="BX100" s="289"/>
      <c r="BY100" s="289"/>
      <c r="BZ100" s="289"/>
      <c r="CA100" s="289"/>
      <c r="CB100" s="289"/>
      <c r="CC100" s="289"/>
      <c r="CD100" s="289"/>
      <c r="CE100" s="289"/>
      <c r="CF100" s="289"/>
      <c r="CG100" s="289"/>
      <c r="CH100" s="289"/>
      <c r="CI100" s="289"/>
      <c r="CJ100" s="289"/>
      <c r="CK100" s="289"/>
      <c r="CL100" s="289"/>
      <c r="CM100" s="289"/>
      <c r="CN100" s="289"/>
      <c r="CO100" s="289"/>
      <c r="CP100" s="289"/>
      <c r="CQ100" s="289"/>
      <c r="CR100" s="289"/>
      <c r="CS100" s="289"/>
      <c r="CT100" s="289"/>
      <c r="CU100" s="289"/>
      <c r="CV100" s="289"/>
      <c r="CW100" s="289"/>
      <c r="CX100" s="289"/>
      <c r="CY100" s="289"/>
      <c r="CZ100" s="289"/>
      <c r="DA100" s="289"/>
      <c r="DB100" s="289"/>
      <c r="DC100" s="289"/>
      <c r="DD100" s="289"/>
      <c r="DE100" s="289"/>
      <c r="DF100" s="289"/>
      <c r="DG100" s="289"/>
      <c r="DH100" s="289"/>
      <c r="DI100" s="289"/>
      <c r="DJ100" s="289"/>
      <c r="DK100" s="289"/>
      <c r="DL100" s="289"/>
      <c r="DM100" s="289"/>
      <c r="DN100" s="289"/>
      <c r="DO100" s="289"/>
      <c r="DP100" s="289"/>
      <c r="DQ100" s="289"/>
      <c r="DR100" s="289"/>
      <c r="DS100" s="289"/>
      <c r="DT100" s="289"/>
      <c r="DU100" s="289"/>
      <c r="DV100" s="289"/>
      <c r="DW100" s="289"/>
      <c r="DX100" s="289"/>
      <c r="DY100" s="289"/>
      <c r="DZ100" s="289"/>
      <c r="EA100" s="289"/>
      <c r="EB100" s="289"/>
      <c r="EC100" s="289"/>
      <c r="ED100" s="289"/>
      <c r="EE100" s="289"/>
      <c r="EF100" s="289"/>
      <c r="EG100" s="289"/>
      <c r="EH100" s="289"/>
      <c r="EI100" s="289"/>
      <c r="EJ100" s="289"/>
      <c r="EK100" s="289"/>
      <c r="EL100" s="289"/>
      <c r="EM100" s="289"/>
      <c r="EN100" s="289"/>
      <c r="EO100" s="289"/>
      <c r="EP100" s="289"/>
      <c r="EQ100" s="289"/>
      <c r="ER100" s="289"/>
      <c r="ES100" s="289"/>
      <c r="ET100" s="289"/>
      <c r="EU100" s="289"/>
      <c r="EV100" s="289"/>
      <c r="EW100" s="289"/>
      <c r="EX100" s="289"/>
      <c r="EY100" s="289"/>
      <c r="EZ100" s="289"/>
      <c r="FA100" s="289"/>
      <c r="FB100" s="289"/>
      <c r="FC100" s="289"/>
      <c r="FD100" s="289"/>
      <c r="FE100" s="289"/>
      <c r="FF100" s="289"/>
      <c r="FG100" s="289"/>
      <c r="FH100" s="289"/>
      <c r="FI100" s="289"/>
      <c r="FJ100" s="289"/>
      <c r="FK100" s="289"/>
      <c r="FL100" s="289"/>
      <c r="FM100" s="289"/>
      <c r="FN100" s="289"/>
      <c r="FO100" s="289"/>
      <c r="FP100" s="289"/>
      <c r="FQ100" s="289"/>
      <c r="FR100" s="289"/>
      <c r="FS100" s="289"/>
      <c r="FT100" s="289"/>
      <c r="FU100" s="289"/>
      <c r="FV100" s="289"/>
      <c r="FW100" s="289"/>
      <c r="FX100" s="289"/>
      <c r="FY100" s="289"/>
      <c r="FZ100" s="289"/>
      <c r="GA100" s="289"/>
      <c r="GB100" s="289"/>
      <c r="GC100" s="289"/>
      <c r="GD100" s="289"/>
      <c r="GE100" s="289"/>
      <c r="GF100" s="289"/>
      <c r="GG100" s="289"/>
      <c r="GH100" s="289"/>
      <c r="GI100" s="289"/>
      <c r="GJ100" s="289"/>
      <c r="GK100" s="289"/>
      <c r="GL100" s="289"/>
      <c r="GM100" s="289"/>
      <c r="GN100" s="289"/>
      <c r="GO100" s="289"/>
      <c r="GP100" s="289"/>
      <c r="GQ100" s="289"/>
      <c r="GR100" s="289"/>
      <c r="GS100" s="289"/>
      <c r="GT100" s="289"/>
      <c r="GU100" s="289"/>
      <c r="GV100" s="289"/>
      <c r="GW100" s="289"/>
      <c r="GX100" s="289"/>
      <c r="GY100" s="289"/>
      <c r="GZ100" s="289"/>
      <c r="HA100" s="289"/>
      <c r="HB100" s="289"/>
      <c r="HC100" s="289"/>
      <c r="HD100" s="289"/>
      <c r="HE100" s="289"/>
      <c r="HF100" s="289"/>
      <c r="HG100" s="289"/>
      <c r="HH100" s="289"/>
      <c r="HI100" s="289"/>
    </row>
    <row r="101" spans="1:217" ht="15" thickBot="1" x14ac:dyDescent="0.4">
      <c r="A101" s="312"/>
      <c r="B101" s="313">
        <v>19</v>
      </c>
      <c r="C101" s="314">
        <v>119133</v>
      </c>
      <c r="D101" s="314">
        <v>16440</v>
      </c>
      <c r="E101" s="315">
        <v>596</v>
      </c>
      <c r="F101" s="314">
        <v>24637</v>
      </c>
      <c r="G101" s="316">
        <v>160806</v>
      </c>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289"/>
      <c r="CA101" s="289"/>
      <c r="CB101" s="289"/>
      <c r="CC101" s="289"/>
      <c r="CD101" s="289"/>
      <c r="CE101" s="289"/>
      <c r="CF101" s="289"/>
      <c r="CG101" s="289"/>
      <c r="CH101" s="289"/>
      <c r="CI101" s="289"/>
      <c r="CJ101" s="289"/>
      <c r="CK101" s="289"/>
      <c r="CL101" s="289"/>
      <c r="CM101" s="289"/>
      <c r="CN101" s="289"/>
      <c r="CO101" s="289"/>
      <c r="CP101" s="289"/>
      <c r="CQ101" s="289"/>
      <c r="CR101" s="289"/>
      <c r="CS101" s="289"/>
      <c r="CT101" s="289"/>
      <c r="CU101" s="289"/>
      <c r="CV101" s="289"/>
      <c r="CW101" s="289"/>
      <c r="CX101" s="289"/>
      <c r="CY101" s="289"/>
      <c r="CZ101" s="289"/>
      <c r="DA101" s="289"/>
      <c r="DB101" s="289"/>
      <c r="DC101" s="289"/>
      <c r="DD101" s="289"/>
      <c r="DE101" s="289"/>
      <c r="DF101" s="289"/>
      <c r="DG101" s="289"/>
      <c r="DH101" s="289"/>
      <c r="DI101" s="289"/>
      <c r="DJ101" s="289"/>
      <c r="DK101" s="289"/>
      <c r="DL101" s="289"/>
      <c r="DM101" s="289"/>
      <c r="DN101" s="289"/>
      <c r="DO101" s="289"/>
      <c r="DP101" s="289"/>
      <c r="DQ101" s="289"/>
      <c r="DR101" s="289"/>
      <c r="DS101" s="289"/>
      <c r="DT101" s="289"/>
      <c r="DU101" s="289"/>
      <c r="DV101" s="289"/>
      <c r="DW101" s="289"/>
      <c r="DX101" s="289"/>
      <c r="DY101" s="289"/>
      <c r="DZ101" s="289"/>
      <c r="EA101" s="289"/>
      <c r="EB101" s="289"/>
      <c r="EC101" s="289"/>
      <c r="ED101" s="289"/>
      <c r="EE101" s="289"/>
      <c r="EF101" s="289"/>
      <c r="EG101" s="289"/>
      <c r="EH101" s="289"/>
      <c r="EI101" s="289"/>
      <c r="EJ101" s="289"/>
      <c r="EK101" s="289"/>
      <c r="EL101" s="289"/>
      <c r="EM101" s="289"/>
      <c r="EN101" s="289"/>
      <c r="EO101" s="289"/>
      <c r="EP101" s="289"/>
      <c r="EQ101" s="289"/>
      <c r="ER101" s="289"/>
      <c r="ES101" s="289"/>
      <c r="ET101" s="289"/>
      <c r="EU101" s="289"/>
      <c r="EV101" s="289"/>
      <c r="EW101" s="289"/>
      <c r="EX101" s="289"/>
      <c r="EY101" s="289"/>
      <c r="EZ101" s="289"/>
      <c r="FA101" s="289"/>
      <c r="FB101" s="289"/>
      <c r="FC101" s="289"/>
      <c r="FD101" s="289"/>
      <c r="FE101" s="289"/>
      <c r="FF101" s="289"/>
      <c r="FG101" s="289"/>
      <c r="FH101" s="289"/>
      <c r="FI101" s="289"/>
      <c r="FJ101" s="289"/>
      <c r="FK101" s="289"/>
      <c r="FL101" s="289"/>
      <c r="FM101" s="289"/>
      <c r="FN101" s="289"/>
      <c r="FO101" s="289"/>
      <c r="FP101" s="289"/>
      <c r="FQ101" s="289"/>
      <c r="FR101" s="289"/>
      <c r="FS101" s="289"/>
      <c r="FT101" s="289"/>
      <c r="FU101" s="289"/>
      <c r="FV101" s="289"/>
      <c r="FW101" s="289"/>
      <c r="FX101" s="289"/>
      <c r="FY101" s="289"/>
      <c r="FZ101" s="289"/>
      <c r="GA101" s="289"/>
      <c r="GB101" s="289"/>
      <c r="GC101" s="289"/>
      <c r="GD101" s="289"/>
      <c r="GE101" s="289"/>
      <c r="GF101" s="289"/>
      <c r="GG101" s="289"/>
      <c r="GH101" s="289"/>
      <c r="GI101" s="289"/>
      <c r="GJ101" s="289"/>
      <c r="GK101" s="289"/>
      <c r="GL101" s="289"/>
      <c r="GM101" s="289"/>
      <c r="GN101" s="289"/>
      <c r="GO101" s="289"/>
      <c r="GP101" s="289"/>
      <c r="GQ101" s="289"/>
      <c r="GR101" s="289"/>
      <c r="GS101" s="289"/>
      <c r="GT101" s="289"/>
      <c r="GU101" s="289"/>
      <c r="GV101" s="289"/>
      <c r="GW101" s="289"/>
      <c r="GX101" s="289"/>
      <c r="GY101" s="289"/>
      <c r="GZ101" s="289"/>
      <c r="HA101" s="289"/>
      <c r="HB101" s="289"/>
      <c r="HC101" s="289"/>
      <c r="HD101" s="289"/>
      <c r="HE101" s="289"/>
      <c r="HF101" s="289"/>
      <c r="HG101" s="289"/>
      <c r="HH101" s="289"/>
      <c r="HI101" s="289"/>
    </row>
    <row r="102" spans="1:217" x14ac:dyDescent="0.35">
      <c r="A102" s="317"/>
      <c r="B102" s="317"/>
      <c r="C102" s="318"/>
      <c r="D102" s="318"/>
      <c r="E102" s="319"/>
      <c r="F102" s="318" t="s">
        <v>930</v>
      </c>
      <c r="G102" s="318" t="s">
        <v>930</v>
      </c>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c r="DA102" s="289"/>
      <c r="DB102" s="289"/>
      <c r="DC102" s="289"/>
      <c r="DD102" s="289"/>
      <c r="DE102" s="289"/>
      <c r="DF102" s="289"/>
      <c r="DG102" s="289"/>
      <c r="DH102" s="289"/>
      <c r="DI102" s="289"/>
      <c r="DJ102" s="289"/>
      <c r="DK102" s="289"/>
      <c r="DL102" s="289"/>
      <c r="DM102" s="289"/>
      <c r="DN102" s="289"/>
      <c r="DO102" s="289"/>
      <c r="DP102" s="289"/>
      <c r="DQ102" s="289"/>
      <c r="DR102" s="289"/>
      <c r="DS102" s="289"/>
      <c r="DT102" s="289"/>
      <c r="DU102" s="289"/>
      <c r="DV102" s="289"/>
      <c r="DW102" s="289"/>
      <c r="DX102" s="289"/>
      <c r="DY102" s="289"/>
      <c r="DZ102" s="289"/>
      <c r="EA102" s="289"/>
      <c r="EB102" s="289"/>
      <c r="EC102" s="289"/>
      <c r="ED102" s="289"/>
      <c r="EE102" s="289"/>
      <c r="EF102" s="289"/>
      <c r="EG102" s="289"/>
      <c r="EH102" s="289"/>
      <c r="EI102" s="289"/>
      <c r="EJ102" s="289"/>
      <c r="EK102" s="289"/>
      <c r="EL102" s="289"/>
      <c r="EM102" s="289"/>
      <c r="EN102" s="289"/>
      <c r="EO102" s="289"/>
      <c r="EP102" s="289"/>
      <c r="EQ102" s="289"/>
      <c r="ER102" s="289"/>
      <c r="ES102" s="289"/>
      <c r="ET102" s="289"/>
      <c r="EU102" s="289"/>
      <c r="EV102" s="289"/>
      <c r="EW102" s="289"/>
      <c r="EX102" s="289"/>
      <c r="EY102" s="289"/>
      <c r="EZ102" s="289"/>
      <c r="FA102" s="289"/>
      <c r="FB102" s="289"/>
      <c r="FC102" s="289"/>
      <c r="FD102" s="289"/>
      <c r="FE102" s="289"/>
      <c r="FF102" s="289"/>
      <c r="FG102" s="289"/>
      <c r="FH102" s="289"/>
      <c r="FI102" s="289"/>
      <c r="FJ102" s="289"/>
      <c r="FK102" s="289"/>
      <c r="FL102" s="289"/>
      <c r="FM102" s="289"/>
      <c r="FN102" s="289"/>
      <c r="FO102" s="289"/>
      <c r="FP102" s="289"/>
      <c r="FQ102" s="289"/>
      <c r="FR102" s="289"/>
      <c r="FS102" s="289"/>
      <c r="FT102" s="289"/>
      <c r="FU102" s="289"/>
      <c r="FV102" s="289"/>
      <c r="FW102" s="289"/>
      <c r="FX102" s="289"/>
      <c r="FY102" s="289"/>
      <c r="FZ102" s="289"/>
      <c r="GA102" s="289"/>
      <c r="GB102" s="289"/>
      <c r="GC102" s="289"/>
      <c r="GD102" s="289"/>
      <c r="GE102" s="289"/>
      <c r="GF102" s="289"/>
      <c r="GG102" s="289"/>
      <c r="GH102" s="289"/>
      <c r="GI102" s="289"/>
      <c r="GJ102" s="289"/>
      <c r="GK102" s="289"/>
      <c r="GL102" s="289"/>
      <c r="GM102" s="289"/>
      <c r="GN102" s="289"/>
      <c r="GO102" s="289"/>
      <c r="GP102" s="289"/>
      <c r="GQ102" s="289"/>
      <c r="GR102" s="289"/>
      <c r="GS102" s="289"/>
      <c r="GT102" s="289"/>
      <c r="GU102" s="289"/>
      <c r="GV102" s="289"/>
      <c r="GW102" s="289"/>
      <c r="GX102" s="289"/>
      <c r="GY102" s="289"/>
      <c r="GZ102" s="289"/>
      <c r="HA102" s="289"/>
      <c r="HB102" s="289"/>
      <c r="HC102" s="289"/>
      <c r="HD102" s="289"/>
      <c r="HE102" s="289"/>
      <c r="HF102" s="289"/>
      <c r="HG102" s="289"/>
      <c r="HH102" s="289"/>
      <c r="HI102" s="289"/>
    </row>
    <row r="103" spans="1:217" x14ac:dyDescent="0.35">
      <c r="A103" s="289"/>
      <c r="B103" s="289"/>
      <c r="C103" s="289"/>
      <c r="D103" s="289"/>
      <c r="E103" s="290"/>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c r="BJ103" s="289"/>
      <c r="BK103" s="289"/>
      <c r="BL103" s="289"/>
      <c r="BM103" s="289"/>
      <c r="BN103" s="289"/>
      <c r="BO103" s="289"/>
      <c r="BP103" s="289"/>
      <c r="BQ103" s="289"/>
      <c r="BR103" s="289"/>
      <c r="BS103" s="289"/>
      <c r="BT103" s="289"/>
      <c r="BU103" s="289"/>
      <c r="BV103" s="289"/>
      <c r="BW103" s="289"/>
      <c r="BX103" s="289"/>
      <c r="BY103" s="289"/>
      <c r="BZ103" s="289"/>
      <c r="CA103" s="289"/>
      <c r="CB103" s="289"/>
      <c r="CC103" s="289"/>
      <c r="CD103" s="289"/>
      <c r="CE103" s="289"/>
      <c r="CF103" s="289"/>
      <c r="CG103" s="289"/>
      <c r="CH103" s="289"/>
      <c r="CI103" s="289"/>
      <c r="CJ103" s="289"/>
      <c r="CK103" s="289"/>
      <c r="CL103" s="289"/>
      <c r="CM103" s="289"/>
      <c r="CN103" s="289"/>
      <c r="CO103" s="289"/>
      <c r="CP103" s="289"/>
      <c r="CQ103" s="289"/>
      <c r="CR103" s="289"/>
      <c r="CS103" s="289"/>
      <c r="CT103" s="289"/>
      <c r="CU103" s="289"/>
      <c r="CV103" s="289"/>
      <c r="CW103" s="289"/>
      <c r="CX103" s="289"/>
      <c r="CY103" s="289"/>
      <c r="CZ103" s="289"/>
      <c r="DA103" s="289"/>
      <c r="DB103" s="289"/>
      <c r="DC103" s="289"/>
      <c r="DD103" s="289"/>
      <c r="DE103" s="289"/>
      <c r="DF103" s="289"/>
      <c r="DG103" s="289"/>
      <c r="DH103" s="289"/>
      <c r="DI103" s="289"/>
      <c r="DJ103" s="289"/>
      <c r="DK103" s="289"/>
      <c r="DL103" s="289"/>
      <c r="DM103" s="289"/>
      <c r="DN103" s="289"/>
      <c r="DO103" s="289"/>
      <c r="DP103" s="289"/>
      <c r="DQ103" s="289"/>
      <c r="DR103" s="289"/>
      <c r="DS103" s="289"/>
      <c r="DT103" s="289"/>
      <c r="DU103" s="289"/>
      <c r="DV103" s="289"/>
      <c r="DW103" s="289"/>
      <c r="DX103" s="289"/>
      <c r="DY103" s="289"/>
      <c r="DZ103" s="289"/>
      <c r="EA103" s="289"/>
      <c r="EB103" s="289"/>
      <c r="EC103" s="289"/>
      <c r="ED103" s="289"/>
      <c r="EE103" s="289"/>
      <c r="EF103" s="289"/>
      <c r="EG103" s="289"/>
      <c r="EH103" s="289"/>
      <c r="EI103" s="289"/>
      <c r="EJ103" s="289"/>
      <c r="EK103" s="289"/>
      <c r="EL103" s="289"/>
      <c r="EM103" s="289"/>
      <c r="EN103" s="289"/>
      <c r="EO103" s="289"/>
      <c r="EP103" s="289"/>
      <c r="EQ103" s="289"/>
      <c r="ER103" s="289"/>
      <c r="ES103" s="289"/>
      <c r="ET103" s="289"/>
      <c r="EU103" s="289"/>
      <c r="EV103" s="289"/>
      <c r="EW103" s="289"/>
      <c r="EX103" s="289"/>
      <c r="EY103" s="289"/>
      <c r="EZ103" s="289"/>
      <c r="FA103" s="289"/>
      <c r="FB103" s="289"/>
      <c r="FC103" s="289"/>
      <c r="FD103" s="289"/>
      <c r="FE103" s="289"/>
      <c r="FF103" s="289"/>
      <c r="FG103" s="289"/>
      <c r="FH103" s="289"/>
      <c r="FI103" s="289"/>
      <c r="FJ103" s="289"/>
      <c r="FK103" s="289"/>
      <c r="FL103" s="289"/>
      <c r="FM103" s="289"/>
      <c r="FN103" s="289"/>
      <c r="FO103" s="289"/>
      <c r="FP103" s="289"/>
      <c r="FQ103" s="289"/>
      <c r="FR103" s="289"/>
      <c r="FS103" s="289"/>
      <c r="FT103" s="289"/>
      <c r="FU103" s="289"/>
      <c r="FV103" s="289"/>
      <c r="FW103" s="289"/>
      <c r="FX103" s="289"/>
      <c r="FY103" s="289"/>
      <c r="FZ103" s="289"/>
      <c r="GA103" s="289"/>
      <c r="GB103" s="289"/>
      <c r="GC103" s="289"/>
      <c r="GD103" s="289"/>
      <c r="GE103" s="289"/>
      <c r="GF103" s="289"/>
      <c r="GG103" s="289"/>
      <c r="GH103" s="289"/>
      <c r="GI103" s="289"/>
      <c r="GJ103" s="289"/>
      <c r="GK103" s="289"/>
      <c r="GL103" s="289"/>
      <c r="GM103" s="289"/>
      <c r="GN103" s="289"/>
      <c r="GO103" s="289"/>
      <c r="GP103" s="289"/>
      <c r="GQ103" s="289"/>
      <c r="GR103" s="289"/>
      <c r="GS103" s="289"/>
      <c r="GT103" s="289"/>
      <c r="GU103" s="289"/>
      <c r="GV103" s="289"/>
      <c r="GW103" s="289"/>
      <c r="GX103" s="289"/>
      <c r="GY103" s="289"/>
      <c r="GZ103" s="289"/>
      <c r="HA103" s="289"/>
      <c r="HB103" s="289"/>
      <c r="HC103" s="289"/>
      <c r="HD103" s="289"/>
      <c r="HE103" s="289"/>
      <c r="HF103" s="289"/>
      <c r="HG103" s="289"/>
      <c r="HH103" s="289"/>
      <c r="HI103" s="289"/>
    </row>
    <row r="104" spans="1:217" x14ac:dyDescent="0.35">
      <c r="A104" s="230"/>
      <c r="B104" s="230"/>
      <c r="C104" s="230"/>
      <c r="D104" s="230"/>
      <c r="E104" s="230"/>
      <c r="F104" s="230"/>
      <c r="G104" s="230"/>
      <c r="H104" s="230"/>
      <c r="I104" s="230"/>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c r="BU104" s="289"/>
      <c r="BV104" s="289"/>
      <c r="BW104" s="289"/>
      <c r="BX104" s="289"/>
      <c r="BY104" s="289"/>
      <c r="BZ104" s="289"/>
      <c r="CA104" s="289"/>
      <c r="CB104" s="289"/>
      <c r="CC104" s="289"/>
      <c r="CD104" s="289"/>
      <c r="CE104" s="289"/>
      <c r="CF104" s="289"/>
      <c r="CG104" s="289"/>
      <c r="CH104" s="289"/>
      <c r="CI104" s="289"/>
      <c r="CJ104" s="289"/>
      <c r="CK104" s="289"/>
      <c r="CL104" s="289"/>
      <c r="CM104" s="289"/>
      <c r="CN104" s="289"/>
      <c r="CO104" s="289"/>
      <c r="CP104" s="289"/>
      <c r="CQ104" s="289"/>
      <c r="CR104" s="289"/>
      <c r="CS104" s="289"/>
      <c r="CT104" s="289"/>
      <c r="CU104" s="289"/>
      <c r="CV104" s="289"/>
      <c r="CW104" s="289"/>
      <c r="CX104" s="289"/>
      <c r="CY104" s="289"/>
      <c r="CZ104" s="289"/>
      <c r="DA104" s="289"/>
      <c r="DB104" s="289"/>
      <c r="DC104" s="289"/>
      <c r="DD104" s="289"/>
      <c r="DE104" s="289"/>
      <c r="DF104" s="289"/>
      <c r="DG104" s="289"/>
      <c r="DH104" s="289"/>
      <c r="DI104" s="289"/>
      <c r="DJ104" s="289"/>
      <c r="DK104" s="289"/>
      <c r="DL104" s="289"/>
      <c r="DM104" s="289"/>
      <c r="DN104" s="289"/>
      <c r="DO104" s="289"/>
      <c r="DP104" s="289"/>
      <c r="DQ104" s="289"/>
      <c r="DR104" s="289"/>
      <c r="DS104" s="289"/>
      <c r="DT104" s="289"/>
      <c r="DU104" s="289"/>
      <c r="DV104" s="289"/>
      <c r="DW104" s="289"/>
      <c r="DX104" s="289"/>
      <c r="DY104" s="289"/>
      <c r="DZ104" s="289"/>
      <c r="EA104" s="289"/>
      <c r="EB104" s="289"/>
      <c r="EC104" s="289"/>
      <c r="ED104" s="289"/>
      <c r="EE104" s="289"/>
      <c r="EF104" s="289"/>
      <c r="EG104" s="289"/>
      <c r="EH104" s="289"/>
      <c r="EI104" s="289"/>
      <c r="EJ104" s="289"/>
      <c r="EK104" s="289"/>
      <c r="EL104" s="289"/>
      <c r="EM104" s="289"/>
      <c r="EN104" s="289"/>
      <c r="EO104" s="289"/>
      <c r="EP104" s="289"/>
      <c r="EQ104" s="289"/>
      <c r="ER104" s="289"/>
      <c r="ES104" s="289"/>
      <c r="ET104" s="289"/>
      <c r="EU104" s="289"/>
      <c r="EV104" s="289"/>
      <c r="EW104" s="289"/>
      <c r="EX104" s="289"/>
      <c r="EY104" s="289"/>
      <c r="EZ104" s="289"/>
      <c r="FA104" s="289"/>
      <c r="FB104" s="289"/>
      <c r="FC104" s="289"/>
      <c r="FD104" s="289"/>
      <c r="FE104" s="289"/>
      <c r="FF104" s="289"/>
      <c r="FG104" s="289"/>
      <c r="FH104" s="289"/>
      <c r="FI104" s="289"/>
      <c r="FJ104" s="289"/>
      <c r="FK104" s="289"/>
      <c r="FL104" s="289"/>
      <c r="FM104" s="289"/>
      <c r="FN104" s="289"/>
      <c r="FO104" s="289"/>
      <c r="FP104" s="289"/>
      <c r="FQ104" s="289"/>
      <c r="FR104" s="289"/>
      <c r="FS104" s="289"/>
      <c r="FT104" s="289"/>
      <c r="FU104" s="289"/>
      <c r="FV104" s="289"/>
      <c r="FW104" s="289"/>
      <c r="FX104" s="320"/>
      <c r="FY104" s="320"/>
      <c r="FZ104" s="320"/>
      <c r="GA104" s="320"/>
      <c r="GB104" s="320"/>
      <c r="GC104" s="320"/>
      <c r="GD104" s="320"/>
      <c r="GE104" s="320"/>
      <c r="GF104" s="320"/>
      <c r="GG104" s="320"/>
      <c r="GH104" s="320"/>
      <c r="GI104" s="320"/>
      <c r="GJ104" s="320"/>
      <c r="GK104" s="320"/>
      <c r="GL104" s="320"/>
      <c r="GM104" s="320"/>
      <c r="GN104" s="320"/>
      <c r="GO104" s="320"/>
      <c r="GP104" s="320"/>
      <c r="GQ104" s="320"/>
      <c r="GR104" s="320"/>
      <c r="GS104" s="320"/>
      <c r="GT104" s="320"/>
      <c r="GU104" s="320"/>
      <c r="GV104" s="320"/>
      <c r="GW104" s="320"/>
      <c r="GX104" s="320"/>
      <c r="GY104" s="320"/>
      <c r="GZ104" s="320"/>
      <c r="HA104" s="320"/>
      <c r="HB104" s="320"/>
      <c r="HC104" s="320"/>
      <c r="HD104" s="320"/>
      <c r="HE104" s="320"/>
      <c r="HF104" s="320"/>
      <c r="HG104" s="320"/>
      <c r="HH104" s="320"/>
      <c r="HI104" s="320"/>
    </row>
    <row r="105" spans="1:217" x14ac:dyDescent="0.35">
      <c r="A105" s="321" t="s">
        <v>931</v>
      </c>
      <c r="B105" s="294"/>
      <c r="C105" s="294"/>
      <c r="D105" s="294"/>
      <c r="E105" s="294"/>
      <c r="F105" s="294"/>
      <c r="G105" s="294"/>
      <c r="H105" s="230"/>
      <c r="I105" s="230"/>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289"/>
      <c r="CA105" s="289"/>
      <c r="CB105" s="289"/>
      <c r="CC105" s="289"/>
      <c r="CD105" s="289"/>
      <c r="CE105" s="289"/>
      <c r="CF105" s="289"/>
      <c r="CG105" s="289"/>
      <c r="CH105" s="289"/>
      <c r="CI105" s="289"/>
      <c r="CJ105" s="289"/>
      <c r="CK105" s="289"/>
      <c r="CL105" s="289"/>
      <c r="CM105" s="289"/>
      <c r="CN105" s="289"/>
      <c r="CO105" s="289"/>
      <c r="CP105" s="289"/>
      <c r="CQ105" s="289"/>
      <c r="CR105" s="289"/>
      <c r="CS105" s="289"/>
      <c r="CT105" s="289"/>
      <c r="CU105" s="289"/>
      <c r="CV105" s="289"/>
      <c r="CW105" s="289"/>
      <c r="CX105" s="289"/>
      <c r="CY105" s="289"/>
      <c r="CZ105" s="289"/>
      <c r="DA105" s="289"/>
      <c r="DB105" s="289"/>
      <c r="DC105" s="289"/>
      <c r="DD105" s="289"/>
      <c r="DE105" s="289"/>
      <c r="DF105" s="289"/>
      <c r="DG105" s="289"/>
      <c r="DH105" s="289"/>
      <c r="DI105" s="289"/>
      <c r="DJ105" s="289"/>
      <c r="DK105" s="289"/>
      <c r="DL105" s="289"/>
      <c r="DM105" s="289"/>
      <c r="DN105" s="289"/>
      <c r="DO105" s="289"/>
      <c r="DP105" s="289"/>
      <c r="DQ105" s="289"/>
      <c r="DR105" s="289"/>
      <c r="DS105" s="289"/>
      <c r="DT105" s="289"/>
      <c r="DU105" s="289"/>
      <c r="DV105" s="289"/>
      <c r="DW105" s="289"/>
      <c r="DX105" s="289"/>
      <c r="DY105" s="289"/>
      <c r="DZ105" s="289"/>
      <c r="EA105" s="289"/>
      <c r="EB105" s="289"/>
      <c r="EC105" s="289"/>
      <c r="ED105" s="289"/>
      <c r="EE105" s="289"/>
      <c r="EF105" s="289"/>
      <c r="EG105" s="289"/>
      <c r="EH105" s="289"/>
      <c r="EI105" s="289"/>
      <c r="EJ105" s="289"/>
      <c r="EK105" s="289"/>
      <c r="EL105" s="289"/>
      <c r="EM105" s="289"/>
      <c r="EN105" s="289"/>
      <c r="EO105" s="289"/>
      <c r="EP105" s="289"/>
      <c r="EQ105" s="289"/>
      <c r="ER105" s="289"/>
      <c r="ES105" s="289"/>
      <c r="ET105" s="289"/>
      <c r="EU105" s="289"/>
      <c r="EV105" s="289"/>
      <c r="EW105" s="289"/>
      <c r="EX105" s="289"/>
      <c r="EY105" s="289"/>
      <c r="EZ105" s="289"/>
      <c r="FA105" s="289"/>
      <c r="FB105" s="289"/>
      <c r="FC105" s="289"/>
      <c r="FD105" s="289"/>
      <c r="FE105" s="289"/>
      <c r="FF105" s="289"/>
      <c r="FG105" s="289"/>
      <c r="FH105" s="289"/>
      <c r="FI105" s="289"/>
      <c r="FJ105" s="289"/>
      <c r="FK105" s="289"/>
      <c r="FL105" s="289"/>
      <c r="FM105" s="289"/>
      <c r="FN105" s="289"/>
      <c r="FO105" s="289"/>
      <c r="FP105" s="289"/>
      <c r="FQ105" s="289"/>
      <c r="FR105" s="289"/>
      <c r="FS105" s="289"/>
      <c r="FT105" s="289"/>
      <c r="FU105" s="289"/>
      <c r="FV105" s="289"/>
      <c r="FW105" s="289"/>
      <c r="FX105" s="320"/>
      <c r="FY105" s="320"/>
      <c r="FZ105" s="320"/>
      <c r="GA105" s="320"/>
      <c r="GB105" s="320"/>
      <c r="GC105" s="320"/>
      <c r="GD105" s="320"/>
      <c r="GE105" s="320"/>
      <c r="GF105" s="320"/>
      <c r="GG105" s="320"/>
      <c r="GH105" s="320"/>
      <c r="GI105" s="320"/>
      <c r="GJ105" s="320"/>
      <c r="GK105" s="320"/>
      <c r="GL105" s="320"/>
      <c r="GM105" s="320"/>
      <c r="GN105" s="320"/>
      <c r="GO105" s="320"/>
      <c r="GP105" s="320"/>
      <c r="GQ105" s="320"/>
      <c r="GR105" s="320"/>
      <c r="GS105" s="320"/>
      <c r="GT105" s="320"/>
      <c r="GU105" s="320"/>
      <c r="GV105" s="320"/>
      <c r="GW105" s="320"/>
      <c r="GX105" s="320"/>
      <c r="GY105" s="320"/>
      <c r="GZ105" s="320"/>
      <c r="HA105" s="320"/>
      <c r="HB105" s="320"/>
      <c r="HC105" s="320"/>
      <c r="HD105" s="320"/>
      <c r="HE105" s="320"/>
      <c r="HF105" s="320"/>
      <c r="HG105" s="320"/>
      <c r="HH105" s="320"/>
      <c r="HI105" s="320"/>
    </row>
    <row r="106" spans="1:217" ht="130.5" x14ac:dyDescent="0.35">
      <c r="A106" s="322" t="s">
        <v>725</v>
      </c>
      <c r="B106" s="322" t="s">
        <v>798</v>
      </c>
      <c r="C106" s="323" t="s">
        <v>799</v>
      </c>
      <c r="D106" s="322" t="s">
        <v>800</v>
      </c>
      <c r="E106" s="324" t="s">
        <v>801</v>
      </c>
      <c r="F106" s="230"/>
      <c r="G106" s="230"/>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c r="BT106" s="289"/>
      <c r="BU106" s="289"/>
      <c r="BV106" s="289"/>
      <c r="BW106" s="289"/>
      <c r="BX106" s="289"/>
      <c r="BY106" s="289"/>
      <c r="BZ106" s="289"/>
      <c r="CA106" s="289"/>
      <c r="CB106" s="289"/>
      <c r="CC106" s="289"/>
      <c r="CD106" s="289"/>
      <c r="CE106" s="289"/>
      <c r="CF106" s="289"/>
      <c r="CG106" s="289"/>
      <c r="CH106" s="289"/>
      <c r="CI106" s="289"/>
      <c r="CJ106" s="289"/>
      <c r="CK106" s="289"/>
      <c r="CL106" s="289"/>
      <c r="CM106" s="289"/>
      <c r="CN106" s="289"/>
      <c r="CO106" s="289"/>
      <c r="CP106" s="289"/>
      <c r="CQ106" s="289"/>
      <c r="CR106" s="289"/>
      <c r="CS106" s="289"/>
      <c r="CT106" s="289"/>
      <c r="CU106" s="289"/>
      <c r="CV106" s="289"/>
      <c r="CW106" s="289"/>
      <c r="CX106" s="289"/>
      <c r="CY106" s="289"/>
      <c r="CZ106" s="289"/>
      <c r="DA106" s="289"/>
      <c r="DB106" s="289"/>
      <c r="DC106" s="289"/>
      <c r="DD106" s="289"/>
      <c r="DE106" s="289"/>
      <c r="DF106" s="289"/>
      <c r="DG106" s="289"/>
      <c r="DH106" s="289"/>
      <c r="DI106" s="289"/>
      <c r="DJ106" s="289"/>
      <c r="DK106" s="289"/>
      <c r="DL106" s="289"/>
      <c r="DM106" s="289"/>
      <c r="DN106" s="289"/>
      <c r="DO106" s="289"/>
      <c r="DP106" s="289"/>
      <c r="DQ106" s="289"/>
      <c r="DR106" s="289"/>
      <c r="DS106" s="289"/>
      <c r="DT106" s="289"/>
      <c r="DU106" s="289"/>
      <c r="DV106" s="289"/>
      <c r="DW106" s="289"/>
      <c r="DX106" s="289"/>
      <c r="DY106" s="289"/>
      <c r="DZ106" s="289"/>
      <c r="EA106" s="289"/>
      <c r="EB106" s="289"/>
      <c r="EC106" s="289"/>
      <c r="ED106" s="289"/>
      <c r="EE106" s="289"/>
      <c r="EF106" s="289"/>
      <c r="EG106" s="289"/>
      <c r="EH106" s="289"/>
      <c r="EI106" s="289"/>
      <c r="EJ106" s="289"/>
      <c r="EK106" s="289"/>
      <c r="EL106" s="289"/>
      <c r="EM106" s="289"/>
      <c r="EN106" s="289"/>
      <c r="EO106" s="289"/>
      <c r="EP106" s="289"/>
      <c r="EQ106" s="289"/>
      <c r="ER106" s="289"/>
      <c r="ES106" s="289"/>
      <c r="ET106" s="289"/>
      <c r="EU106" s="289"/>
      <c r="EV106" s="289"/>
      <c r="EW106" s="289"/>
      <c r="EX106" s="289"/>
      <c r="EY106" s="289"/>
      <c r="EZ106" s="289"/>
      <c r="FA106" s="289"/>
      <c r="FB106" s="289"/>
      <c r="FC106" s="289"/>
      <c r="FD106" s="289"/>
      <c r="FE106" s="289"/>
      <c r="FF106" s="289"/>
      <c r="FG106" s="289"/>
      <c r="FH106" s="289"/>
      <c r="FI106" s="289"/>
      <c r="FJ106" s="289"/>
      <c r="FK106" s="289"/>
      <c r="FL106" s="289"/>
      <c r="FM106" s="289"/>
      <c r="FN106" s="289"/>
      <c r="FO106" s="289"/>
      <c r="FP106" s="289"/>
      <c r="FQ106" s="289"/>
      <c r="FR106" s="289"/>
      <c r="FS106" s="289"/>
      <c r="FT106" s="289"/>
      <c r="FU106" s="289"/>
      <c r="FV106" s="320"/>
      <c r="FW106" s="320"/>
      <c r="FX106" s="320"/>
      <c r="FY106" s="320"/>
      <c r="FZ106" s="320"/>
      <c r="GA106" s="320"/>
      <c r="GB106" s="320"/>
      <c r="GC106" s="320"/>
      <c r="GD106" s="320"/>
      <c r="GE106" s="320"/>
      <c r="GF106" s="320"/>
      <c r="GG106" s="320"/>
      <c r="GH106" s="320"/>
      <c r="GI106" s="320"/>
      <c r="GJ106" s="320"/>
      <c r="GK106" s="320"/>
      <c r="GL106" s="320"/>
      <c r="GM106" s="320"/>
      <c r="GN106" s="320"/>
      <c r="GO106" s="320"/>
      <c r="GP106" s="320"/>
      <c r="GQ106" s="320"/>
      <c r="GR106" s="320"/>
      <c r="GS106" s="320"/>
      <c r="GT106" s="320"/>
      <c r="GU106" s="320"/>
      <c r="GV106" s="320"/>
      <c r="GW106" s="320"/>
      <c r="GX106" s="320"/>
      <c r="GY106" s="320"/>
      <c r="GZ106" s="320"/>
      <c r="HA106" s="320"/>
      <c r="HB106" s="320"/>
      <c r="HC106" s="320"/>
      <c r="HD106" s="320"/>
      <c r="HE106" s="320"/>
      <c r="HF106" s="320"/>
      <c r="HG106" s="320"/>
      <c r="HH106" s="320"/>
      <c r="HI106" s="320"/>
    </row>
    <row r="107" spans="1:217" x14ac:dyDescent="0.35">
      <c r="A107" s="717">
        <v>118100</v>
      </c>
      <c r="B107" s="325">
        <v>19913</v>
      </c>
      <c r="C107" s="326">
        <v>767</v>
      </c>
      <c r="D107" s="326">
        <v>31723</v>
      </c>
      <c r="E107" s="326">
        <v>205804</v>
      </c>
      <c r="F107" s="230"/>
      <c r="G107" s="230"/>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c r="BT107" s="289"/>
      <c r="BU107" s="289"/>
      <c r="BV107" s="289"/>
      <c r="BW107" s="289"/>
      <c r="BX107" s="289"/>
      <c r="BY107" s="289"/>
      <c r="BZ107" s="289"/>
      <c r="CA107" s="289"/>
      <c r="CB107" s="289"/>
      <c r="CC107" s="289"/>
      <c r="CD107" s="289"/>
      <c r="CE107" s="289"/>
      <c r="CF107" s="289"/>
      <c r="CG107" s="289"/>
      <c r="CH107" s="289"/>
      <c r="CI107" s="289"/>
      <c r="CJ107" s="289"/>
      <c r="CK107" s="289"/>
      <c r="CL107" s="289"/>
      <c r="CM107" s="289"/>
      <c r="CN107" s="289"/>
      <c r="CO107" s="289"/>
      <c r="CP107" s="289"/>
      <c r="CQ107" s="289"/>
      <c r="CR107" s="289"/>
      <c r="CS107" s="289"/>
      <c r="CT107" s="289"/>
      <c r="CU107" s="289"/>
      <c r="CV107" s="289"/>
      <c r="CW107" s="289"/>
      <c r="CX107" s="289"/>
      <c r="CY107" s="289"/>
      <c r="CZ107" s="289"/>
      <c r="DA107" s="289"/>
      <c r="DB107" s="289"/>
      <c r="DC107" s="289"/>
      <c r="DD107" s="289"/>
      <c r="DE107" s="289"/>
      <c r="DF107" s="289"/>
      <c r="DG107" s="289"/>
      <c r="DH107" s="289"/>
      <c r="DI107" s="289"/>
      <c r="DJ107" s="289"/>
      <c r="DK107" s="289"/>
      <c r="DL107" s="289"/>
      <c r="DM107" s="289"/>
      <c r="DN107" s="289"/>
      <c r="DO107" s="289"/>
      <c r="DP107" s="289"/>
      <c r="DQ107" s="289"/>
      <c r="DR107" s="289"/>
      <c r="DS107" s="289"/>
      <c r="DT107" s="289"/>
      <c r="DU107" s="289"/>
      <c r="DV107" s="289"/>
      <c r="DW107" s="289"/>
      <c r="DX107" s="289"/>
      <c r="DY107" s="289"/>
      <c r="DZ107" s="289"/>
      <c r="EA107" s="289"/>
      <c r="EB107" s="289"/>
      <c r="EC107" s="289"/>
      <c r="ED107" s="289"/>
      <c r="EE107" s="289"/>
      <c r="EF107" s="289"/>
      <c r="EG107" s="289"/>
      <c r="EH107" s="289"/>
      <c r="EI107" s="289"/>
      <c r="EJ107" s="289"/>
      <c r="EK107" s="289"/>
      <c r="EL107" s="289"/>
      <c r="EM107" s="289"/>
      <c r="EN107" s="289"/>
      <c r="EO107" s="289"/>
      <c r="EP107" s="289"/>
      <c r="EQ107" s="289"/>
      <c r="ER107" s="289"/>
      <c r="ES107" s="289"/>
      <c r="ET107" s="289"/>
      <c r="EU107" s="289"/>
      <c r="EV107" s="289"/>
      <c r="EW107" s="289"/>
      <c r="EX107" s="289"/>
      <c r="EY107" s="289"/>
      <c r="EZ107" s="289"/>
      <c r="FA107" s="289"/>
      <c r="FB107" s="289"/>
      <c r="FC107" s="289"/>
      <c r="FD107" s="289"/>
      <c r="FE107" s="289"/>
      <c r="FF107" s="289"/>
      <c r="FG107" s="289"/>
      <c r="FH107" s="289"/>
      <c r="FI107" s="289"/>
      <c r="FJ107" s="289"/>
      <c r="FK107" s="289"/>
      <c r="FL107" s="289"/>
      <c r="FM107" s="289"/>
      <c r="FN107" s="289"/>
      <c r="FO107" s="289"/>
      <c r="FP107" s="289"/>
      <c r="FQ107" s="289"/>
      <c r="FR107" s="289"/>
      <c r="FS107" s="289"/>
      <c r="FT107" s="289"/>
      <c r="FU107" s="289"/>
      <c r="FV107" s="320"/>
      <c r="FW107" s="320"/>
      <c r="FX107" s="320"/>
      <c r="FY107" s="320"/>
      <c r="FZ107" s="320"/>
      <c r="GA107" s="320"/>
      <c r="GB107" s="320"/>
      <c r="GC107" s="320"/>
      <c r="GD107" s="320"/>
      <c r="GE107" s="320"/>
      <c r="GF107" s="320"/>
      <c r="GG107" s="320"/>
      <c r="GH107" s="320"/>
      <c r="GI107" s="320"/>
      <c r="GJ107" s="320"/>
      <c r="GK107" s="320"/>
      <c r="GL107" s="320"/>
      <c r="GM107" s="320"/>
      <c r="GN107" s="320"/>
      <c r="GO107" s="320"/>
      <c r="GP107" s="320"/>
      <c r="GQ107" s="320"/>
      <c r="GR107" s="320"/>
      <c r="GS107" s="320"/>
      <c r="GT107" s="320"/>
      <c r="GU107" s="320"/>
      <c r="GV107" s="320"/>
      <c r="GW107" s="320"/>
      <c r="GX107" s="320"/>
      <c r="GY107" s="320"/>
      <c r="GZ107" s="320"/>
      <c r="HA107" s="320"/>
      <c r="HB107" s="320"/>
      <c r="HC107" s="320"/>
      <c r="HD107" s="320"/>
      <c r="HE107" s="320"/>
      <c r="HF107" s="320"/>
      <c r="HG107" s="320"/>
      <c r="HH107" s="320"/>
      <c r="HI107" s="320"/>
    </row>
    <row r="108" spans="1:217" x14ac:dyDescent="0.35">
      <c r="A108" s="289"/>
      <c r="B108" s="289"/>
      <c r="C108" s="289"/>
      <c r="D108" s="289"/>
      <c r="E108" s="290"/>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c r="BA108" s="289"/>
      <c r="BB108" s="289"/>
      <c r="BC108" s="289"/>
      <c r="BD108" s="289"/>
      <c r="BE108" s="289"/>
      <c r="BF108" s="289"/>
      <c r="BG108" s="289"/>
      <c r="BH108" s="289"/>
      <c r="BI108" s="289"/>
      <c r="BJ108" s="289"/>
      <c r="BK108" s="289"/>
      <c r="BL108" s="289"/>
      <c r="BM108" s="289"/>
      <c r="BN108" s="289"/>
      <c r="BO108" s="289"/>
      <c r="BP108" s="289"/>
      <c r="BQ108" s="289"/>
      <c r="BR108" s="289"/>
      <c r="BS108" s="289"/>
      <c r="BT108" s="289"/>
      <c r="BU108" s="289"/>
      <c r="BV108" s="289"/>
      <c r="BW108" s="289"/>
      <c r="BX108" s="289"/>
      <c r="BY108" s="289"/>
      <c r="BZ108" s="289"/>
      <c r="CA108" s="289"/>
      <c r="CB108" s="289"/>
      <c r="CC108" s="289"/>
      <c r="CD108" s="289"/>
      <c r="CE108" s="289"/>
      <c r="CF108" s="289"/>
      <c r="CG108" s="289"/>
      <c r="CH108" s="289"/>
      <c r="CI108" s="289"/>
      <c r="CJ108" s="289"/>
      <c r="CK108" s="289"/>
      <c r="CL108" s="289"/>
      <c r="CM108" s="289"/>
      <c r="CN108" s="289"/>
      <c r="CO108" s="289"/>
      <c r="CP108" s="289"/>
      <c r="CQ108" s="289"/>
      <c r="CR108" s="289"/>
      <c r="CS108" s="289"/>
      <c r="CT108" s="289"/>
      <c r="CU108" s="289"/>
      <c r="CV108" s="289"/>
      <c r="CW108" s="289"/>
      <c r="CX108" s="289"/>
      <c r="CY108" s="289"/>
      <c r="CZ108" s="289"/>
      <c r="DA108" s="289"/>
      <c r="DB108" s="289"/>
      <c r="DC108" s="289"/>
      <c r="DD108" s="289"/>
      <c r="DE108" s="289"/>
      <c r="DF108" s="289"/>
      <c r="DG108" s="289"/>
      <c r="DH108" s="289"/>
      <c r="DI108" s="289"/>
      <c r="DJ108" s="289"/>
      <c r="DK108" s="289"/>
      <c r="DL108" s="289"/>
      <c r="DM108" s="289"/>
      <c r="DN108" s="289"/>
      <c r="DO108" s="289"/>
      <c r="DP108" s="289"/>
      <c r="DQ108" s="289"/>
      <c r="DR108" s="289"/>
      <c r="DS108" s="289"/>
      <c r="DT108" s="289"/>
      <c r="DU108" s="289"/>
      <c r="DV108" s="289"/>
      <c r="DW108" s="289"/>
      <c r="DX108" s="289"/>
      <c r="DY108" s="289"/>
      <c r="DZ108" s="289"/>
      <c r="EA108" s="289"/>
      <c r="EB108" s="289"/>
      <c r="EC108" s="289"/>
      <c r="ED108" s="289"/>
      <c r="EE108" s="289"/>
      <c r="EF108" s="289"/>
      <c r="EG108" s="289"/>
      <c r="EH108" s="289"/>
      <c r="EI108" s="289"/>
      <c r="EJ108" s="289"/>
      <c r="EK108" s="289"/>
      <c r="EL108" s="289"/>
      <c r="EM108" s="289"/>
      <c r="EN108" s="289"/>
      <c r="EO108" s="289"/>
      <c r="EP108" s="289"/>
      <c r="EQ108" s="289"/>
      <c r="ER108" s="289"/>
      <c r="ES108" s="289"/>
      <c r="ET108" s="289"/>
      <c r="EU108" s="289"/>
      <c r="EV108" s="289"/>
      <c r="EW108" s="289"/>
      <c r="EX108" s="289"/>
      <c r="EY108" s="289"/>
      <c r="EZ108" s="289"/>
      <c r="FA108" s="289"/>
      <c r="FB108" s="289"/>
      <c r="FC108" s="289"/>
      <c r="FD108" s="289"/>
      <c r="FE108" s="289"/>
      <c r="FF108" s="289"/>
      <c r="FG108" s="289"/>
      <c r="FH108" s="289"/>
      <c r="FI108" s="289"/>
      <c r="FJ108" s="289"/>
      <c r="FK108" s="289"/>
      <c r="FL108" s="289"/>
      <c r="FM108" s="289"/>
      <c r="FN108" s="289"/>
      <c r="FO108" s="289"/>
      <c r="FP108" s="289"/>
      <c r="FQ108" s="289"/>
      <c r="FR108" s="289"/>
      <c r="FS108" s="289"/>
      <c r="FT108" s="289"/>
      <c r="FU108" s="289"/>
      <c r="FV108" s="289"/>
      <c r="FW108" s="289"/>
      <c r="FX108" s="289"/>
      <c r="FY108" s="289"/>
      <c r="FZ108" s="289"/>
      <c r="GA108" s="289"/>
      <c r="GB108" s="289"/>
      <c r="GC108" s="289"/>
      <c r="GD108" s="289"/>
      <c r="GE108" s="289"/>
      <c r="GF108" s="289"/>
      <c r="GG108" s="289"/>
      <c r="GH108" s="289"/>
      <c r="GI108" s="289"/>
      <c r="GJ108" s="289"/>
      <c r="GK108" s="289"/>
      <c r="GL108" s="289"/>
      <c r="GM108" s="289"/>
      <c r="GN108" s="289"/>
      <c r="GO108" s="289"/>
      <c r="GP108" s="289"/>
      <c r="GQ108" s="289"/>
      <c r="GR108" s="289"/>
      <c r="GS108" s="289"/>
      <c r="GT108" s="289"/>
      <c r="GU108" s="289"/>
      <c r="GV108" s="289"/>
      <c r="GW108" s="289"/>
      <c r="GX108" s="289"/>
      <c r="GY108" s="289"/>
      <c r="GZ108" s="289"/>
      <c r="HA108" s="289"/>
      <c r="HB108" s="289"/>
      <c r="HC108" s="289"/>
      <c r="HD108" s="289"/>
      <c r="HE108" s="289"/>
      <c r="HF108" s="289"/>
      <c r="HG108" s="289"/>
      <c r="HH108" s="289"/>
      <c r="HI108" s="289"/>
    </row>
    <row r="109" spans="1:217" x14ac:dyDescent="0.35">
      <c r="A109" s="289"/>
      <c r="B109" s="289"/>
      <c r="C109" s="289"/>
      <c r="D109" s="289"/>
      <c r="E109" s="290"/>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c r="BJ109" s="289"/>
      <c r="BK109" s="289"/>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289"/>
      <c r="CP109" s="289"/>
      <c r="CQ109" s="289"/>
      <c r="CR109" s="289"/>
      <c r="CS109" s="289"/>
      <c r="CT109" s="289"/>
      <c r="CU109" s="289"/>
      <c r="CV109" s="289"/>
      <c r="CW109" s="289"/>
      <c r="CX109" s="289"/>
      <c r="CY109" s="289"/>
      <c r="CZ109" s="289"/>
      <c r="DA109" s="289"/>
      <c r="DB109" s="289"/>
      <c r="DC109" s="289"/>
      <c r="DD109" s="289"/>
      <c r="DE109" s="289"/>
      <c r="DF109" s="289"/>
      <c r="DG109" s="289"/>
      <c r="DH109" s="289"/>
      <c r="DI109" s="289"/>
      <c r="DJ109" s="289"/>
      <c r="DK109" s="289"/>
      <c r="DL109" s="289"/>
      <c r="DM109" s="289"/>
      <c r="DN109" s="289"/>
      <c r="DO109" s="289"/>
      <c r="DP109" s="289"/>
      <c r="DQ109" s="289"/>
      <c r="DR109" s="289"/>
      <c r="DS109" s="289"/>
      <c r="DT109" s="289"/>
      <c r="DU109" s="289"/>
      <c r="DV109" s="289"/>
      <c r="DW109" s="289"/>
      <c r="DX109" s="289"/>
      <c r="DY109" s="289"/>
      <c r="DZ109" s="289"/>
      <c r="EA109" s="289"/>
      <c r="EB109" s="289"/>
      <c r="EC109" s="289"/>
      <c r="ED109" s="289"/>
      <c r="EE109" s="289"/>
      <c r="EF109" s="289"/>
      <c r="EG109" s="289"/>
      <c r="EH109" s="289"/>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289"/>
      <c r="FH109" s="289"/>
      <c r="FI109" s="289"/>
      <c r="FJ109" s="289"/>
      <c r="FK109" s="289"/>
      <c r="FL109" s="289"/>
      <c r="FM109" s="289"/>
      <c r="FN109" s="289"/>
      <c r="FO109" s="289"/>
      <c r="FP109" s="289"/>
      <c r="FQ109" s="289"/>
      <c r="FR109" s="289"/>
      <c r="FS109" s="289"/>
      <c r="FT109" s="289"/>
      <c r="FU109" s="289"/>
      <c r="FV109" s="289"/>
      <c r="FW109" s="289"/>
      <c r="FX109" s="289"/>
      <c r="FY109" s="289"/>
      <c r="FZ109" s="289"/>
      <c r="GA109" s="289"/>
      <c r="GB109" s="289"/>
      <c r="GC109" s="289"/>
      <c r="GD109" s="289"/>
      <c r="GE109" s="289"/>
      <c r="GF109" s="289"/>
      <c r="GG109" s="289"/>
      <c r="GH109" s="289"/>
      <c r="GI109" s="289"/>
      <c r="GJ109" s="289"/>
      <c r="GK109" s="289"/>
      <c r="GL109" s="289"/>
      <c r="GM109" s="289"/>
      <c r="GN109" s="289"/>
      <c r="GO109" s="289"/>
      <c r="GP109" s="289"/>
      <c r="GQ109" s="289"/>
      <c r="GR109" s="289"/>
      <c r="GS109" s="289"/>
      <c r="GT109" s="289"/>
      <c r="GU109" s="289"/>
      <c r="GV109" s="289"/>
      <c r="GW109" s="289"/>
      <c r="GX109" s="289"/>
      <c r="GY109" s="289"/>
      <c r="GZ109" s="289"/>
      <c r="HA109" s="289"/>
      <c r="HB109" s="289"/>
      <c r="HC109" s="289"/>
      <c r="HD109" s="289"/>
      <c r="HE109" s="289"/>
      <c r="HF109" s="289"/>
      <c r="HG109" s="289"/>
      <c r="HH109" s="289"/>
      <c r="HI109" s="289"/>
    </row>
    <row r="110" spans="1:217" x14ac:dyDescent="0.35">
      <c r="A110" s="289" t="s">
        <v>932</v>
      </c>
      <c r="B110" s="289"/>
      <c r="C110" s="289"/>
      <c r="D110" s="289"/>
      <c r="E110" s="290"/>
      <c r="F110" s="283" t="s">
        <v>933</v>
      </c>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289"/>
      <c r="BE110" s="289"/>
      <c r="BF110" s="289"/>
      <c r="BG110" s="289"/>
      <c r="BH110" s="289"/>
      <c r="BI110" s="289"/>
      <c r="BJ110" s="289"/>
      <c r="BK110" s="289"/>
      <c r="BL110" s="289"/>
      <c r="BM110" s="289"/>
      <c r="BN110" s="289"/>
      <c r="BO110" s="289"/>
      <c r="BP110" s="289"/>
      <c r="BQ110" s="289"/>
      <c r="BR110" s="289"/>
      <c r="BS110" s="289"/>
      <c r="BT110" s="289"/>
      <c r="BU110" s="289"/>
      <c r="BV110" s="289"/>
      <c r="BW110" s="289"/>
      <c r="BX110" s="289"/>
      <c r="BY110" s="289"/>
      <c r="BZ110" s="289"/>
      <c r="CA110" s="289"/>
      <c r="CB110" s="289"/>
      <c r="CC110" s="289"/>
      <c r="CD110" s="289"/>
      <c r="CE110" s="289"/>
      <c r="CF110" s="289"/>
      <c r="CG110" s="289"/>
      <c r="CH110" s="289"/>
      <c r="CI110" s="289"/>
      <c r="CJ110" s="289"/>
      <c r="CK110" s="289"/>
      <c r="CL110" s="289"/>
      <c r="CM110" s="289"/>
      <c r="CN110" s="289"/>
      <c r="CO110" s="289"/>
      <c r="CP110" s="289"/>
      <c r="CQ110" s="289"/>
      <c r="CR110" s="289"/>
      <c r="CS110" s="289"/>
      <c r="CT110" s="289"/>
      <c r="CU110" s="289"/>
      <c r="CV110" s="289"/>
      <c r="CW110" s="289"/>
      <c r="CX110" s="289"/>
      <c r="CY110" s="289"/>
      <c r="CZ110" s="289"/>
      <c r="DA110" s="289"/>
      <c r="DB110" s="289"/>
      <c r="DC110" s="289"/>
      <c r="DD110" s="289"/>
      <c r="DE110" s="289"/>
      <c r="DF110" s="289"/>
      <c r="DG110" s="289"/>
      <c r="DH110" s="289"/>
      <c r="DI110" s="289"/>
      <c r="DJ110" s="289"/>
      <c r="DK110" s="289"/>
      <c r="DL110" s="289"/>
      <c r="DM110" s="289"/>
      <c r="DN110" s="289"/>
      <c r="DO110" s="289"/>
      <c r="DP110" s="289"/>
      <c r="DQ110" s="289"/>
      <c r="DR110" s="289"/>
      <c r="DS110" s="289"/>
      <c r="DT110" s="289"/>
      <c r="DU110" s="289"/>
      <c r="DV110" s="289"/>
      <c r="DW110" s="289"/>
      <c r="DX110" s="289"/>
      <c r="DY110" s="289"/>
      <c r="DZ110" s="289"/>
      <c r="EA110" s="289"/>
      <c r="EB110" s="289"/>
      <c r="EC110" s="289"/>
      <c r="ED110" s="289"/>
      <c r="EE110" s="289"/>
      <c r="EF110" s="289"/>
      <c r="EG110" s="289"/>
      <c r="EH110" s="289"/>
      <c r="EI110" s="289"/>
      <c r="EJ110" s="289"/>
      <c r="EK110" s="289"/>
      <c r="EL110" s="289"/>
      <c r="EM110" s="289"/>
      <c r="EN110" s="289"/>
      <c r="EO110" s="289"/>
      <c r="EP110" s="289"/>
      <c r="EQ110" s="289"/>
      <c r="ER110" s="289"/>
      <c r="ES110" s="289"/>
      <c r="ET110" s="289"/>
      <c r="EU110" s="289"/>
      <c r="EV110" s="289"/>
      <c r="EW110" s="289"/>
      <c r="EX110" s="289"/>
      <c r="EY110" s="289"/>
      <c r="EZ110" s="289"/>
      <c r="FA110" s="289"/>
      <c r="FB110" s="289"/>
      <c r="FC110" s="289"/>
      <c r="FD110" s="289"/>
      <c r="FE110" s="289"/>
      <c r="FF110" s="289"/>
      <c r="FG110" s="289"/>
      <c r="FH110" s="289"/>
      <c r="FI110" s="289"/>
      <c r="FJ110" s="289"/>
      <c r="FK110" s="289"/>
      <c r="FL110" s="289"/>
      <c r="FM110" s="289"/>
      <c r="FN110" s="289"/>
      <c r="FO110" s="289"/>
      <c r="FP110" s="289"/>
      <c r="FQ110" s="289"/>
      <c r="FR110" s="289"/>
      <c r="FS110" s="289"/>
      <c r="FT110" s="289"/>
      <c r="FU110" s="289"/>
      <c r="FV110" s="289"/>
      <c r="FW110" s="289"/>
      <c r="FX110" s="289"/>
      <c r="FY110" s="289"/>
      <c r="FZ110" s="289"/>
      <c r="GA110" s="289"/>
      <c r="GB110" s="289"/>
      <c r="GC110" s="289"/>
      <c r="GD110" s="289"/>
      <c r="GE110" s="289"/>
      <c r="GF110" s="289"/>
      <c r="GG110" s="289"/>
      <c r="GH110" s="289"/>
      <c r="GI110" s="289"/>
      <c r="GJ110" s="289"/>
      <c r="GK110" s="289"/>
      <c r="GL110" s="289"/>
      <c r="GM110" s="289"/>
      <c r="GN110" s="289"/>
      <c r="GO110" s="289"/>
      <c r="GP110" s="289"/>
      <c r="GQ110" s="289"/>
      <c r="GR110" s="289"/>
      <c r="GS110" s="289"/>
      <c r="GT110" s="289"/>
      <c r="GU110" s="289"/>
      <c r="GV110" s="289"/>
      <c r="GW110" s="289"/>
      <c r="GX110" s="289"/>
      <c r="GY110" s="289"/>
      <c r="GZ110" s="289"/>
      <c r="HA110" s="289"/>
      <c r="HB110" s="289"/>
      <c r="HC110" s="289"/>
      <c r="HD110" s="289"/>
      <c r="HE110" s="289"/>
      <c r="HF110" s="289"/>
      <c r="HG110" s="289"/>
      <c r="HH110" s="289"/>
      <c r="HI110" s="289"/>
    </row>
    <row r="111" spans="1:217" x14ac:dyDescent="0.35">
      <c r="A111" s="289"/>
      <c r="B111" s="289"/>
      <c r="C111" s="289"/>
      <c r="D111" s="289"/>
      <c r="E111" s="290"/>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289"/>
      <c r="CA111" s="289"/>
      <c r="CB111" s="289"/>
      <c r="CC111" s="289"/>
      <c r="CD111" s="289"/>
      <c r="CE111" s="289"/>
      <c r="CF111" s="289"/>
      <c r="CG111" s="289"/>
      <c r="CH111" s="289"/>
      <c r="CI111" s="289"/>
      <c r="CJ111" s="289"/>
      <c r="CK111" s="289"/>
      <c r="CL111" s="289"/>
      <c r="CM111" s="289"/>
      <c r="CN111" s="289"/>
      <c r="CO111" s="289"/>
      <c r="CP111" s="289"/>
      <c r="CQ111" s="289"/>
      <c r="CR111" s="289"/>
      <c r="CS111" s="289"/>
      <c r="CT111" s="289"/>
      <c r="CU111" s="289"/>
      <c r="CV111" s="289"/>
      <c r="CW111" s="289"/>
      <c r="CX111" s="289"/>
      <c r="CY111" s="289"/>
      <c r="CZ111" s="289"/>
      <c r="DA111" s="289"/>
      <c r="DB111" s="289"/>
      <c r="DC111" s="289"/>
      <c r="DD111" s="289"/>
      <c r="DE111" s="289"/>
      <c r="DF111" s="289"/>
      <c r="DG111" s="289"/>
      <c r="DH111" s="289"/>
      <c r="DI111" s="289"/>
      <c r="DJ111" s="289"/>
      <c r="DK111" s="289"/>
      <c r="DL111" s="289"/>
      <c r="DM111" s="289"/>
      <c r="DN111" s="289"/>
      <c r="DO111" s="289"/>
      <c r="DP111" s="289"/>
      <c r="DQ111" s="289"/>
      <c r="DR111" s="289"/>
      <c r="DS111" s="289"/>
      <c r="DT111" s="289"/>
      <c r="DU111" s="289"/>
      <c r="DV111" s="289"/>
      <c r="DW111" s="289"/>
      <c r="DX111" s="289"/>
      <c r="DY111" s="289"/>
      <c r="DZ111" s="289"/>
      <c r="EA111" s="289"/>
      <c r="EB111" s="289"/>
      <c r="EC111" s="289"/>
      <c r="ED111" s="289"/>
      <c r="EE111" s="289"/>
      <c r="EF111" s="289"/>
      <c r="EG111" s="289"/>
      <c r="EH111" s="289"/>
      <c r="EI111" s="289"/>
      <c r="EJ111" s="289"/>
      <c r="EK111" s="289"/>
      <c r="EL111" s="289"/>
      <c r="EM111" s="289"/>
      <c r="EN111" s="289"/>
      <c r="EO111" s="289"/>
      <c r="EP111" s="289"/>
      <c r="EQ111" s="289"/>
      <c r="ER111" s="289"/>
      <c r="ES111" s="289"/>
      <c r="ET111" s="289"/>
      <c r="EU111" s="289"/>
      <c r="EV111" s="289"/>
      <c r="EW111" s="289"/>
      <c r="EX111" s="289"/>
      <c r="EY111" s="289"/>
      <c r="EZ111" s="289"/>
      <c r="FA111" s="289"/>
      <c r="FB111" s="289"/>
      <c r="FC111" s="289"/>
      <c r="FD111" s="289"/>
      <c r="FE111" s="289"/>
      <c r="FF111" s="289"/>
      <c r="FG111" s="289"/>
      <c r="FH111" s="289"/>
      <c r="FI111" s="289"/>
      <c r="FJ111" s="289"/>
      <c r="FK111" s="289"/>
      <c r="FL111" s="289"/>
      <c r="FM111" s="289"/>
      <c r="FN111" s="289"/>
      <c r="FO111" s="289"/>
      <c r="FP111" s="289"/>
      <c r="FQ111" s="289"/>
      <c r="FR111" s="289"/>
      <c r="FS111" s="289"/>
      <c r="FT111" s="289"/>
      <c r="FU111" s="289"/>
      <c r="FV111" s="289"/>
      <c r="FW111" s="289"/>
      <c r="FX111" s="289"/>
      <c r="FY111" s="289"/>
      <c r="FZ111" s="289"/>
      <c r="GA111" s="289"/>
      <c r="GB111" s="289"/>
      <c r="GC111" s="289"/>
      <c r="GD111" s="289"/>
      <c r="GE111" s="289"/>
      <c r="GF111" s="289"/>
      <c r="GG111" s="289"/>
      <c r="GH111" s="289"/>
      <c r="GI111" s="289"/>
      <c r="GJ111" s="289"/>
      <c r="GK111" s="289"/>
      <c r="GL111" s="289"/>
      <c r="GM111" s="289"/>
      <c r="GN111" s="289"/>
      <c r="GO111" s="289"/>
      <c r="GP111" s="289"/>
      <c r="GQ111" s="289"/>
      <c r="GR111" s="289"/>
      <c r="GS111" s="289"/>
      <c r="GT111" s="289"/>
      <c r="GU111" s="289"/>
      <c r="GV111" s="289"/>
      <c r="GW111" s="289"/>
      <c r="GX111" s="289"/>
      <c r="GY111" s="289"/>
      <c r="GZ111" s="289"/>
      <c r="HA111" s="289"/>
      <c r="HB111" s="289"/>
      <c r="HC111" s="289"/>
      <c r="HD111" s="289"/>
      <c r="HE111" s="289"/>
      <c r="HF111" s="289"/>
      <c r="HG111" s="289"/>
      <c r="HH111" s="289"/>
      <c r="HI111" s="289"/>
    </row>
    <row r="112" spans="1:217" x14ac:dyDescent="0.35">
      <c r="A112" s="230"/>
      <c r="B112" s="230"/>
      <c r="C112" s="327"/>
      <c r="D112" s="327"/>
      <c r="E112" s="230"/>
      <c r="F112" s="230"/>
      <c r="G112" s="230"/>
      <c r="H112" s="230"/>
      <c r="I112" s="230"/>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c r="BA112" s="289"/>
      <c r="BB112" s="289"/>
      <c r="BC112" s="289"/>
      <c r="BD112" s="289"/>
      <c r="BE112" s="289"/>
      <c r="BF112" s="289"/>
      <c r="BG112" s="289"/>
      <c r="BH112" s="289"/>
      <c r="BI112" s="289"/>
      <c r="BJ112" s="289"/>
      <c r="BK112" s="289"/>
      <c r="BL112" s="289"/>
      <c r="BM112" s="289"/>
      <c r="BN112" s="289"/>
      <c r="BO112" s="289"/>
      <c r="BP112" s="289"/>
      <c r="BQ112" s="289"/>
      <c r="BR112" s="289"/>
      <c r="BS112" s="289"/>
      <c r="BT112" s="289"/>
      <c r="BU112" s="289"/>
      <c r="BV112" s="289"/>
      <c r="BW112" s="289"/>
      <c r="BX112" s="289"/>
      <c r="BY112" s="289"/>
      <c r="BZ112" s="289"/>
      <c r="CA112" s="289"/>
      <c r="CB112" s="289"/>
      <c r="CC112" s="289"/>
      <c r="CD112" s="289"/>
      <c r="CE112" s="289"/>
      <c r="CF112" s="289"/>
      <c r="CG112" s="289"/>
      <c r="CH112" s="289"/>
      <c r="CI112" s="289"/>
      <c r="CJ112" s="289"/>
      <c r="CK112" s="289"/>
      <c r="CL112" s="289"/>
      <c r="CM112" s="289"/>
      <c r="CN112" s="289"/>
      <c r="CO112" s="289"/>
      <c r="CP112" s="289"/>
      <c r="CQ112" s="289"/>
      <c r="CR112" s="289"/>
      <c r="CS112" s="289"/>
      <c r="CT112" s="289"/>
      <c r="CU112" s="289"/>
      <c r="CV112" s="289"/>
      <c r="CW112" s="289"/>
      <c r="CX112" s="289"/>
      <c r="CY112" s="289"/>
      <c r="CZ112" s="289"/>
      <c r="DA112" s="289"/>
      <c r="DB112" s="289"/>
      <c r="DC112" s="289"/>
      <c r="DD112" s="289"/>
      <c r="DE112" s="289"/>
      <c r="DF112" s="289"/>
      <c r="DG112" s="289"/>
      <c r="DH112" s="289"/>
      <c r="DI112" s="289"/>
      <c r="DJ112" s="289"/>
      <c r="DK112" s="289"/>
      <c r="DL112" s="289"/>
      <c r="DM112" s="289"/>
      <c r="DN112" s="289"/>
      <c r="DO112" s="289"/>
      <c r="DP112" s="289"/>
      <c r="DQ112" s="289"/>
      <c r="DR112" s="289"/>
      <c r="DS112" s="289"/>
      <c r="DT112" s="289"/>
      <c r="DU112" s="289"/>
      <c r="DV112" s="289"/>
      <c r="DW112" s="289"/>
      <c r="DX112" s="289"/>
      <c r="DY112" s="289"/>
      <c r="DZ112" s="289"/>
      <c r="EA112" s="289"/>
      <c r="EB112" s="289"/>
      <c r="EC112" s="289"/>
      <c r="ED112" s="289"/>
      <c r="EE112" s="289"/>
      <c r="EF112" s="289"/>
      <c r="EG112" s="289"/>
      <c r="EH112" s="289"/>
      <c r="EI112" s="289"/>
      <c r="EJ112" s="289"/>
      <c r="EK112" s="289"/>
      <c r="EL112" s="289"/>
      <c r="EM112" s="289"/>
      <c r="EN112" s="289"/>
      <c r="EO112" s="289"/>
      <c r="EP112" s="289"/>
      <c r="EQ112" s="289"/>
      <c r="ER112" s="289"/>
      <c r="ES112" s="289"/>
      <c r="ET112" s="289"/>
      <c r="EU112" s="289"/>
      <c r="EV112" s="289"/>
      <c r="EW112" s="289"/>
      <c r="EX112" s="289"/>
      <c r="EY112" s="289"/>
      <c r="EZ112" s="289"/>
      <c r="FA112" s="289"/>
      <c r="FB112" s="289"/>
      <c r="FC112" s="289"/>
      <c r="FD112" s="289"/>
      <c r="FE112" s="289"/>
      <c r="FF112" s="289"/>
      <c r="FG112" s="289"/>
      <c r="FH112" s="289"/>
      <c r="FI112" s="289"/>
      <c r="FJ112" s="289"/>
      <c r="FK112" s="289"/>
      <c r="FL112" s="289"/>
      <c r="FM112" s="289"/>
      <c r="FN112" s="289"/>
      <c r="FO112" s="289"/>
      <c r="FP112" s="289"/>
      <c r="FQ112" s="289"/>
      <c r="FR112" s="289"/>
      <c r="FS112" s="289"/>
      <c r="FT112" s="289"/>
      <c r="FU112" s="289"/>
      <c r="FV112" s="289"/>
      <c r="FW112" s="289"/>
      <c r="FX112" s="289"/>
      <c r="FY112" s="289"/>
      <c r="FZ112" s="289"/>
      <c r="GA112" s="289"/>
      <c r="GB112" s="289"/>
      <c r="GC112" s="289"/>
      <c r="GD112" s="289"/>
      <c r="GE112" s="289"/>
      <c r="GF112" s="289"/>
      <c r="GG112" s="289"/>
      <c r="GH112" s="289"/>
      <c r="GI112" s="289"/>
      <c r="GJ112" s="289"/>
      <c r="GK112" s="289"/>
      <c r="GL112" s="289"/>
      <c r="GM112" s="289"/>
      <c r="GN112" s="289"/>
      <c r="GO112" s="289"/>
      <c r="GP112" s="289"/>
      <c r="GQ112" s="289"/>
      <c r="GR112" s="289"/>
      <c r="GS112" s="289"/>
      <c r="GT112" s="289"/>
      <c r="GU112" s="289"/>
      <c r="GV112" s="289"/>
      <c r="GW112" s="289"/>
      <c r="GX112" s="289"/>
      <c r="GY112" s="289"/>
      <c r="GZ112" s="289"/>
      <c r="HA112" s="289"/>
      <c r="HB112" s="289"/>
      <c r="HC112" s="289"/>
      <c r="HD112" s="289"/>
      <c r="HE112" s="289"/>
      <c r="HF112" s="289"/>
      <c r="HG112" s="289"/>
      <c r="HH112" s="289"/>
      <c r="HI112" s="320"/>
    </row>
    <row r="113" spans="1:217" x14ac:dyDescent="0.35">
      <c r="A113" s="289"/>
      <c r="B113" s="289"/>
      <c r="C113" s="289"/>
      <c r="D113" s="289"/>
      <c r="E113" s="290"/>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c r="BJ113" s="289"/>
      <c r="BK113" s="289"/>
      <c r="BL113" s="289"/>
      <c r="BM113" s="289"/>
      <c r="BN113" s="289"/>
      <c r="BO113" s="289"/>
      <c r="BP113" s="289"/>
      <c r="BQ113" s="289"/>
      <c r="BR113" s="289"/>
      <c r="BS113" s="289"/>
      <c r="BT113" s="289"/>
      <c r="BU113" s="289"/>
      <c r="BV113" s="289"/>
      <c r="BW113" s="289"/>
      <c r="BX113" s="289"/>
      <c r="BY113" s="289"/>
      <c r="BZ113" s="289"/>
      <c r="CA113" s="289"/>
      <c r="CB113" s="289"/>
      <c r="CC113" s="289"/>
      <c r="CD113" s="289"/>
      <c r="CE113" s="289"/>
      <c r="CF113" s="289"/>
      <c r="CG113" s="289"/>
      <c r="CH113" s="289"/>
      <c r="CI113" s="289"/>
      <c r="CJ113" s="289"/>
      <c r="CK113" s="289"/>
      <c r="CL113" s="289"/>
      <c r="CM113" s="289"/>
      <c r="CN113" s="289"/>
      <c r="CO113" s="289"/>
      <c r="CP113" s="289"/>
      <c r="CQ113" s="289"/>
      <c r="CR113" s="289"/>
      <c r="CS113" s="289"/>
      <c r="CT113" s="289"/>
      <c r="CU113" s="289"/>
      <c r="CV113" s="289"/>
      <c r="CW113" s="289"/>
      <c r="CX113" s="289"/>
      <c r="CY113" s="289"/>
      <c r="CZ113" s="289"/>
      <c r="DA113" s="289"/>
      <c r="DB113" s="289"/>
      <c r="DC113" s="289"/>
      <c r="DD113" s="289"/>
      <c r="DE113" s="289"/>
      <c r="DF113" s="289"/>
      <c r="DG113" s="289"/>
      <c r="DH113" s="289"/>
      <c r="DI113" s="289"/>
      <c r="DJ113" s="289"/>
      <c r="DK113" s="289"/>
      <c r="DL113" s="289"/>
      <c r="DM113" s="289"/>
      <c r="DN113" s="289"/>
      <c r="DO113" s="289"/>
      <c r="DP113" s="289"/>
      <c r="DQ113" s="289"/>
      <c r="DR113" s="289"/>
      <c r="DS113" s="289"/>
      <c r="DT113" s="289"/>
      <c r="DU113" s="289"/>
      <c r="DV113" s="289"/>
      <c r="DW113" s="289"/>
      <c r="DX113" s="289"/>
      <c r="DY113" s="289"/>
      <c r="DZ113" s="289"/>
      <c r="EA113" s="289"/>
      <c r="EB113" s="289"/>
      <c r="EC113" s="289"/>
      <c r="ED113" s="289"/>
      <c r="EE113" s="289"/>
      <c r="EF113" s="289"/>
      <c r="EG113" s="289"/>
      <c r="EH113" s="289"/>
      <c r="EI113" s="289"/>
      <c r="EJ113" s="289"/>
      <c r="EK113" s="289"/>
      <c r="EL113" s="289"/>
      <c r="EM113" s="289"/>
      <c r="EN113" s="289"/>
      <c r="EO113" s="289"/>
      <c r="EP113" s="289"/>
      <c r="EQ113" s="289"/>
      <c r="ER113" s="289"/>
      <c r="ES113" s="289"/>
      <c r="ET113" s="289"/>
      <c r="EU113" s="289"/>
      <c r="EV113" s="289"/>
      <c r="EW113" s="289"/>
      <c r="EX113" s="289"/>
      <c r="EY113" s="289"/>
      <c r="EZ113" s="289"/>
      <c r="FA113" s="289"/>
      <c r="FB113" s="289"/>
      <c r="FC113" s="289"/>
      <c r="FD113" s="289"/>
      <c r="FE113" s="289"/>
      <c r="FF113" s="289"/>
      <c r="FG113" s="289"/>
      <c r="FH113" s="289"/>
      <c r="FI113" s="289"/>
      <c r="FJ113" s="289"/>
      <c r="FK113" s="289"/>
      <c r="FL113" s="289"/>
      <c r="FM113" s="289"/>
      <c r="FN113" s="289"/>
      <c r="FO113" s="289"/>
      <c r="FP113" s="289"/>
      <c r="FQ113" s="289"/>
      <c r="FR113" s="289"/>
      <c r="FS113" s="289"/>
      <c r="FT113" s="289"/>
      <c r="FU113" s="289"/>
      <c r="FV113" s="289"/>
      <c r="FW113" s="289"/>
      <c r="FX113" s="289"/>
      <c r="FY113" s="289"/>
      <c r="FZ113" s="289"/>
      <c r="GA113" s="289"/>
      <c r="GB113" s="289"/>
      <c r="GC113" s="289"/>
      <c r="GD113" s="289"/>
      <c r="GE113" s="289"/>
      <c r="GF113" s="289"/>
      <c r="GG113" s="289"/>
      <c r="GH113" s="289"/>
      <c r="GI113" s="289"/>
      <c r="GJ113" s="289"/>
      <c r="GK113" s="289"/>
      <c r="GL113" s="289"/>
      <c r="GM113" s="289"/>
      <c r="GN113" s="289"/>
      <c r="GO113" s="289"/>
      <c r="GP113" s="289"/>
      <c r="GQ113" s="289"/>
      <c r="GR113" s="289"/>
      <c r="GS113" s="289"/>
      <c r="GT113" s="289"/>
      <c r="GU113" s="289"/>
      <c r="GV113" s="289"/>
      <c r="GW113" s="289"/>
      <c r="GX113" s="289"/>
      <c r="GY113" s="289"/>
      <c r="GZ113" s="289"/>
      <c r="HA113" s="289"/>
      <c r="HB113" s="289"/>
      <c r="HC113" s="289"/>
      <c r="HD113" s="289"/>
      <c r="HE113" s="289"/>
      <c r="HF113" s="289"/>
      <c r="HG113" s="289"/>
      <c r="HH113" s="289"/>
      <c r="HI113" s="289"/>
    </row>
    <row r="114" spans="1:217" x14ac:dyDescent="0.35">
      <c r="A114" s="289"/>
      <c r="B114" s="289"/>
      <c r="C114" s="289"/>
      <c r="D114" s="289"/>
      <c r="E114" s="290"/>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c r="BA114" s="289"/>
      <c r="BB114" s="289"/>
      <c r="BC114" s="289"/>
      <c r="BD114" s="289"/>
      <c r="BE114" s="289"/>
      <c r="BF114" s="289"/>
      <c r="BG114" s="289"/>
      <c r="BH114" s="289"/>
      <c r="BI114" s="289"/>
      <c r="BJ114" s="289"/>
      <c r="BK114" s="289"/>
      <c r="BL114" s="289"/>
      <c r="BM114" s="289"/>
      <c r="BN114" s="289"/>
      <c r="BO114" s="289"/>
      <c r="BP114" s="289"/>
      <c r="BQ114" s="289"/>
      <c r="BR114" s="289"/>
      <c r="BS114" s="289"/>
      <c r="BT114" s="289"/>
      <c r="BU114" s="289"/>
      <c r="BV114" s="289"/>
      <c r="BW114" s="289"/>
      <c r="BX114" s="289"/>
      <c r="BY114" s="289"/>
      <c r="BZ114" s="289"/>
      <c r="CA114" s="289"/>
      <c r="CB114" s="289"/>
      <c r="CC114" s="289"/>
      <c r="CD114" s="289"/>
      <c r="CE114" s="289"/>
      <c r="CF114" s="289"/>
      <c r="CG114" s="289"/>
      <c r="CH114" s="289"/>
      <c r="CI114" s="289"/>
      <c r="CJ114" s="289"/>
      <c r="CK114" s="289"/>
      <c r="CL114" s="289"/>
      <c r="CM114" s="289"/>
      <c r="CN114" s="289"/>
      <c r="CO114" s="289"/>
      <c r="CP114" s="289"/>
      <c r="CQ114" s="289"/>
      <c r="CR114" s="289"/>
      <c r="CS114" s="289"/>
      <c r="CT114" s="289"/>
      <c r="CU114" s="289"/>
      <c r="CV114" s="289"/>
      <c r="CW114" s="289"/>
      <c r="CX114" s="289"/>
      <c r="CY114" s="289"/>
      <c r="CZ114" s="289"/>
      <c r="DA114" s="289"/>
      <c r="DB114" s="289"/>
      <c r="DC114" s="289"/>
      <c r="DD114" s="289"/>
      <c r="DE114" s="289"/>
      <c r="DF114" s="289"/>
      <c r="DG114" s="289"/>
      <c r="DH114" s="289"/>
      <c r="DI114" s="289"/>
      <c r="DJ114" s="289"/>
      <c r="DK114" s="289"/>
      <c r="DL114" s="289"/>
      <c r="DM114" s="289"/>
      <c r="DN114" s="289"/>
      <c r="DO114" s="289"/>
      <c r="DP114" s="289"/>
      <c r="DQ114" s="289"/>
      <c r="DR114" s="289"/>
      <c r="DS114" s="289"/>
      <c r="DT114" s="289"/>
      <c r="DU114" s="289"/>
      <c r="DV114" s="289"/>
      <c r="DW114" s="289"/>
      <c r="DX114" s="289"/>
      <c r="DY114" s="289"/>
      <c r="DZ114" s="289"/>
      <c r="EA114" s="289"/>
      <c r="EB114" s="289"/>
      <c r="EC114" s="289"/>
      <c r="ED114" s="289"/>
      <c r="EE114" s="289"/>
      <c r="EF114" s="289"/>
      <c r="EG114" s="289"/>
      <c r="EH114" s="289"/>
      <c r="EI114" s="289"/>
      <c r="EJ114" s="289"/>
      <c r="EK114" s="289"/>
      <c r="EL114" s="289"/>
      <c r="EM114" s="289"/>
      <c r="EN114" s="289"/>
      <c r="EO114" s="289"/>
      <c r="EP114" s="289"/>
      <c r="EQ114" s="289"/>
      <c r="ER114" s="289"/>
      <c r="ES114" s="289"/>
      <c r="ET114" s="289"/>
      <c r="EU114" s="289"/>
      <c r="EV114" s="289"/>
      <c r="EW114" s="289"/>
      <c r="EX114" s="289"/>
      <c r="EY114" s="289"/>
      <c r="EZ114" s="289"/>
      <c r="FA114" s="289"/>
      <c r="FB114" s="289"/>
      <c r="FC114" s="289"/>
      <c r="FD114" s="289"/>
      <c r="FE114" s="289"/>
      <c r="FF114" s="289"/>
      <c r="FG114" s="289"/>
      <c r="FH114" s="289"/>
      <c r="FI114" s="289"/>
      <c r="FJ114" s="289"/>
      <c r="FK114" s="289"/>
      <c r="FL114" s="289"/>
      <c r="FM114" s="289"/>
      <c r="FN114" s="289"/>
      <c r="FO114" s="289"/>
      <c r="FP114" s="289"/>
      <c r="FQ114" s="289"/>
      <c r="FR114" s="289"/>
      <c r="FS114" s="289"/>
      <c r="FT114" s="289"/>
      <c r="FU114" s="289"/>
      <c r="FV114" s="289"/>
      <c r="FW114" s="289"/>
      <c r="FX114" s="289"/>
      <c r="FY114" s="289"/>
      <c r="FZ114" s="289"/>
      <c r="GA114" s="289"/>
      <c r="GB114" s="289"/>
      <c r="GC114" s="289"/>
      <c r="GD114" s="289"/>
      <c r="GE114" s="289"/>
      <c r="GF114" s="289"/>
      <c r="GG114" s="289"/>
      <c r="GH114" s="289"/>
      <c r="GI114" s="289"/>
      <c r="GJ114" s="289"/>
      <c r="GK114" s="289"/>
      <c r="GL114" s="289"/>
      <c r="GM114" s="289"/>
      <c r="GN114" s="289"/>
      <c r="GO114" s="289"/>
      <c r="GP114" s="289"/>
      <c r="GQ114" s="289"/>
      <c r="GR114" s="289"/>
      <c r="GS114" s="289"/>
      <c r="GT114" s="289"/>
      <c r="GU114" s="289"/>
      <c r="GV114" s="289"/>
      <c r="GW114" s="289"/>
      <c r="GX114" s="289"/>
      <c r="GY114" s="289"/>
      <c r="GZ114" s="289"/>
      <c r="HA114" s="289"/>
      <c r="HB114" s="289"/>
      <c r="HC114" s="289"/>
      <c r="HD114" s="289"/>
      <c r="HE114" s="289"/>
      <c r="HF114" s="289"/>
      <c r="HG114" s="289"/>
      <c r="HH114" s="289"/>
      <c r="HI114" s="289"/>
    </row>
    <row r="115" spans="1:217" x14ac:dyDescent="0.35">
      <c r="A115" s="289"/>
      <c r="B115" s="289"/>
      <c r="C115" s="289"/>
      <c r="D115" s="289"/>
      <c r="E115" s="290"/>
      <c r="F115" s="289"/>
      <c r="G115" s="289"/>
      <c r="H115" s="289"/>
      <c r="I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c r="BA115" s="289"/>
      <c r="BB115" s="289"/>
      <c r="BC115" s="289"/>
      <c r="BD115" s="289"/>
      <c r="BE115" s="289"/>
      <c r="BF115" s="289"/>
      <c r="BG115" s="289"/>
      <c r="BH115" s="289"/>
      <c r="BI115" s="289"/>
      <c r="BJ115" s="289"/>
      <c r="BK115" s="289"/>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289"/>
      <c r="CP115" s="289"/>
      <c r="CQ115" s="289"/>
      <c r="CR115" s="289"/>
      <c r="CS115" s="289"/>
      <c r="CT115" s="289"/>
      <c r="CU115" s="289"/>
      <c r="CV115" s="289"/>
      <c r="CW115" s="289"/>
      <c r="CX115" s="289"/>
      <c r="CY115" s="289"/>
      <c r="CZ115" s="289"/>
      <c r="DA115" s="289"/>
      <c r="DB115" s="289"/>
      <c r="DC115" s="289"/>
      <c r="DD115" s="289"/>
      <c r="DE115" s="289"/>
      <c r="DF115" s="289"/>
      <c r="DG115" s="289"/>
      <c r="DH115" s="289"/>
      <c r="DI115" s="289"/>
      <c r="DJ115" s="289"/>
      <c r="DK115" s="289"/>
      <c r="DL115" s="289"/>
      <c r="DM115" s="289"/>
      <c r="DN115" s="289"/>
      <c r="DO115" s="289"/>
      <c r="DP115" s="289"/>
      <c r="DQ115" s="289"/>
      <c r="DR115" s="289"/>
      <c r="DS115" s="289"/>
      <c r="DT115" s="289"/>
      <c r="DU115" s="289"/>
      <c r="DV115" s="289"/>
      <c r="DW115" s="289"/>
      <c r="DX115" s="289"/>
      <c r="DY115" s="289"/>
      <c r="DZ115" s="289"/>
      <c r="EA115" s="289"/>
      <c r="EB115" s="289"/>
      <c r="EC115" s="289"/>
      <c r="ED115" s="289"/>
      <c r="EE115" s="289"/>
      <c r="EF115" s="289"/>
      <c r="EG115" s="289"/>
      <c r="EH115" s="289"/>
      <c r="EI115" s="289"/>
      <c r="EJ115" s="289"/>
      <c r="EK115" s="289"/>
      <c r="EL115" s="289"/>
      <c r="EM115" s="289"/>
      <c r="EN115" s="289"/>
      <c r="EO115" s="289"/>
      <c r="EP115" s="289"/>
      <c r="EQ115" s="289"/>
      <c r="ER115" s="289"/>
      <c r="ES115" s="289"/>
      <c r="ET115" s="289"/>
      <c r="EU115" s="289"/>
      <c r="EV115" s="289"/>
      <c r="EW115" s="289"/>
      <c r="EX115" s="289"/>
      <c r="EY115" s="289"/>
      <c r="EZ115" s="289"/>
      <c r="FA115" s="289"/>
      <c r="FB115" s="289"/>
      <c r="FC115" s="289"/>
      <c r="FD115" s="289"/>
      <c r="FE115" s="289"/>
      <c r="FF115" s="289"/>
      <c r="FG115" s="289"/>
      <c r="FH115" s="289"/>
      <c r="FI115" s="289"/>
      <c r="FJ115" s="289"/>
      <c r="FK115" s="289"/>
      <c r="FL115" s="289"/>
      <c r="FM115" s="289"/>
      <c r="FN115" s="289"/>
      <c r="FO115" s="289"/>
      <c r="FP115" s="289"/>
      <c r="FQ115" s="289"/>
      <c r="FR115" s="289"/>
      <c r="FS115" s="289"/>
      <c r="FT115" s="289"/>
      <c r="FU115" s="289"/>
      <c r="FV115" s="289"/>
      <c r="FW115" s="289"/>
      <c r="FX115" s="289"/>
      <c r="FY115" s="289"/>
      <c r="FZ115" s="289"/>
      <c r="GA115" s="289"/>
      <c r="GB115" s="289"/>
      <c r="GC115" s="289"/>
      <c r="GD115" s="289"/>
      <c r="GE115" s="289"/>
      <c r="GF115" s="289"/>
      <c r="GG115" s="289"/>
      <c r="GH115" s="289"/>
      <c r="GI115" s="289"/>
      <c r="GJ115" s="289"/>
      <c r="GK115" s="289"/>
      <c r="GL115" s="289"/>
      <c r="GM115" s="289"/>
      <c r="GN115" s="289"/>
      <c r="GO115" s="289"/>
      <c r="GP115" s="289"/>
      <c r="GQ115" s="289"/>
      <c r="GR115" s="289"/>
      <c r="GS115" s="289"/>
      <c r="GT115" s="289"/>
      <c r="GU115" s="289"/>
      <c r="GV115" s="289"/>
      <c r="GW115" s="289"/>
      <c r="GX115" s="289"/>
      <c r="GY115" s="289"/>
      <c r="GZ115" s="289"/>
      <c r="HA115" s="289"/>
      <c r="HB115" s="289"/>
      <c r="HC115" s="289"/>
      <c r="HD115" s="289"/>
      <c r="HE115" s="289"/>
      <c r="HF115" s="289"/>
      <c r="HG115" s="289"/>
      <c r="HH115" s="289"/>
      <c r="HI115" s="289"/>
    </row>
    <row r="116" spans="1:217" x14ac:dyDescent="0.35">
      <c r="A116" s="289"/>
      <c r="B116" s="289"/>
      <c r="C116" s="289"/>
      <c r="D116" s="289"/>
      <c r="E116" s="290"/>
      <c r="F116" s="289"/>
      <c r="G116" s="289"/>
      <c r="H116" s="289"/>
      <c r="I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289"/>
      <c r="BI116" s="289"/>
      <c r="BJ116" s="289"/>
      <c r="BK116" s="289"/>
      <c r="BL116" s="289"/>
      <c r="BM116" s="289"/>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c r="CH116" s="289"/>
      <c r="CI116" s="289"/>
      <c r="CJ116" s="289"/>
      <c r="CK116" s="289"/>
      <c r="CL116" s="289"/>
      <c r="CM116" s="289"/>
      <c r="CN116" s="289"/>
      <c r="CO116" s="289"/>
      <c r="CP116" s="289"/>
      <c r="CQ116" s="289"/>
      <c r="CR116" s="289"/>
      <c r="CS116" s="289"/>
      <c r="CT116" s="289"/>
      <c r="CU116" s="289"/>
      <c r="CV116" s="289"/>
      <c r="CW116" s="289"/>
      <c r="CX116" s="289"/>
      <c r="CY116" s="289"/>
      <c r="CZ116" s="289"/>
      <c r="DA116" s="289"/>
      <c r="DB116" s="289"/>
      <c r="DC116" s="289"/>
      <c r="DD116" s="289"/>
      <c r="DE116" s="289"/>
      <c r="DF116" s="289"/>
      <c r="DG116" s="289"/>
      <c r="DH116" s="289"/>
      <c r="DI116" s="289"/>
      <c r="DJ116" s="289"/>
      <c r="DK116" s="289"/>
      <c r="DL116" s="289"/>
      <c r="DM116" s="289"/>
      <c r="DN116" s="289"/>
      <c r="DO116" s="289"/>
      <c r="DP116" s="289"/>
      <c r="DQ116" s="289"/>
      <c r="DR116" s="289"/>
      <c r="DS116" s="289"/>
      <c r="DT116" s="289"/>
      <c r="DU116" s="289"/>
      <c r="DV116" s="289"/>
      <c r="DW116" s="289"/>
      <c r="DX116" s="289"/>
      <c r="DY116" s="289"/>
      <c r="DZ116" s="289"/>
      <c r="EA116" s="289"/>
      <c r="EB116" s="289"/>
      <c r="EC116" s="289"/>
      <c r="ED116" s="289"/>
      <c r="EE116" s="289"/>
      <c r="EF116" s="289"/>
      <c r="EG116" s="289"/>
      <c r="EH116" s="289"/>
      <c r="EI116" s="289"/>
      <c r="EJ116" s="289"/>
      <c r="EK116" s="289"/>
      <c r="EL116" s="289"/>
      <c r="EM116" s="289"/>
      <c r="EN116" s="289"/>
      <c r="EO116" s="289"/>
      <c r="EP116" s="289"/>
      <c r="EQ116" s="289"/>
      <c r="ER116" s="289"/>
      <c r="ES116" s="289"/>
      <c r="ET116" s="289"/>
      <c r="EU116" s="289"/>
      <c r="EV116" s="289"/>
      <c r="EW116" s="289"/>
      <c r="EX116" s="289"/>
      <c r="EY116" s="289"/>
      <c r="EZ116" s="289"/>
      <c r="FA116" s="289"/>
      <c r="FB116" s="289"/>
      <c r="FC116" s="289"/>
      <c r="FD116" s="289"/>
      <c r="FE116" s="289"/>
      <c r="FF116" s="289"/>
      <c r="FG116" s="289"/>
      <c r="FH116" s="289"/>
      <c r="FI116" s="289"/>
      <c r="FJ116" s="289"/>
      <c r="FK116" s="289"/>
      <c r="FL116" s="289"/>
      <c r="FM116" s="289"/>
      <c r="FN116" s="289"/>
      <c r="FO116" s="289"/>
      <c r="FP116" s="289"/>
      <c r="FQ116" s="289"/>
      <c r="FR116" s="289"/>
      <c r="FS116" s="289"/>
      <c r="FT116" s="289"/>
      <c r="FU116" s="289"/>
      <c r="FV116" s="289"/>
      <c r="FW116" s="289"/>
      <c r="FX116" s="289"/>
      <c r="FY116" s="289"/>
      <c r="FZ116" s="289"/>
      <c r="GA116" s="289"/>
      <c r="GB116" s="289"/>
      <c r="GC116" s="289"/>
      <c r="GD116" s="289"/>
      <c r="GE116" s="289"/>
      <c r="GF116" s="289"/>
      <c r="GG116" s="289"/>
      <c r="GH116" s="289"/>
      <c r="GI116" s="289"/>
      <c r="GJ116" s="289"/>
      <c r="GK116" s="289"/>
      <c r="GL116" s="289"/>
      <c r="GM116" s="289"/>
      <c r="GN116" s="289"/>
      <c r="GO116" s="289"/>
      <c r="GP116" s="289"/>
      <c r="GQ116" s="289"/>
      <c r="GR116" s="289"/>
      <c r="GS116" s="289"/>
      <c r="GT116" s="289"/>
      <c r="GU116" s="289"/>
      <c r="GV116" s="289"/>
      <c r="GW116" s="289"/>
      <c r="GX116" s="289"/>
      <c r="GY116" s="289"/>
      <c r="GZ116" s="289"/>
      <c r="HA116" s="289"/>
      <c r="HB116" s="289"/>
      <c r="HC116" s="289"/>
      <c r="HD116" s="289"/>
      <c r="HE116" s="289"/>
      <c r="HF116" s="289"/>
      <c r="HG116" s="289"/>
      <c r="HH116" s="289"/>
      <c r="HI116" s="289"/>
    </row>
  </sheetData>
  <sheetProtection algorithmName="SHA-512" hashValue="ChTezNq1rWdqj9QFFZch3/6vDCgChKWJHYGv36A0Wc4QUhUcGrm7Mv8+EP+yBCPjJZ4bYbWTq6K+AsdwuDBpGw==" saltValue="Lz1prS2RzfSM+wXNt5GBFQ==" spinCount="100000" sheet="1" objects="1" scenarios="1"/>
  <mergeCells count="6">
    <mergeCell ref="B4:G4"/>
    <mergeCell ref="W47:Y47"/>
    <mergeCell ref="W48:Y48"/>
    <mergeCell ref="N57:P57"/>
    <mergeCell ref="N58:P58"/>
    <mergeCell ref="N56:P56"/>
  </mergeCells>
  <hyperlinks>
    <hyperlink ref="F110" r:id="rId1" display="https://digital.nhs.uk/data-and-information/publications/statistical/gp-earnings-and-expenses-estimates/2021-22" xr:uid="{7D007A98-5893-4CD5-8316-E5894586449D}"/>
  </hyperlinks>
  <pageMargins left="0.7" right="0.7" top="0.75" bottom="0.75" header="0.3" footer="0.3"/>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B512"/>
  <sheetViews>
    <sheetView showGridLines="0" zoomScale="80" zoomScaleNormal="80" workbookViewId="0">
      <selection sqref="A1:B1"/>
    </sheetView>
  </sheetViews>
  <sheetFormatPr defaultColWidth="9.1796875" defaultRowHeight="15.5" x14ac:dyDescent="0.35"/>
  <cols>
    <col min="1" max="1" width="85.1796875" style="198" customWidth="1"/>
    <col min="2" max="2" width="15.81640625" style="220" customWidth="1"/>
    <col min="3" max="3" width="15.81640625" style="2" customWidth="1"/>
    <col min="4" max="5" width="15.81640625" style="71" customWidth="1"/>
    <col min="6" max="6" width="3.81640625" style="71" customWidth="1"/>
    <col min="7" max="9" width="15.81640625" style="221" customWidth="1"/>
    <col min="10" max="10" width="9.1796875" style="2"/>
    <col min="11" max="11" width="13" style="2" bestFit="1" customWidth="1"/>
    <col min="12" max="16384" width="9.1796875" style="2"/>
  </cols>
  <sheetData>
    <row r="1" spans="1:22" ht="30" customHeight="1" x14ac:dyDescent="0.35">
      <c r="A1" s="777" t="str">
        <f>'Assumptions input'!A1</f>
        <v>Digital technologies for managing non-specific low back pain: early value assessment</v>
      </c>
      <c r="B1" s="777"/>
      <c r="C1" s="207" t="s">
        <v>594</v>
      </c>
      <c r="D1" s="208" t="s">
        <v>594</v>
      </c>
      <c r="E1" s="200" t="s">
        <v>594</v>
      </c>
      <c r="F1" s="200" t="s">
        <v>594</v>
      </c>
      <c r="G1" s="200" t="s">
        <v>594</v>
      </c>
      <c r="H1" s="200" t="s">
        <v>594</v>
      </c>
      <c r="I1" s="200" t="s">
        <v>594</v>
      </c>
    </row>
    <row r="2" spans="1:22" ht="30" customHeight="1" x14ac:dyDescent="0.3">
      <c r="A2" s="188" t="s">
        <v>934</v>
      </c>
      <c r="B2" s="209" t="s">
        <v>594</v>
      </c>
      <c r="C2" s="210" t="s">
        <v>594</v>
      </c>
      <c r="D2" s="211" t="s">
        <v>594</v>
      </c>
      <c r="E2" s="199" t="s">
        <v>594</v>
      </c>
      <c r="F2" s="199" t="s">
        <v>594</v>
      </c>
      <c r="G2" s="200" t="s">
        <v>594</v>
      </c>
      <c r="H2" s="200" t="s">
        <v>594</v>
      </c>
      <c r="I2" s="200" t="s">
        <v>594</v>
      </c>
    </row>
    <row r="3" spans="1:22" s="186" customFormat="1" ht="14.5" thickBot="1" x14ac:dyDescent="0.35">
      <c r="A3" s="199"/>
      <c r="B3" s="254"/>
      <c r="C3" s="199"/>
      <c r="D3" s="211"/>
      <c r="E3" s="211"/>
      <c r="F3" s="211"/>
      <c r="G3" s="200" t="s">
        <v>594</v>
      </c>
      <c r="H3" s="200" t="s">
        <v>594</v>
      </c>
      <c r="I3" s="200" t="s">
        <v>594</v>
      </c>
      <c r="J3" s="2"/>
      <c r="K3" s="2"/>
      <c r="L3" s="2"/>
      <c r="M3" s="2"/>
      <c r="N3" s="2"/>
      <c r="O3" s="2"/>
      <c r="P3" s="2"/>
    </row>
    <row r="4" spans="1:22" ht="45" customHeight="1" x14ac:dyDescent="0.3">
      <c r="A4" s="614" t="s">
        <v>935</v>
      </c>
      <c r="B4" s="615"/>
      <c r="C4" s="613" t="s">
        <v>936</v>
      </c>
      <c r="D4" s="234" t="s">
        <v>937</v>
      </c>
      <c r="E4" s="238" t="s">
        <v>938</v>
      </c>
      <c r="F4" s="398"/>
      <c r="G4" s="260" t="s">
        <v>939</v>
      </c>
      <c r="H4" s="261" t="s">
        <v>940</v>
      </c>
      <c r="I4" s="262" t="s">
        <v>941</v>
      </c>
      <c r="Q4" s="186"/>
      <c r="R4" s="186"/>
      <c r="S4" s="186"/>
      <c r="T4" s="186"/>
      <c r="U4" s="186"/>
      <c r="V4" s="186"/>
    </row>
    <row r="5" spans="1:22" s="186" customFormat="1" ht="14" x14ac:dyDescent="0.35">
      <c r="A5" s="666" t="s">
        <v>942</v>
      </c>
      <c r="B5" s="616"/>
      <c r="C5" s="556">
        <f>'Assumptions input'!H27</f>
        <v>0</v>
      </c>
      <c r="D5" s="256">
        <f>'Assumptions input'!J27</f>
        <v>0</v>
      </c>
      <c r="E5" s="247">
        <f t="shared" ref="E5" si="0">D5-C5</f>
        <v>0</v>
      </c>
      <c r="F5" s="399"/>
      <c r="G5" s="394">
        <f>C5*'Unit costs'!K14</f>
        <v>0</v>
      </c>
      <c r="H5" s="257">
        <f>D5*'Unit costs'!K24</f>
        <v>0</v>
      </c>
      <c r="I5" s="395">
        <f t="shared" ref="I5" si="1">H5-G5</f>
        <v>0</v>
      </c>
      <c r="K5" s="612"/>
    </row>
    <row r="6" spans="1:22" s="186" customFormat="1" ht="14" x14ac:dyDescent="0.35">
      <c r="A6" s="667" t="s">
        <v>965</v>
      </c>
      <c r="B6" s="617"/>
      <c r="C6" s="500">
        <f>'Assumptions input'!I27</f>
        <v>0</v>
      </c>
      <c r="D6" s="378">
        <f>'Assumptions input'!K27</f>
        <v>0</v>
      </c>
      <c r="E6" s="251">
        <f>D6-C6</f>
        <v>0</v>
      </c>
      <c r="F6" s="399"/>
      <c r="G6" s="501">
        <f>C6*'Unit costs'!L14</f>
        <v>0</v>
      </c>
      <c r="H6" s="502">
        <f>D6*'Unit costs'!L24</f>
        <v>0</v>
      </c>
      <c r="I6" s="503">
        <f>H6-G6</f>
        <v>0</v>
      </c>
    </row>
    <row r="7" spans="1:22" ht="14.5" thickBot="1" x14ac:dyDescent="0.35">
      <c r="A7" s="618"/>
      <c r="B7" s="619"/>
      <c r="C7" s="557">
        <f>SUM(C5:C6)</f>
        <v>0</v>
      </c>
      <c r="D7" s="400">
        <f>SUM(D5:D6)</f>
        <v>0</v>
      </c>
      <c r="E7" s="401">
        <f>SUM(E5:E6)</f>
        <v>0</v>
      </c>
      <c r="G7" s="396">
        <f>SUM(G5:G6)</f>
        <v>0</v>
      </c>
      <c r="H7" s="239">
        <f>SUM(H5:H6)</f>
        <v>0</v>
      </c>
      <c r="I7" s="397">
        <f>SUM(I5:I6)</f>
        <v>0</v>
      </c>
    </row>
    <row r="8" spans="1:22" ht="14.5" thickBot="1" x14ac:dyDescent="0.35">
      <c r="A8" s="200" t="s">
        <v>594</v>
      </c>
      <c r="B8" s="212" t="s">
        <v>594</v>
      </c>
      <c r="C8" s="200" t="s">
        <v>594</v>
      </c>
      <c r="D8" s="208" t="s">
        <v>594</v>
      </c>
      <c r="E8" s="208" t="s">
        <v>594</v>
      </c>
      <c r="F8" s="208" t="s">
        <v>594</v>
      </c>
      <c r="G8" s="258"/>
      <c r="H8" s="258"/>
      <c r="I8" s="258"/>
    </row>
    <row r="9" spans="1:22" ht="45" customHeight="1" x14ac:dyDescent="0.3">
      <c r="A9" s="402" t="s">
        <v>943</v>
      </c>
      <c r="B9" s="438" t="s">
        <v>944</v>
      </c>
      <c r="C9" s="233" t="s">
        <v>936</v>
      </c>
      <c r="D9" s="234" t="s">
        <v>937</v>
      </c>
      <c r="E9" s="238" t="s">
        <v>938</v>
      </c>
      <c r="F9" s="235"/>
      <c r="G9" s="233" t="s">
        <v>939</v>
      </c>
      <c r="H9" s="234" t="s">
        <v>940</v>
      </c>
      <c r="I9" s="238" t="s">
        <v>941</v>
      </c>
      <c r="J9" s="185"/>
    </row>
    <row r="10" spans="1:22" s="186" customFormat="1" ht="16" customHeight="1" x14ac:dyDescent="0.25">
      <c r="A10" s="440" t="str">
        <f>IF('Unit costs'!A29=0,"Not specified",'Unit costs'!A29)</f>
        <v>Not specified</v>
      </c>
      <c r="B10" s="722">
        <f>'Unit costs'!D29</f>
        <v>0</v>
      </c>
      <c r="C10" s="255">
        <f>C7*'Unit costs'!E29</f>
        <v>0</v>
      </c>
      <c r="D10" s="256">
        <f>D7*'Unit costs'!E29</f>
        <v>0</v>
      </c>
      <c r="E10" s="247">
        <f t="shared" ref="E10:E12" si="2">D10-C10</f>
        <v>0</v>
      </c>
      <c r="F10" s="216"/>
      <c r="G10" s="394">
        <f t="shared" ref="G10:G12" si="3">B10*C10</f>
        <v>0</v>
      </c>
      <c r="H10" s="257">
        <f t="shared" ref="H10:H12" si="4">B10*D10</f>
        <v>0</v>
      </c>
      <c r="I10" s="395">
        <f t="shared" ref="I10:I13" si="5">H10-G10</f>
        <v>0</v>
      </c>
      <c r="J10" s="215"/>
    </row>
    <row r="11" spans="1:22" s="186" customFormat="1" ht="14" x14ac:dyDescent="0.25">
      <c r="A11" s="440" t="str">
        <f>IF('Unit costs'!A30=0,"Not specified",'Unit costs'!A30)</f>
        <v>Not specified</v>
      </c>
      <c r="B11" s="722">
        <f>'Unit costs'!D30</f>
        <v>0</v>
      </c>
      <c r="C11" s="255">
        <f>C7*'Unit costs'!E30</f>
        <v>0</v>
      </c>
      <c r="D11" s="256">
        <f>D7*'Unit costs'!E30</f>
        <v>0</v>
      </c>
      <c r="E11" s="247">
        <f t="shared" si="2"/>
        <v>0</v>
      </c>
      <c r="F11" s="216"/>
      <c r="G11" s="394">
        <f t="shared" si="3"/>
        <v>0</v>
      </c>
      <c r="H11" s="257">
        <f t="shared" si="4"/>
        <v>0</v>
      </c>
      <c r="I11" s="395">
        <f t="shared" si="5"/>
        <v>0</v>
      </c>
      <c r="J11" s="215"/>
    </row>
    <row r="12" spans="1:22" s="186" customFormat="1" ht="14" x14ac:dyDescent="0.25">
      <c r="A12" s="440" t="str">
        <f>IF('Unit costs'!A31=0,"Not specified",'Unit costs'!A31)</f>
        <v>Not specified</v>
      </c>
      <c r="B12" s="722">
        <f>'Unit costs'!D31</f>
        <v>0</v>
      </c>
      <c r="C12" s="255">
        <f>C7*'Unit costs'!E31</f>
        <v>0</v>
      </c>
      <c r="D12" s="256">
        <f>D7*'Unit costs'!E31</f>
        <v>0</v>
      </c>
      <c r="E12" s="247">
        <f t="shared" si="2"/>
        <v>0</v>
      </c>
      <c r="F12" s="216"/>
      <c r="G12" s="394">
        <f t="shared" si="3"/>
        <v>0</v>
      </c>
      <c r="H12" s="257">
        <f t="shared" si="4"/>
        <v>0</v>
      </c>
      <c r="I12" s="395">
        <f t="shared" si="5"/>
        <v>0</v>
      </c>
      <c r="J12" s="215"/>
    </row>
    <row r="13" spans="1:22" s="186" customFormat="1" ht="14.5" thickBot="1" x14ac:dyDescent="0.35">
      <c r="A13" s="668" t="s">
        <v>945</v>
      </c>
      <c r="B13" s="439"/>
      <c r="C13" s="214"/>
      <c r="D13" s="214"/>
      <c r="E13" s="410"/>
      <c r="F13" s="216"/>
      <c r="G13" s="394">
        <f>IF(C7&gt;0,'Unit costs'!D41,0)</f>
        <v>0</v>
      </c>
      <c r="H13" s="257">
        <f>IF(D7&gt;0,'Unit costs'!D41,0)</f>
        <v>0</v>
      </c>
      <c r="I13" s="395">
        <f t="shared" si="5"/>
        <v>0</v>
      </c>
      <c r="J13" s="215"/>
    </row>
    <row r="14" spans="1:22" s="186" customFormat="1" ht="14.5" thickBot="1" x14ac:dyDescent="0.35">
      <c r="A14" s="441"/>
      <c r="B14" s="439"/>
      <c r="C14" s="214"/>
      <c r="D14" s="669"/>
      <c r="E14" s="410"/>
      <c r="F14" s="216"/>
      <c r="G14" s="411">
        <f>SUM(G10:G13)</f>
        <v>0</v>
      </c>
      <c r="H14" s="412">
        <f>SUM(H10:H13)</f>
        <v>0</v>
      </c>
      <c r="I14" s="413">
        <f>H14-G14</f>
        <v>0</v>
      </c>
      <c r="J14" s="215"/>
    </row>
    <row r="15" spans="1:22" s="186" customFormat="1" ht="14" x14ac:dyDescent="0.35">
      <c r="A15" s="405"/>
      <c r="B15" s="406"/>
      <c r="C15" s="407"/>
      <c r="D15" s="407"/>
      <c r="E15" s="407"/>
      <c r="F15" s="407"/>
      <c r="G15" s="408"/>
      <c r="H15" s="408"/>
      <c r="I15" s="408"/>
      <c r="J15" s="409"/>
    </row>
    <row r="16" spans="1:22" s="186" customFormat="1" ht="14" x14ac:dyDescent="0.35">
      <c r="A16" s="405"/>
      <c r="B16" s="406"/>
      <c r="C16" s="407"/>
      <c r="D16" s="407"/>
      <c r="E16" s="407"/>
      <c r="F16" s="407"/>
      <c r="G16" s="408"/>
      <c r="H16" s="408"/>
      <c r="I16" s="408"/>
      <c r="J16" s="409"/>
    </row>
    <row r="17" spans="1:10" ht="14.5" thickBot="1" x14ac:dyDescent="0.35">
      <c r="A17" s="414"/>
      <c r="B17" s="415"/>
      <c r="C17" s="416"/>
      <c r="D17" s="416"/>
      <c r="E17" s="416"/>
      <c r="F17" s="416"/>
      <c r="G17" s="420"/>
      <c r="H17" s="420"/>
      <c r="I17" s="420"/>
    </row>
    <row r="18" spans="1:10" ht="45" customHeight="1" x14ac:dyDescent="0.3">
      <c r="A18" s="527" t="s">
        <v>946</v>
      </c>
      <c r="B18" s="438" t="s">
        <v>947</v>
      </c>
      <c r="C18" s="233" t="s">
        <v>936</v>
      </c>
      <c r="D18" s="234" t="s">
        <v>937</v>
      </c>
      <c r="E18" s="238" t="s">
        <v>938</v>
      </c>
      <c r="F18" s="398"/>
      <c r="G18" s="233" t="s">
        <v>939</v>
      </c>
      <c r="H18" s="234" t="s">
        <v>940</v>
      </c>
      <c r="I18" s="238" t="s">
        <v>941</v>
      </c>
    </row>
    <row r="19" spans="1:10" s="186" customFormat="1" ht="16" customHeight="1" thickBot="1" x14ac:dyDescent="0.3">
      <c r="A19" s="528" t="s">
        <v>948</v>
      </c>
      <c r="B19" s="723">
        <f>'Unit costs'!D70</f>
        <v>27.501864261469528</v>
      </c>
      <c r="C19" s="529">
        <f>'Assumptions input'!H37+'Assumptions input'!I37+'Assumptions input'!J37+'Assumptions input'!K37</f>
        <v>0</v>
      </c>
      <c r="D19" s="530">
        <f>'Assumptions input'!L37+'Assumptions input'!M37+'Assumptions input'!N37+'Assumptions input'!O37</f>
        <v>0</v>
      </c>
      <c r="E19" s="531">
        <f t="shared" ref="E19" si="6">D19-C19</f>
        <v>0</v>
      </c>
      <c r="F19" s="399"/>
      <c r="G19" s="532">
        <f t="shared" ref="G19" si="7">B19*C19</f>
        <v>0</v>
      </c>
      <c r="H19" s="533">
        <f t="shared" ref="H19" si="8">B19*D19</f>
        <v>0</v>
      </c>
      <c r="I19" s="534">
        <f t="shared" ref="I19" si="9">H19-G19</f>
        <v>0</v>
      </c>
    </row>
    <row r="20" spans="1:10" s="186" customFormat="1" ht="14.5" thickBot="1" x14ac:dyDescent="0.35">
      <c r="A20" s="419"/>
      <c r="B20" s="437"/>
      <c r="C20" s="407"/>
      <c r="D20" s="407"/>
      <c r="E20" s="407"/>
      <c r="F20" s="407"/>
      <c r="G20" s="408"/>
      <c r="H20" s="408"/>
      <c r="I20" s="408"/>
      <c r="J20" s="409"/>
    </row>
    <row r="21" spans="1:10" ht="45" customHeight="1" thickTop="1" x14ac:dyDescent="0.3">
      <c r="A21" s="434" t="s">
        <v>949</v>
      </c>
      <c r="B21" s="432" t="s">
        <v>950</v>
      </c>
      <c r="C21" s="427" t="s">
        <v>936</v>
      </c>
      <c r="D21" s="423" t="s">
        <v>937</v>
      </c>
      <c r="E21" s="424" t="s">
        <v>938</v>
      </c>
      <c r="F21" s="398"/>
      <c r="G21" s="422" t="s">
        <v>939</v>
      </c>
      <c r="H21" s="423" t="s">
        <v>940</v>
      </c>
      <c r="I21" s="424" t="s">
        <v>941</v>
      </c>
    </row>
    <row r="22" spans="1:10" s="186" customFormat="1" ht="16" customHeight="1" x14ac:dyDescent="0.25">
      <c r="A22" s="435" t="s">
        <v>951</v>
      </c>
      <c r="B22" s="722">
        <f>'Unit costs'!G86</f>
        <v>29.24519230769231</v>
      </c>
      <c r="C22" s="255">
        <f>SUM('Assumptions input'!H44:K44)</f>
        <v>0</v>
      </c>
      <c r="D22" s="256">
        <f>SUM('Assumptions input'!L44:O44)</f>
        <v>0</v>
      </c>
      <c r="E22" s="428">
        <f t="shared" ref="E22:E23" si="10">D22-C22</f>
        <v>0</v>
      </c>
      <c r="F22" s="399"/>
      <c r="G22" s="425">
        <f t="shared" ref="G22:G23" si="11">B22*C22</f>
        <v>0</v>
      </c>
      <c r="H22" s="257">
        <f t="shared" ref="H22:H23" si="12">B22*D22</f>
        <v>0</v>
      </c>
      <c r="I22" s="426">
        <f t="shared" ref="I22:I23" si="13">H22-G22</f>
        <v>0</v>
      </c>
    </row>
    <row r="23" spans="1:10" s="186" customFormat="1" ht="14.5" thickBot="1" x14ac:dyDescent="0.3">
      <c r="A23" s="435" t="s">
        <v>952</v>
      </c>
      <c r="B23" s="722">
        <f>'Unit costs'!G87+'Unit costs'!G88</f>
        <v>5.1721688034188036</v>
      </c>
      <c r="C23" s="255">
        <f>SUM('Assumptions input'!H45:K45)</f>
        <v>0</v>
      </c>
      <c r="D23" s="256">
        <f>SUM('Assumptions input'!L45:O45)</f>
        <v>0</v>
      </c>
      <c r="E23" s="428">
        <f t="shared" si="10"/>
        <v>0</v>
      </c>
      <c r="F23" s="399"/>
      <c r="G23" s="425">
        <f t="shared" si="11"/>
        <v>0</v>
      </c>
      <c r="H23" s="257">
        <f t="shared" si="12"/>
        <v>0</v>
      </c>
      <c r="I23" s="426">
        <f t="shared" si="13"/>
        <v>0</v>
      </c>
    </row>
    <row r="24" spans="1:10" s="186" customFormat="1" ht="14.5" thickBot="1" x14ac:dyDescent="0.35">
      <c r="A24" s="436" t="s">
        <v>638</v>
      </c>
      <c r="B24" s="433"/>
      <c r="C24" s="429">
        <f>SUM(C22+C23)</f>
        <v>0</v>
      </c>
      <c r="D24" s="430">
        <f>SUM(D22+D23)</f>
        <v>0</v>
      </c>
      <c r="E24" s="431">
        <f>SUM(E22+E23)</f>
        <v>0</v>
      </c>
      <c r="F24" s="399"/>
      <c r="G24" s="447">
        <f>SUM(G22+G23)</f>
        <v>0</v>
      </c>
      <c r="H24" s="448">
        <f>SUM(H22+H23)</f>
        <v>0</v>
      </c>
      <c r="I24" s="449">
        <f>SUM(I22+I23)</f>
        <v>0</v>
      </c>
    </row>
    <row r="25" spans="1:10" s="186" customFormat="1" ht="15" thickTop="1" thickBot="1" x14ac:dyDescent="0.35">
      <c r="A25" s="419"/>
      <c r="B25" s="437"/>
      <c r="C25" s="407"/>
      <c r="D25" s="407"/>
      <c r="E25" s="407"/>
      <c r="F25" s="407"/>
      <c r="G25" s="408"/>
      <c r="H25" s="408"/>
      <c r="I25" s="408"/>
      <c r="J25" s="409"/>
    </row>
    <row r="26" spans="1:10" ht="45" customHeight="1" thickTop="1" x14ac:dyDescent="0.3">
      <c r="A26" s="434" t="s">
        <v>953</v>
      </c>
      <c r="B26" s="442" t="s">
        <v>954</v>
      </c>
      <c r="C26" s="427" t="s">
        <v>936</v>
      </c>
      <c r="D26" s="423" t="s">
        <v>937</v>
      </c>
      <c r="E26" s="424" t="s">
        <v>938</v>
      </c>
      <c r="F26" s="398"/>
      <c r="G26" s="422" t="s">
        <v>939</v>
      </c>
      <c r="H26" s="423" t="s">
        <v>940</v>
      </c>
      <c r="I26" s="424" t="s">
        <v>941</v>
      </c>
    </row>
    <row r="27" spans="1:10" s="186" customFormat="1" ht="16" customHeight="1" x14ac:dyDescent="0.25">
      <c r="A27" s="435" t="s">
        <v>967</v>
      </c>
      <c r="B27" s="724">
        <f>'Unit costs'!H110</f>
        <v>7.8303076923076933</v>
      </c>
      <c r="C27" s="255">
        <f>'Assumptions input'!H26+('Assumptions input'!H27-'Assumptions input'!H29)</f>
        <v>0</v>
      </c>
      <c r="D27" s="556">
        <f>'Assumptions input'!J26+('Assumptions input'!J27-'Assumptions input'!J29)</f>
        <v>0</v>
      </c>
      <c r="E27" s="428">
        <f t="shared" ref="E27:E30" si="14">D27-C27</f>
        <v>0</v>
      </c>
      <c r="F27" s="399"/>
      <c r="G27" s="425">
        <f t="shared" ref="G27:G28" si="15">B27*C27</f>
        <v>0</v>
      </c>
      <c r="H27" s="257">
        <f t="shared" ref="H27:H28" si="16">B27*D27</f>
        <v>0</v>
      </c>
      <c r="I27" s="426">
        <f t="shared" ref="I27:I28" si="17">H27-G27</f>
        <v>0</v>
      </c>
    </row>
    <row r="28" spans="1:10" s="186" customFormat="1" ht="14" x14ac:dyDescent="0.25">
      <c r="A28" s="435" t="s">
        <v>968</v>
      </c>
      <c r="B28" s="724">
        <f>'Unit costs'!H126</f>
        <v>39.217900000000007</v>
      </c>
      <c r="C28" s="255">
        <f>'Assumptions input'!I26+('Assumptions input'!I27-'Assumptions input'!I29)</f>
        <v>0</v>
      </c>
      <c r="D28" s="556">
        <f>'Assumptions input'!K26+('Assumptions input'!K27-'Assumptions input'!K29)</f>
        <v>0</v>
      </c>
      <c r="E28" s="428">
        <f t="shared" si="14"/>
        <v>0</v>
      </c>
      <c r="F28" s="399"/>
      <c r="G28" s="425">
        <f t="shared" si="15"/>
        <v>0</v>
      </c>
      <c r="H28" s="257">
        <f t="shared" si="16"/>
        <v>0</v>
      </c>
      <c r="I28" s="426">
        <f t="shared" si="17"/>
        <v>0</v>
      </c>
    </row>
    <row r="29" spans="1:10" s="186" customFormat="1" ht="14" x14ac:dyDescent="0.25">
      <c r="A29" s="435" t="s">
        <v>969</v>
      </c>
      <c r="B29" s="724">
        <f>'Unit costs'!J110</f>
        <v>4.6981846153846147</v>
      </c>
      <c r="C29" s="646">
        <f>'Assumptions input'!H29</f>
        <v>0</v>
      </c>
      <c r="D29" s="500">
        <f>'Assumptions input'!J29</f>
        <v>0</v>
      </c>
      <c r="E29" s="647">
        <f t="shared" si="14"/>
        <v>0</v>
      </c>
      <c r="F29" s="399"/>
      <c r="G29" s="648">
        <f t="shared" ref="G29:G30" si="18">B29*C29</f>
        <v>0</v>
      </c>
      <c r="H29" s="502">
        <f t="shared" ref="H29:H30" si="19">B29*D29</f>
        <v>0</v>
      </c>
      <c r="I29" s="649">
        <f t="shared" ref="I29:I30" si="20">H29-G29</f>
        <v>0</v>
      </c>
    </row>
    <row r="30" spans="1:10" s="186" customFormat="1" ht="14.5" thickBot="1" x14ac:dyDescent="0.3">
      <c r="A30" s="435" t="s">
        <v>970</v>
      </c>
      <c r="B30" s="725">
        <f>'Unit costs'!J126</f>
        <v>23.530740000000002</v>
      </c>
      <c r="C30" s="646">
        <f>'Assumptions input'!I29</f>
        <v>0</v>
      </c>
      <c r="D30" s="500">
        <f>'Assumptions input'!K29</f>
        <v>0</v>
      </c>
      <c r="E30" s="647">
        <f t="shared" si="14"/>
        <v>0</v>
      </c>
      <c r="F30" s="399"/>
      <c r="G30" s="648">
        <f t="shared" si="18"/>
        <v>0</v>
      </c>
      <c r="H30" s="502">
        <f t="shared" si="19"/>
        <v>0</v>
      </c>
      <c r="I30" s="649">
        <f t="shared" si="20"/>
        <v>0</v>
      </c>
    </row>
    <row r="31" spans="1:10" s="186" customFormat="1" ht="14.5" thickBot="1" x14ac:dyDescent="0.35">
      <c r="A31" s="436" t="s">
        <v>638</v>
      </c>
      <c r="B31" s="443"/>
      <c r="C31" s="429">
        <f>SUM(C27:C30)</f>
        <v>0</v>
      </c>
      <c r="D31" s="430">
        <f>SUM(D27:D30)</f>
        <v>0</v>
      </c>
      <c r="E31" s="431">
        <f>SUM(E27:E30)</f>
        <v>0</v>
      </c>
      <c r="F31" s="399"/>
      <c r="G31" s="447">
        <f>SUM(G27:G30)</f>
        <v>0</v>
      </c>
      <c r="H31" s="448">
        <f>SUM(H27:H30)</f>
        <v>0</v>
      </c>
      <c r="I31" s="449">
        <f>SUM(I27:I30)</f>
        <v>0</v>
      </c>
    </row>
    <row r="32" spans="1:10" s="186" customFormat="1" ht="15" thickTop="1" thickBot="1" x14ac:dyDescent="0.35">
      <c r="A32" s="419"/>
      <c r="B32" s="437"/>
      <c r="C32" s="407"/>
      <c r="D32" s="407"/>
      <c r="E32" s="407"/>
      <c r="F32" s="407"/>
      <c r="G32" s="408"/>
      <c r="H32" s="408"/>
      <c r="I32" s="408"/>
      <c r="J32" s="409"/>
    </row>
    <row r="33" spans="1:28" ht="45" customHeight="1" thickTop="1" x14ac:dyDescent="0.3">
      <c r="A33" s="434" t="s">
        <v>955</v>
      </c>
      <c r="B33" s="432" t="s">
        <v>956</v>
      </c>
      <c r="C33" s="427" t="s">
        <v>936</v>
      </c>
      <c r="D33" s="423" t="s">
        <v>937</v>
      </c>
      <c r="E33" s="424" t="s">
        <v>938</v>
      </c>
      <c r="F33" s="398"/>
      <c r="G33" s="422" t="s">
        <v>939</v>
      </c>
      <c r="H33" s="423" t="s">
        <v>940</v>
      </c>
      <c r="I33" s="424" t="s">
        <v>941</v>
      </c>
    </row>
    <row r="34" spans="1:28" s="186" customFormat="1" ht="16" customHeight="1" x14ac:dyDescent="0.25">
      <c r="A34" s="435" t="s">
        <v>971</v>
      </c>
      <c r="B34" s="722">
        <f>'Unit costs'!B136</f>
        <v>225</v>
      </c>
      <c r="C34" s="255">
        <f>'Assumptions input'!H38+'Assumptions input'!J38</f>
        <v>0</v>
      </c>
      <c r="D34" s="256">
        <f>'Assumptions input'!L38+'Assumptions input'!N38</f>
        <v>0</v>
      </c>
      <c r="E34" s="428">
        <f t="shared" ref="E34:E35" si="21">D34-C34</f>
        <v>0</v>
      </c>
      <c r="F34" s="399"/>
      <c r="G34" s="425">
        <f t="shared" ref="G34:G35" si="22">B34*C34</f>
        <v>0</v>
      </c>
      <c r="H34" s="257">
        <f t="shared" ref="H34:H35" si="23">B34*D34</f>
        <v>0</v>
      </c>
      <c r="I34" s="426">
        <f t="shared" ref="I34:I35" si="24">H34-G34</f>
        <v>0</v>
      </c>
    </row>
    <row r="35" spans="1:28" s="186" customFormat="1" ht="14.5" thickBot="1" x14ac:dyDescent="0.3">
      <c r="A35" s="435" t="s">
        <v>972</v>
      </c>
      <c r="B35" s="722">
        <f>'Unit costs'!B137</f>
        <v>176</v>
      </c>
      <c r="C35" s="255">
        <f>'Assumptions input'!I38+'Assumptions input'!K38</f>
        <v>0</v>
      </c>
      <c r="D35" s="256">
        <f>'Assumptions input'!M38+'Assumptions input'!O38</f>
        <v>0</v>
      </c>
      <c r="E35" s="428">
        <f t="shared" si="21"/>
        <v>0</v>
      </c>
      <c r="F35" s="399"/>
      <c r="G35" s="425">
        <f t="shared" si="22"/>
        <v>0</v>
      </c>
      <c r="H35" s="257">
        <f t="shared" si="23"/>
        <v>0</v>
      </c>
      <c r="I35" s="426">
        <f t="shared" si="24"/>
        <v>0</v>
      </c>
    </row>
    <row r="36" spans="1:28" s="186" customFormat="1" ht="14.5" thickBot="1" x14ac:dyDescent="0.35">
      <c r="A36" s="436" t="s">
        <v>638</v>
      </c>
      <c r="B36" s="433"/>
      <c r="C36" s="429">
        <f>SUM(C34:C35)</f>
        <v>0</v>
      </c>
      <c r="D36" s="430">
        <f>SUM(D34:D35)</f>
        <v>0</v>
      </c>
      <c r="E36" s="431">
        <f>SUM(E34:E35)</f>
        <v>0</v>
      </c>
      <c r="F36" s="399"/>
      <c r="G36" s="447">
        <f>SUM(G34:G35)</f>
        <v>0</v>
      </c>
      <c r="H36" s="448">
        <f>SUM(H34:H35)</f>
        <v>0</v>
      </c>
      <c r="I36" s="449">
        <f>SUM(I34:I35)</f>
        <v>0</v>
      </c>
    </row>
    <row r="37" spans="1:28" s="186" customFormat="1" ht="15" thickTop="1" thickBot="1" x14ac:dyDescent="0.35">
      <c r="A37" s="419"/>
      <c r="B37" s="437"/>
      <c r="C37" s="407"/>
      <c r="D37" s="407"/>
      <c r="E37" s="446"/>
      <c r="F37" s="407"/>
      <c r="G37" s="421"/>
      <c r="H37" s="421"/>
      <c r="I37" s="408"/>
      <c r="J37" s="409"/>
    </row>
    <row r="38" spans="1:28" s="186" customFormat="1" ht="30" customHeight="1" thickBot="1" x14ac:dyDescent="0.4">
      <c r="A38" s="190" t="s">
        <v>957</v>
      </c>
      <c r="B38" s="236" t="s">
        <v>594</v>
      </c>
      <c r="C38" s="237" t="s">
        <v>594</v>
      </c>
      <c r="D38" s="237" t="s">
        <v>594</v>
      </c>
      <c r="E38" s="237" t="s">
        <v>594</v>
      </c>
      <c r="F38" s="217" t="s">
        <v>795</v>
      </c>
      <c r="G38" s="218">
        <f>G7+G14+G19+G36</f>
        <v>0</v>
      </c>
      <c r="H38" s="218">
        <f>H7+H14+H19+H36</f>
        <v>0</v>
      </c>
      <c r="I38" s="219">
        <f>H38-G38</f>
        <v>0</v>
      </c>
      <c r="K38" s="450"/>
    </row>
    <row r="39" spans="1:28" ht="16.5" customHeight="1" x14ac:dyDescent="0.3">
      <c r="A39" s="200" t="s">
        <v>594</v>
      </c>
      <c r="B39" s="212" t="s">
        <v>594</v>
      </c>
      <c r="C39" s="200" t="s">
        <v>594</v>
      </c>
      <c r="D39" s="208" t="s">
        <v>594</v>
      </c>
      <c r="E39" s="208" t="s">
        <v>594</v>
      </c>
      <c r="F39" s="208" t="s">
        <v>594</v>
      </c>
      <c r="G39" s="213" t="s">
        <v>594</v>
      </c>
      <c r="H39" s="213" t="s">
        <v>594</v>
      </c>
      <c r="I39" s="213" t="s">
        <v>594</v>
      </c>
      <c r="K39" s="445"/>
      <c r="L39" s="445"/>
      <c r="M39" s="445"/>
      <c r="N39" s="445"/>
      <c r="O39" s="445"/>
      <c r="P39" s="445"/>
      <c r="Q39" s="445"/>
      <c r="R39" s="445"/>
      <c r="S39" s="445"/>
      <c r="T39" s="445"/>
      <c r="U39" s="445"/>
      <c r="V39" s="445"/>
      <c r="W39" s="445"/>
      <c r="X39" s="445"/>
      <c r="Y39" s="445"/>
      <c r="Z39" s="445"/>
      <c r="AA39" s="445"/>
      <c r="AB39" s="445"/>
    </row>
    <row r="40" spans="1:28" s="186" customFormat="1" ht="16.5" customHeight="1" thickBot="1" x14ac:dyDescent="0.4">
      <c r="A40" s="199" t="s">
        <v>594</v>
      </c>
      <c r="B40" s="254" t="s">
        <v>594</v>
      </c>
      <c r="C40" s="199" t="s">
        <v>594</v>
      </c>
      <c r="D40" s="211" t="s">
        <v>594</v>
      </c>
      <c r="E40" s="211" t="s">
        <v>594</v>
      </c>
      <c r="F40" s="211" t="s">
        <v>594</v>
      </c>
      <c r="G40" s="259" t="s">
        <v>594</v>
      </c>
      <c r="H40" s="259" t="s">
        <v>594</v>
      </c>
      <c r="I40" s="259" t="s">
        <v>594</v>
      </c>
      <c r="K40" s="409"/>
      <c r="L40" s="409"/>
      <c r="M40" s="409"/>
      <c r="N40" s="409"/>
      <c r="O40" s="409"/>
      <c r="P40" s="409"/>
      <c r="Q40" s="409"/>
      <c r="R40" s="409"/>
      <c r="S40" s="409"/>
      <c r="T40" s="409"/>
      <c r="U40" s="409"/>
      <c r="V40" s="409"/>
      <c r="W40" s="409"/>
      <c r="X40" s="409"/>
      <c r="Y40" s="409"/>
      <c r="Z40" s="409"/>
      <c r="AA40" s="409"/>
      <c r="AB40" s="409"/>
    </row>
    <row r="41" spans="1:28" s="186" customFormat="1" ht="30" customHeight="1" thickBot="1" x14ac:dyDescent="0.4">
      <c r="A41" s="190" t="s">
        <v>963</v>
      </c>
      <c r="B41" s="236" t="s">
        <v>594</v>
      </c>
      <c r="C41" s="237" t="s">
        <v>594</v>
      </c>
      <c r="D41" s="237" t="s">
        <v>594</v>
      </c>
      <c r="E41" s="237" t="s">
        <v>594</v>
      </c>
      <c r="F41" s="217"/>
      <c r="G41" s="451">
        <f>C19*'Unit costs'!C68/60</f>
        <v>0</v>
      </c>
      <c r="H41" s="452">
        <f>D19*'Unit costs'!C68/60</f>
        <v>0</v>
      </c>
      <c r="I41" s="453">
        <f>H41-G41</f>
        <v>0</v>
      </c>
      <c r="K41" s="409"/>
      <c r="L41" s="409"/>
      <c r="M41" s="409"/>
      <c r="N41" s="409"/>
      <c r="O41" s="409"/>
      <c r="P41" s="409"/>
      <c r="Q41" s="409"/>
      <c r="R41" s="409"/>
      <c r="S41" s="409"/>
      <c r="T41" s="409"/>
      <c r="U41" s="409"/>
      <c r="V41" s="409"/>
      <c r="W41" s="409"/>
      <c r="X41" s="409"/>
      <c r="Y41" s="409"/>
      <c r="Z41" s="409"/>
      <c r="AA41" s="409"/>
      <c r="AB41" s="409"/>
    </row>
    <row r="42" spans="1:28" ht="16.5" customHeight="1" x14ac:dyDescent="0.3">
      <c r="A42" s="200" t="s">
        <v>594</v>
      </c>
      <c r="B42" s="212" t="s">
        <v>594</v>
      </c>
      <c r="C42" s="200" t="s">
        <v>594</v>
      </c>
      <c r="D42" s="208" t="s">
        <v>594</v>
      </c>
      <c r="E42" s="208" t="s">
        <v>594</v>
      </c>
      <c r="F42" s="208" t="s">
        <v>594</v>
      </c>
      <c r="G42" s="213" t="s">
        <v>594</v>
      </c>
      <c r="H42" s="213" t="s">
        <v>594</v>
      </c>
      <c r="I42" s="213" t="s">
        <v>594</v>
      </c>
      <c r="K42" s="445"/>
      <c r="L42" s="445"/>
      <c r="M42" s="445"/>
      <c r="N42" s="445"/>
      <c r="O42" s="445"/>
      <c r="P42" s="445"/>
      <c r="Q42" s="445"/>
      <c r="R42" s="445"/>
      <c r="S42" s="445"/>
      <c r="T42" s="445"/>
      <c r="U42" s="445"/>
      <c r="V42" s="445"/>
      <c r="W42" s="445"/>
      <c r="X42" s="445"/>
      <c r="Y42" s="445"/>
      <c r="Z42" s="445"/>
      <c r="AA42" s="445"/>
      <c r="AB42" s="445"/>
    </row>
    <row r="43" spans="1:28" ht="14.5" thickBot="1" x14ac:dyDescent="0.35">
      <c r="A43" s="191"/>
      <c r="K43" s="445"/>
      <c r="L43" s="445"/>
      <c r="M43" s="445"/>
      <c r="N43" s="445"/>
      <c r="O43" s="445"/>
      <c r="P43" s="445"/>
      <c r="Q43" s="445"/>
      <c r="R43" s="445"/>
      <c r="S43" s="445"/>
      <c r="T43" s="445"/>
      <c r="U43" s="445"/>
      <c r="V43" s="445"/>
      <c r="W43" s="445"/>
      <c r="X43" s="445"/>
      <c r="Y43" s="445"/>
      <c r="Z43" s="445"/>
      <c r="AA43" s="445"/>
      <c r="AB43" s="445"/>
    </row>
    <row r="44" spans="1:28" ht="31.75" customHeight="1" thickBot="1" x14ac:dyDescent="0.35">
      <c r="A44" s="190" t="s">
        <v>964</v>
      </c>
      <c r="B44" s="236" t="s">
        <v>594</v>
      </c>
      <c r="C44" s="237" t="s">
        <v>594</v>
      </c>
      <c r="D44" s="237" t="s">
        <v>594</v>
      </c>
      <c r="E44" s="535" t="s">
        <v>594</v>
      </c>
      <c r="G44" s="536">
        <f>(G22/B22)+(G23/B23)</f>
        <v>0</v>
      </c>
      <c r="H44" s="452">
        <f>(H22/B22)+(H23/B23)</f>
        <v>0</v>
      </c>
      <c r="I44" s="453">
        <f>H44-G44</f>
        <v>0</v>
      </c>
    </row>
    <row r="45" spans="1:28" ht="14" x14ac:dyDescent="0.3">
      <c r="A45" s="191"/>
    </row>
    <row r="46" spans="1:28" ht="14" x14ac:dyDescent="0.3">
      <c r="A46" s="191"/>
    </row>
    <row r="47" spans="1:28" ht="14" x14ac:dyDescent="0.3">
      <c r="A47" s="191"/>
    </row>
    <row r="48" spans="1:28" ht="14" x14ac:dyDescent="0.3">
      <c r="A48" s="191"/>
    </row>
    <row r="49" spans="1:6" ht="14" x14ac:dyDescent="0.3">
      <c r="A49" s="191"/>
    </row>
    <row r="50" spans="1:6" ht="14" x14ac:dyDescent="0.3">
      <c r="A50" s="191"/>
    </row>
    <row r="51" spans="1:6" ht="14" x14ac:dyDescent="0.3">
      <c r="A51" s="191"/>
    </row>
    <row r="52" spans="1:6" ht="14" x14ac:dyDescent="0.3">
      <c r="A52" s="191"/>
    </row>
    <row r="53" spans="1:6" ht="14" x14ac:dyDescent="0.3">
      <c r="A53" s="191"/>
    </row>
    <row r="54" spans="1:6" s="221" customFormat="1" ht="14" x14ac:dyDescent="0.3">
      <c r="A54" s="191"/>
      <c r="B54" s="220"/>
      <c r="C54" s="2"/>
      <c r="D54" s="71"/>
      <c r="E54" s="71"/>
      <c r="F54" s="71"/>
    </row>
    <row r="55" spans="1:6" s="221" customFormat="1" ht="14" x14ac:dyDescent="0.3">
      <c r="A55" s="191"/>
      <c r="B55" s="220"/>
      <c r="C55" s="2"/>
      <c r="D55" s="71"/>
      <c r="E55" s="71"/>
      <c r="F55" s="71"/>
    </row>
    <row r="56" spans="1:6" s="221" customFormat="1" ht="14" x14ac:dyDescent="0.3">
      <c r="A56" s="191"/>
      <c r="B56" s="220"/>
      <c r="C56" s="2"/>
      <c r="D56" s="71"/>
      <c r="E56" s="71"/>
      <c r="F56" s="71"/>
    </row>
    <row r="57" spans="1:6" s="221" customFormat="1" ht="14" x14ac:dyDescent="0.3">
      <c r="A57" s="191"/>
      <c r="B57" s="220"/>
      <c r="C57" s="2"/>
      <c r="D57" s="71"/>
      <c r="E57" s="71"/>
      <c r="F57" s="71"/>
    </row>
    <row r="58" spans="1:6" s="221" customFormat="1" ht="14" x14ac:dyDescent="0.3">
      <c r="A58" s="191"/>
      <c r="B58" s="220"/>
      <c r="C58" s="2"/>
      <c r="D58" s="71"/>
      <c r="E58" s="71"/>
      <c r="F58" s="71"/>
    </row>
    <row r="59" spans="1:6" s="221" customFormat="1" ht="14" x14ac:dyDescent="0.3">
      <c r="A59" s="191"/>
      <c r="B59" s="220"/>
      <c r="C59" s="2"/>
      <c r="D59" s="71"/>
      <c r="E59" s="71"/>
      <c r="F59" s="71"/>
    </row>
    <row r="60" spans="1:6" s="221" customFormat="1" ht="14" x14ac:dyDescent="0.3">
      <c r="A60" s="191"/>
      <c r="B60" s="220"/>
      <c r="C60" s="2"/>
      <c r="D60" s="71"/>
      <c r="E60" s="71"/>
      <c r="F60" s="71"/>
    </row>
    <row r="61" spans="1:6" s="221" customFormat="1" ht="14" x14ac:dyDescent="0.3">
      <c r="A61" s="191"/>
      <c r="B61" s="220"/>
      <c r="C61" s="2"/>
      <c r="D61" s="71"/>
      <c r="E61" s="71"/>
      <c r="F61" s="71"/>
    </row>
    <row r="62" spans="1:6" s="221" customFormat="1" ht="14" x14ac:dyDescent="0.3">
      <c r="A62" s="191"/>
      <c r="B62" s="220"/>
      <c r="C62" s="2"/>
      <c r="D62" s="71"/>
      <c r="E62" s="71"/>
      <c r="F62" s="71"/>
    </row>
    <row r="63" spans="1:6" s="221" customFormat="1" ht="14" x14ac:dyDescent="0.3">
      <c r="A63" s="191"/>
      <c r="B63" s="220"/>
      <c r="C63" s="2"/>
      <c r="D63" s="71"/>
      <c r="E63" s="71"/>
      <c r="F63" s="71"/>
    </row>
    <row r="64" spans="1:6" s="221" customFormat="1" ht="14" x14ac:dyDescent="0.3">
      <c r="A64" s="191"/>
      <c r="B64" s="220"/>
      <c r="C64" s="2"/>
      <c r="D64" s="71"/>
      <c r="E64" s="71"/>
      <c r="F64" s="71"/>
    </row>
    <row r="65" spans="1:6" s="221" customFormat="1" ht="14" x14ac:dyDescent="0.3">
      <c r="A65" s="191"/>
      <c r="B65" s="220"/>
      <c r="C65" s="2"/>
      <c r="D65" s="71"/>
      <c r="E65" s="71"/>
      <c r="F65" s="71"/>
    </row>
    <row r="66" spans="1:6" s="221" customFormat="1" ht="14" x14ac:dyDescent="0.3">
      <c r="A66" s="191"/>
      <c r="B66" s="220"/>
      <c r="C66" s="2"/>
      <c r="D66" s="71"/>
      <c r="E66" s="71"/>
      <c r="F66" s="71"/>
    </row>
    <row r="67" spans="1:6" s="221" customFormat="1" ht="14" x14ac:dyDescent="0.3">
      <c r="A67" s="191"/>
      <c r="B67" s="220"/>
      <c r="C67" s="2"/>
      <c r="D67" s="71"/>
      <c r="E67" s="71"/>
      <c r="F67" s="71"/>
    </row>
    <row r="68" spans="1:6" s="221" customFormat="1" ht="14" x14ac:dyDescent="0.3">
      <c r="A68" s="191"/>
      <c r="B68" s="220"/>
      <c r="C68" s="2"/>
      <c r="D68" s="71"/>
      <c r="E68" s="71"/>
      <c r="F68" s="71"/>
    </row>
    <row r="69" spans="1:6" s="221" customFormat="1" ht="14" x14ac:dyDescent="0.3">
      <c r="A69" s="191"/>
      <c r="B69" s="220"/>
      <c r="C69" s="2"/>
      <c r="D69" s="71"/>
      <c r="E69" s="71"/>
      <c r="F69" s="71"/>
    </row>
    <row r="70" spans="1:6" s="221" customFormat="1" ht="14" x14ac:dyDescent="0.3">
      <c r="A70" s="191"/>
      <c r="B70" s="220"/>
      <c r="C70" s="2"/>
      <c r="D70" s="71"/>
      <c r="E70" s="71"/>
      <c r="F70" s="71"/>
    </row>
    <row r="71" spans="1:6" s="221" customFormat="1" ht="14" x14ac:dyDescent="0.3">
      <c r="A71" s="191"/>
      <c r="B71" s="220"/>
      <c r="C71" s="2"/>
      <c r="D71" s="71"/>
      <c r="E71" s="71"/>
      <c r="F71" s="71"/>
    </row>
    <row r="72" spans="1:6" s="221" customFormat="1" ht="14" x14ac:dyDescent="0.3">
      <c r="A72" s="191"/>
      <c r="B72" s="220"/>
      <c r="C72" s="2"/>
      <c r="D72" s="71"/>
      <c r="E72" s="71"/>
      <c r="F72" s="71"/>
    </row>
    <row r="73" spans="1:6" s="221" customFormat="1" ht="14" x14ac:dyDescent="0.3">
      <c r="A73" s="191"/>
      <c r="B73" s="220"/>
      <c r="C73" s="2"/>
      <c r="D73" s="71"/>
      <c r="E73" s="71"/>
      <c r="F73" s="71"/>
    </row>
    <row r="74" spans="1:6" s="221" customFormat="1" ht="14" x14ac:dyDescent="0.3">
      <c r="A74" s="191"/>
      <c r="B74" s="220"/>
      <c r="C74" s="2"/>
      <c r="D74" s="71"/>
      <c r="E74" s="71"/>
      <c r="F74" s="71"/>
    </row>
    <row r="75" spans="1:6" s="221" customFormat="1" ht="14" x14ac:dyDescent="0.3">
      <c r="A75" s="191"/>
      <c r="B75" s="220"/>
      <c r="C75" s="2"/>
      <c r="D75" s="71"/>
      <c r="E75" s="71"/>
      <c r="F75" s="71"/>
    </row>
    <row r="76" spans="1:6" s="221" customFormat="1" ht="14" x14ac:dyDescent="0.3">
      <c r="A76" s="191"/>
      <c r="B76" s="220"/>
      <c r="C76" s="2"/>
      <c r="D76" s="71"/>
      <c r="E76" s="71"/>
      <c r="F76" s="71"/>
    </row>
    <row r="77" spans="1:6" s="221" customFormat="1" ht="14" x14ac:dyDescent="0.3">
      <c r="A77" s="191"/>
      <c r="B77" s="220"/>
      <c r="C77" s="2"/>
      <c r="D77" s="71"/>
      <c r="E77" s="71"/>
      <c r="F77" s="71"/>
    </row>
    <row r="78" spans="1:6" s="221" customFormat="1" ht="14" x14ac:dyDescent="0.3">
      <c r="A78" s="191"/>
      <c r="B78" s="220"/>
      <c r="C78" s="2"/>
      <c r="D78" s="71"/>
      <c r="E78" s="71"/>
      <c r="F78" s="71"/>
    </row>
    <row r="79" spans="1:6" s="221" customFormat="1" ht="14" x14ac:dyDescent="0.3">
      <c r="A79" s="191"/>
      <c r="B79" s="220"/>
      <c r="C79" s="2"/>
      <c r="D79" s="71"/>
      <c r="E79" s="71"/>
      <c r="F79" s="71"/>
    </row>
    <row r="80" spans="1:6" s="221" customFormat="1" ht="14" x14ac:dyDescent="0.3">
      <c r="A80" s="191"/>
      <c r="B80" s="220"/>
      <c r="C80" s="2"/>
      <c r="D80" s="71"/>
      <c r="E80" s="71"/>
      <c r="F80" s="71"/>
    </row>
    <row r="81" spans="1:6" s="221" customFormat="1" ht="14" x14ac:dyDescent="0.3">
      <c r="A81" s="191"/>
      <c r="B81" s="220"/>
      <c r="C81" s="2"/>
      <c r="D81" s="71"/>
      <c r="E81" s="71"/>
      <c r="F81" s="71"/>
    </row>
    <row r="82" spans="1:6" s="221" customFormat="1" ht="14" x14ac:dyDescent="0.3">
      <c r="A82" s="191"/>
      <c r="B82" s="220"/>
      <c r="C82" s="2"/>
      <c r="D82" s="71"/>
      <c r="E82" s="71"/>
      <c r="F82" s="71"/>
    </row>
    <row r="83" spans="1:6" s="221" customFormat="1" ht="14" x14ac:dyDescent="0.3">
      <c r="A83" s="191"/>
      <c r="B83" s="220"/>
      <c r="C83" s="2"/>
      <c r="D83" s="71"/>
      <c r="E83" s="71"/>
      <c r="F83" s="71"/>
    </row>
    <row r="84" spans="1:6" s="221" customFormat="1" ht="14" x14ac:dyDescent="0.3">
      <c r="A84" s="191"/>
      <c r="B84" s="220"/>
      <c r="C84" s="2"/>
      <c r="D84" s="71"/>
      <c r="E84" s="71"/>
      <c r="F84" s="71"/>
    </row>
    <row r="85" spans="1:6" s="221" customFormat="1" ht="14" x14ac:dyDescent="0.3">
      <c r="A85" s="191"/>
      <c r="B85" s="220"/>
      <c r="C85" s="2"/>
      <c r="D85" s="71"/>
      <c r="E85" s="71"/>
      <c r="F85" s="71"/>
    </row>
    <row r="86" spans="1:6" s="221" customFormat="1" ht="14" x14ac:dyDescent="0.3">
      <c r="A86" s="191"/>
      <c r="B86" s="220"/>
      <c r="C86" s="2"/>
      <c r="D86" s="71"/>
      <c r="E86" s="71"/>
      <c r="F86" s="71"/>
    </row>
    <row r="87" spans="1:6" s="221" customFormat="1" ht="14" x14ac:dyDescent="0.3">
      <c r="A87" s="191"/>
      <c r="B87" s="220"/>
      <c r="C87" s="2"/>
      <c r="D87" s="71"/>
      <c r="E87" s="71"/>
      <c r="F87" s="71"/>
    </row>
    <row r="88" spans="1:6" s="221" customFormat="1" ht="14" x14ac:dyDescent="0.3">
      <c r="A88" s="191"/>
      <c r="B88" s="220"/>
      <c r="C88" s="2"/>
      <c r="D88" s="71"/>
      <c r="E88" s="71"/>
      <c r="F88" s="71"/>
    </row>
    <row r="89" spans="1:6" s="221" customFormat="1" ht="14" x14ac:dyDescent="0.3">
      <c r="A89" s="191"/>
      <c r="B89" s="220"/>
      <c r="C89" s="2"/>
      <c r="D89" s="71"/>
      <c r="E89" s="71"/>
      <c r="F89" s="71"/>
    </row>
    <row r="90" spans="1:6" s="221" customFormat="1" ht="14" x14ac:dyDescent="0.3">
      <c r="A90" s="191"/>
      <c r="B90" s="220"/>
      <c r="C90" s="2"/>
      <c r="D90" s="71"/>
      <c r="E90" s="71"/>
      <c r="F90" s="71"/>
    </row>
    <row r="91" spans="1:6" s="221" customFormat="1" ht="14" x14ac:dyDescent="0.3">
      <c r="A91" s="191"/>
      <c r="B91" s="220"/>
      <c r="C91" s="2"/>
      <c r="D91" s="71"/>
      <c r="E91" s="71"/>
      <c r="F91" s="71"/>
    </row>
    <row r="92" spans="1:6" s="221" customFormat="1" ht="14" x14ac:dyDescent="0.3">
      <c r="A92" s="191"/>
      <c r="B92" s="220"/>
      <c r="C92" s="2"/>
      <c r="D92" s="71"/>
      <c r="E92" s="71"/>
      <c r="F92" s="71"/>
    </row>
    <row r="93" spans="1:6" s="221" customFormat="1" ht="14" x14ac:dyDescent="0.3">
      <c r="A93" s="191"/>
      <c r="B93" s="220"/>
      <c r="C93" s="2"/>
      <c r="D93" s="71"/>
      <c r="E93" s="71"/>
      <c r="F93" s="71"/>
    </row>
    <row r="94" spans="1:6" s="221" customFormat="1" ht="14" x14ac:dyDescent="0.3">
      <c r="A94" s="191"/>
      <c r="B94" s="220"/>
      <c r="C94" s="2"/>
      <c r="D94" s="71"/>
      <c r="E94" s="71"/>
      <c r="F94" s="71"/>
    </row>
    <row r="95" spans="1:6" s="221" customFormat="1" ht="14" x14ac:dyDescent="0.3">
      <c r="A95" s="191"/>
      <c r="B95" s="220"/>
      <c r="C95" s="2"/>
      <c r="D95" s="71"/>
      <c r="E95" s="71"/>
      <c r="F95" s="71"/>
    </row>
    <row r="96" spans="1:6" s="221" customFormat="1" ht="14" x14ac:dyDescent="0.3">
      <c r="A96" s="191"/>
      <c r="B96" s="220"/>
      <c r="C96" s="2"/>
      <c r="D96" s="71"/>
      <c r="E96" s="71"/>
      <c r="F96" s="71"/>
    </row>
    <row r="97" spans="1:6" s="221" customFormat="1" ht="14" x14ac:dyDescent="0.3">
      <c r="A97" s="191"/>
      <c r="B97" s="220"/>
      <c r="C97" s="2"/>
      <c r="D97" s="71"/>
      <c r="E97" s="71"/>
      <c r="F97" s="71"/>
    </row>
    <row r="98" spans="1:6" s="221" customFormat="1" ht="14" x14ac:dyDescent="0.3">
      <c r="A98" s="191"/>
      <c r="B98" s="220"/>
      <c r="C98" s="2"/>
      <c r="D98" s="71"/>
      <c r="E98" s="71"/>
      <c r="F98" s="71"/>
    </row>
    <row r="99" spans="1:6" s="221" customFormat="1" ht="14" x14ac:dyDescent="0.3">
      <c r="A99" s="191"/>
      <c r="B99" s="220"/>
      <c r="C99" s="2"/>
      <c r="D99" s="71"/>
      <c r="E99" s="71"/>
      <c r="F99" s="71"/>
    </row>
    <row r="100" spans="1:6" s="221" customFormat="1" ht="14" x14ac:dyDescent="0.3">
      <c r="A100" s="191"/>
      <c r="B100" s="220"/>
      <c r="C100" s="2"/>
      <c r="D100" s="71"/>
      <c r="E100" s="71"/>
      <c r="F100" s="71"/>
    </row>
    <row r="101" spans="1:6" s="221" customFormat="1" ht="14" x14ac:dyDescent="0.3">
      <c r="A101" s="191"/>
      <c r="B101" s="220"/>
      <c r="C101" s="2"/>
      <c r="D101" s="71"/>
      <c r="E101" s="71"/>
      <c r="F101" s="71"/>
    </row>
    <row r="102" spans="1:6" s="221" customFormat="1" ht="14" x14ac:dyDescent="0.3">
      <c r="A102" s="191"/>
      <c r="B102" s="220"/>
      <c r="C102" s="2"/>
      <c r="D102" s="71"/>
      <c r="E102" s="71"/>
      <c r="F102" s="71"/>
    </row>
    <row r="103" spans="1:6" s="221" customFormat="1" ht="14" x14ac:dyDescent="0.3">
      <c r="A103" s="191"/>
      <c r="B103" s="220"/>
      <c r="C103" s="2"/>
      <c r="D103" s="71"/>
      <c r="E103" s="71"/>
      <c r="F103" s="71"/>
    </row>
    <row r="104" spans="1:6" s="221" customFormat="1" ht="14" x14ac:dyDescent="0.3">
      <c r="A104" s="191"/>
      <c r="B104" s="220"/>
      <c r="C104" s="2"/>
      <c r="D104" s="71"/>
      <c r="E104" s="71"/>
      <c r="F104" s="71"/>
    </row>
    <row r="105" spans="1:6" s="221" customFormat="1" ht="14" x14ac:dyDescent="0.3">
      <c r="A105" s="191"/>
      <c r="B105" s="220"/>
      <c r="C105" s="2"/>
      <c r="D105" s="71"/>
      <c r="E105" s="71"/>
      <c r="F105" s="71"/>
    </row>
    <row r="106" spans="1:6" s="221" customFormat="1" ht="14" x14ac:dyDescent="0.3">
      <c r="A106" s="191"/>
      <c r="B106" s="220"/>
      <c r="C106" s="2"/>
      <c r="D106" s="71"/>
      <c r="E106" s="71"/>
      <c r="F106" s="71"/>
    </row>
    <row r="107" spans="1:6" s="221" customFormat="1" ht="14" x14ac:dyDescent="0.3">
      <c r="A107" s="191"/>
      <c r="B107" s="220"/>
      <c r="C107" s="2"/>
      <c r="D107" s="71"/>
      <c r="E107" s="71"/>
      <c r="F107" s="71"/>
    </row>
    <row r="108" spans="1:6" s="221" customFormat="1" ht="14" x14ac:dyDescent="0.3">
      <c r="A108" s="191"/>
      <c r="B108" s="220"/>
      <c r="C108" s="2"/>
      <c r="D108" s="71"/>
      <c r="E108" s="71"/>
      <c r="F108" s="71"/>
    </row>
    <row r="109" spans="1:6" s="221" customFormat="1" ht="14" x14ac:dyDescent="0.3">
      <c r="A109" s="191"/>
      <c r="B109" s="220"/>
      <c r="C109" s="2"/>
      <c r="D109" s="71"/>
      <c r="E109" s="71"/>
      <c r="F109" s="71"/>
    </row>
    <row r="110" spans="1:6" s="221" customFormat="1" ht="14" x14ac:dyDescent="0.3">
      <c r="A110" s="191"/>
      <c r="B110" s="220"/>
      <c r="C110" s="2"/>
      <c r="D110" s="71"/>
      <c r="E110" s="71"/>
      <c r="F110" s="71"/>
    </row>
    <row r="111" spans="1:6" s="221" customFormat="1" ht="14" x14ac:dyDescent="0.3">
      <c r="A111" s="191"/>
      <c r="B111" s="220"/>
      <c r="C111" s="2"/>
      <c r="D111" s="71"/>
      <c r="E111" s="71"/>
      <c r="F111" s="71"/>
    </row>
    <row r="112" spans="1:6" s="221" customFormat="1" ht="14" x14ac:dyDescent="0.3">
      <c r="A112" s="191"/>
      <c r="B112" s="220"/>
      <c r="C112" s="2"/>
      <c r="D112" s="71"/>
      <c r="E112" s="71"/>
      <c r="F112" s="71"/>
    </row>
    <row r="113" spans="1:6" s="221" customFormat="1" ht="14" x14ac:dyDescent="0.3">
      <c r="A113" s="191"/>
      <c r="B113" s="220"/>
      <c r="C113" s="2"/>
      <c r="D113" s="71"/>
      <c r="E113" s="71"/>
      <c r="F113" s="71"/>
    </row>
    <row r="114" spans="1:6" s="221" customFormat="1" ht="14" x14ac:dyDescent="0.3">
      <c r="A114" s="191"/>
      <c r="B114" s="220"/>
      <c r="C114" s="2"/>
      <c r="D114" s="71"/>
      <c r="E114" s="71"/>
      <c r="F114" s="71"/>
    </row>
    <row r="115" spans="1:6" s="221" customFormat="1" ht="14" x14ac:dyDescent="0.3">
      <c r="A115" s="191"/>
      <c r="B115" s="220"/>
      <c r="C115" s="2"/>
      <c r="D115" s="71"/>
      <c r="E115" s="71"/>
      <c r="F115" s="71"/>
    </row>
    <row r="116" spans="1:6" s="221" customFormat="1" ht="14" x14ac:dyDescent="0.3">
      <c r="A116" s="191"/>
      <c r="B116" s="220"/>
      <c r="C116" s="2"/>
      <c r="D116" s="71"/>
      <c r="E116" s="71"/>
      <c r="F116" s="71"/>
    </row>
    <row r="117" spans="1:6" s="221" customFormat="1" ht="14" x14ac:dyDescent="0.3">
      <c r="A117" s="191"/>
      <c r="B117" s="220"/>
      <c r="C117" s="2"/>
      <c r="D117" s="71"/>
      <c r="E117" s="71"/>
      <c r="F117" s="71"/>
    </row>
    <row r="118" spans="1:6" s="221" customFormat="1" ht="14" x14ac:dyDescent="0.3">
      <c r="A118" s="191"/>
      <c r="B118" s="220"/>
      <c r="C118" s="2"/>
      <c r="D118" s="71"/>
      <c r="E118" s="71"/>
      <c r="F118" s="71"/>
    </row>
    <row r="119" spans="1:6" s="221" customFormat="1" ht="14" x14ac:dyDescent="0.3">
      <c r="A119" s="191"/>
      <c r="B119" s="220"/>
      <c r="C119" s="2"/>
      <c r="D119" s="71"/>
      <c r="E119" s="71"/>
      <c r="F119" s="71"/>
    </row>
    <row r="120" spans="1:6" s="221" customFormat="1" ht="14" x14ac:dyDescent="0.3">
      <c r="A120" s="191"/>
      <c r="B120" s="220"/>
      <c r="C120" s="2"/>
      <c r="D120" s="71"/>
      <c r="E120" s="71"/>
      <c r="F120" s="71"/>
    </row>
    <row r="121" spans="1:6" s="221" customFormat="1" ht="14" x14ac:dyDescent="0.3">
      <c r="A121" s="191"/>
      <c r="B121" s="220"/>
      <c r="C121" s="2"/>
      <c r="D121" s="71"/>
      <c r="E121" s="71"/>
      <c r="F121" s="71"/>
    </row>
    <row r="122" spans="1:6" s="221" customFormat="1" ht="14" x14ac:dyDescent="0.3">
      <c r="A122" s="191"/>
      <c r="B122" s="220"/>
      <c r="C122" s="2"/>
      <c r="D122" s="71"/>
      <c r="E122" s="71"/>
      <c r="F122" s="71"/>
    </row>
    <row r="123" spans="1:6" s="221" customFormat="1" ht="14" x14ac:dyDescent="0.3">
      <c r="A123" s="191"/>
      <c r="B123" s="220"/>
      <c r="C123" s="2"/>
      <c r="D123" s="71"/>
      <c r="E123" s="71"/>
      <c r="F123" s="71"/>
    </row>
    <row r="124" spans="1:6" s="221" customFormat="1" ht="14" x14ac:dyDescent="0.3">
      <c r="A124" s="191"/>
      <c r="B124" s="220"/>
      <c r="C124" s="2"/>
      <c r="D124" s="71"/>
      <c r="E124" s="71"/>
      <c r="F124" s="71"/>
    </row>
    <row r="125" spans="1:6" s="221" customFormat="1" ht="14" x14ac:dyDescent="0.3">
      <c r="A125" s="191"/>
      <c r="B125" s="220"/>
      <c r="C125" s="2"/>
      <c r="D125" s="71"/>
      <c r="E125" s="71"/>
      <c r="F125" s="71"/>
    </row>
    <row r="126" spans="1:6" s="221" customFormat="1" ht="14" x14ac:dyDescent="0.3">
      <c r="A126" s="191"/>
      <c r="B126" s="220"/>
      <c r="C126" s="2"/>
      <c r="D126" s="71"/>
      <c r="E126" s="71"/>
      <c r="F126" s="71"/>
    </row>
    <row r="127" spans="1:6" s="221" customFormat="1" ht="14" x14ac:dyDescent="0.3">
      <c r="A127" s="191"/>
      <c r="B127" s="220"/>
      <c r="C127" s="2"/>
      <c r="D127" s="71"/>
      <c r="E127" s="71"/>
      <c r="F127" s="71"/>
    </row>
    <row r="128" spans="1:6" s="221" customFormat="1" ht="14" x14ac:dyDescent="0.3">
      <c r="A128" s="191"/>
      <c r="B128" s="220"/>
      <c r="C128" s="2"/>
      <c r="D128" s="71"/>
      <c r="E128" s="71"/>
      <c r="F128" s="71"/>
    </row>
    <row r="129" spans="1:6" s="221" customFormat="1" ht="14" x14ac:dyDescent="0.3">
      <c r="A129" s="191"/>
      <c r="B129" s="220"/>
      <c r="C129" s="2"/>
      <c r="D129" s="71"/>
      <c r="E129" s="71"/>
      <c r="F129" s="71"/>
    </row>
    <row r="130" spans="1:6" s="221" customFormat="1" ht="14" x14ac:dyDescent="0.3">
      <c r="A130" s="191"/>
      <c r="B130" s="220"/>
      <c r="C130" s="2"/>
      <c r="D130" s="71"/>
      <c r="E130" s="71"/>
      <c r="F130" s="71"/>
    </row>
    <row r="131" spans="1:6" s="221" customFormat="1" ht="14" x14ac:dyDescent="0.3">
      <c r="A131" s="191"/>
      <c r="B131" s="220"/>
      <c r="C131" s="2"/>
      <c r="D131" s="71"/>
      <c r="E131" s="71"/>
      <c r="F131" s="71"/>
    </row>
    <row r="132" spans="1:6" s="221" customFormat="1" ht="14" x14ac:dyDescent="0.3">
      <c r="A132" s="191"/>
      <c r="B132" s="220"/>
      <c r="C132" s="2"/>
      <c r="D132" s="71"/>
      <c r="E132" s="71"/>
      <c r="F132" s="71"/>
    </row>
    <row r="133" spans="1:6" s="221" customFormat="1" ht="14" x14ac:dyDescent="0.3">
      <c r="A133" s="191"/>
      <c r="B133" s="220"/>
      <c r="C133" s="2"/>
      <c r="D133" s="71"/>
      <c r="E133" s="71"/>
      <c r="F133" s="71"/>
    </row>
    <row r="134" spans="1:6" s="221" customFormat="1" ht="14" x14ac:dyDescent="0.3">
      <c r="A134" s="191"/>
      <c r="B134" s="220"/>
      <c r="C134" s="2"/>
      <c r="D134" s="71"/>
      <c r="E134" s="71"/>
      <c r="F134" s="71"/>
    </row>
    <row r="135" spans="1:6" s="221" customFormat="1" ht="14" x14ac:dyDescent="0.3">
      <c r="A135" s="191"/>
      <c r="B135" s="220"/>
      <c r="C135" s="2"/>
      <c r="D135" s="71"/>
      <c r="E135" s="71"/>
      <c r="F135" s="71"/>
    </row>
    <row r="136" spans="1:6" s="221" customFormat="1" ht="14" x14ac:dyDescent="0.3">
      <c r="A136" s="191"/>
      <c r="B136" s="220"/>
      <c r="C136" s="2"/>
      <c r="D136" s="71"/>
      <c r="E136" s="71"/>
      <c r="F136" s="71"/>
    </row>
    <row r="137" spans="1:6" s="221" customFormat="1" ht="14" x14ac:dyDescent="0.3">
      <c r="A137" s="191"/>
      <c r="B137" s="220"/>
      <c r="C137" s="2"/>
      <c r="D137" s="71"/>
      <c r="E137" s="71"/>
      <c r="F137" s="71"/>
    </row>
    <row r="138" spans="1:6" s="221" customFormat="1" ht="14" x14ac:dyDescent="0.3">
      <c r="A138" s="191"/>
      <c r="B138" s="220"/>
      <c r="C138" s="2"/>
      <c r="D138" s="71"/>
      <c r="E138" s="71"/>
      <c r="F138" s="71"/>
    </row>
    <row r="139" spans="1:6" s="221" customFormat="1" ht="14" x14ac:dyDescent="0.3">
      <c r="A139" s="191"/>
      <c r="B139" s="220"/>
      <c r="C139" s="2"/>
      <c r="D139" s="71"/>
      <c r="E139" s="71"/>
      <c r="F139" s="71"/>
    </row>
    <row r="140" spans="1:6" s="221" customFormat="1" ht="14" x14ac:dyDescent="0.3">
      <c r="A140" s="191"/>
      <c r="B140" s="220"/>
      <c r="C140" s="2"/>
      <c r="D140" s="71"/>
      <c r="E140" s="71"/>
      <c r="F140" s="71"/>
    </row>
    <row r="141" spans="1:6" s="221" customFormat="1" ht="14" x14ac:dyDescent="0.3">
      <c r="A141" s="191"/>
      <c r="B141" s="220"/>
      <c r="C141" s="2"/>
      <c r="D141" s="71"/>
      <c r="E141" s="71"/>
      <c r="F141" s="71"/>
    </row>
    <row r="142" spans="1:6" s="221" customFormat="1" ht="14" x14ac:dyDescent="0.3">
      <c r="A142" s="191"/>
      <c r="B142" s="220"/>
      <c r="C142" s="2"/>
      <c r="D142" s="71"/>
      <c r="E142" s="71"/>
      <c r="F142" s="71"/>
    </row>
    <row r="143" spans="1:6" s="221" customFormat="1" ht="14" x14ac:dyDescent="0.3">
      <c r="A143" s="191"/>
      <c r="B143" s="220"/>
      <c r="C143" s="2"/>
      <c r="D143" s="71"/>
      <c r="E143" s="71"/>
      <c r="F143" s="71"/>
    </row>
    <row r="144" spans="1:6" s="221" customFormat="1" ht="14" x14ac:dyDescent="0.3">
      <c r="A144" s="191"/>
      <c r="B144" s="220"/>
      <c r="C144" s="2"/>
      <c r="D144" s="71"/>
      <c r="E144" s="71"/>
      <c r="F144" s="71"/>
    </row>
    <row r="145" spans="1:6" s="221" customFormat="1" ht="14" x14ac:dyDescent="0.3">
      <c r="A145" s="191"/>
      <c r="B145" s="220"/>
      <c r="C145" s="2"/>
      <c r="D145" s="71"/>
      <c r="E145" s="71"/>
      <c r="F145" s="71"/>
    </row>
    <row r="146" spans="1:6" s="221" customFormat="1" ht="14" x14ac:dyDescent="0.3">
      <c r="A146" s="191"/>
      <c r="B146" s="220"/>
      <c r="C146" s="2"/>
      <c r="D146" s="71"/>
      <c r="E146" s="71"/>
      <c r="F146" s="71"/>
    </row>
    <row r="147" spans="1:6" s="221" customFormat="1" ht="14" x14ac:dyDescent="0.3">
      <c r="A147" s="191"/>
      <c r="B147" s="220"/>
      <c r="C147" s="2"/>
      <c r="D147" s="71"/>
      <c r="E147" s="71"/>
      <c r="F147" s="71"/>
    </row>
    <row r="148" spans="1:6" s="221" customFormat="1" ht="14" x14ac:dyDescent="0.3">
      <c r="A148" s="191"/>
      <c r="B148" s="220"/>
      <c r="C148" s="2"/>
      <c r="D148" s="71"/>
      <c r="E148" s="71"/>
      <c r="F148" s="71"/>
    </row>
    <row r="149" spans="1:6" s="221" customFormat="1" ht="14" x14ac:dyDescent="0.3">
      <c r="A149" s="191"/>
      <c r="B149" s="220"/>
      <c r="C149" s="2"/>
      <c r="D149" s="71"/>
      <c r="E149" s="71"/>
      <c r="F149" s="71"/>
    </row>
    <row r="150" spans="1:6" s="221" customFormat="1" ht="14" x14ac:dyDescent="0.3">
      <c r="A150" s="191"/>
      <c r="B150" s="220"/>
      <c r="C150" s="2"/>
      <c r="D150" s="71"/>
      <c r="E150" s="71"/>
      <c r="F150" s="71"/>
    </row>
    <row r="151" spans="1:6" s="221" customFormat="1" ht="14" x14ac:dyDescent="0.3">
      <c r="A151" s="191"/>
      <c r="B151" s="220"/>
      <c r="C151" s="2"/>
      <c r="D151" s="71"/>
      <c r="E151" s="71"/>
      <c r="F151" s="71"/>
    </row>
    <row r="152" spans="1:6" s="221" customFormat="1" ht="14" x14ac:dyDescent="0.3">
      <c r="A152" s="191"/>
      <c r="B152" s="220"/>
      <c r="C152" s="2"/>
      <c r="D152" s="71"/>
      <c r="E152" s="71"/>
      <c r="F152" s="71"/>
    </row>
    <row r="153" spans="1:6" s="221" customFormat="1" ht="14" x14ac:dyDescent="0.3">
      <c r="A153" s="191"/>
      <c r="B153" s="220"/>
      <c r="C153" s="2"/>
      <c r="D153" s="71"/>
      <c r="E153" s="71"/>
      <c r="F153" s="71"/>
    </row>
    <row r="154" spans="1:6" s="221" customFormat="1" ht="14" x14ac:dyDescent="0.3">
      <c r="A154" s="191"/>
      <c r="B154" s="220"/>
      <c r="C154" s="2"/>
      <c r="D154" s="71"/>
      <c r="E154" s="71"/>
      <c r="F154" s="71"/>
    </row>
    <row r="155" spans="1:6" s="221" customFormat="1" ht="14" x14ac:dyDescent="0.3">
      <c r="A155" s="191"/>
      <c r="B155" s="220"/>
      <c r="C155" s="2"/>
      <c r="D155" s="71"/>
      <c r="E155" s="71"/>
      <c r="F155" s="71"/>
    </row>
    <row r="156" spans="1:6" s="221" customFormat="1" ht="14" x14ac:dyDescent="0.3">
      <c r="A156" s="191"/>
      <c r="B156" s="220"/>
      <c r="C156" s="2"/>
      <c r="D156" s="71"/>
      <c r="E156" s="71"/>
      <c r="F156" s="71"/>
    </row>
    <row r="157" spans="1:6" s="221" customFormat="1" ht="14" x14ac:dyDescent="0.3">
      <c r="A157" s="191"/>
      <c r="B157" s="220"/>
      <c r="C157" s="2"/>
      <c r="D157" s="71"/>
      <c r="E157" s="71"/>
      <c r="F157" s="71"/>
    </row>
    <row r="158" spans="1:6" s="221" customFormat="1" ht="14" x14ac:dyDescent="0.3">
      <c r="A158" s="191"/>
      <c r="B158" s="220"/>
      <c r="C158" s="2"/>
      <c r="D158" s="71"/>
      <c r="E158" s="71"/>
      <c r="F158" s="71"/>
    </row>
    <row r="159" spans="1:6" s="221" customFormat="1" ht="14" x14ac:dyDescent="0.3">
      <c r="A159" s="191"/>
      <c r="B159" s="220"/>
      <c r="C159" s="2"/>
      <c r="D159" s="71"/>
      <c r="E159" s="71"/>
      <c r="F159" s="71"/>
    </row>
    <row r="160" spans="1:6" s="221" customFormat="1" ht="14" x14ac:dyDescent="0.3">
      <c r="A160" s="191"/>
      <c r="B160" s="220"/>
      <c r="C160" s="2"/>
      <c r="D160" s="71"/>
      <c r="E160" s="71"/>
      <c r="F160" s="71"/>
    </row>
    <row r="161" spans="1:6" s="221" customFormat="1" ht="14" x14ac:dyDescent="0.3">
      <c r="A161" s="191"/>
      <c r="B161" s="220"/>
      <c r="C161" s="2"/>
      <c r="D161" s="71"/>
      <c r="E161" s="71"/>
      <c r="F161" s="71"/>
    </row>
    <row r="162" spans="1:6" s="221" customFormat="1" ht="14" x14ac:dyDescent="0.3">
      <c r="A162" s="191"/>
      <c r="B162" s="220"/>
      <c r="C162" s="2"/>
      <c r="D162" s="71"/>
      <c r="E162" s="71"/>
      <c r="F162" s="71"/>
    </row>
    <row r="163" spans="1:6" s="221" customFormat="1" ht="14" x14ac:dyDescent="0.3">
      <c r="A163" s="191"/>
      <c r="B163" s="220"/>
      <c r="C163" s="2"/>
      <c r="D163" s="71"/>
      <c r="E163" s="71"/>
      <c r="F163" s="71"/>
    </row>
    <row r="164" spans="1:6" s="221" customFormat="1" ht="14" x14ac:dyDescent="0.3">
      <c r="A164" s="191"/>
      <c r="B164" s="220"/>
      <c r="C164" s="2"/>
      <c r="D164" s="71"/>
      <c r="E164" s="71"/>
      <c r="F164" s="71"/>
    </row>
    <row r="165" spans="1:6" s="221" customFormat="1" ht="14" x14ac:dyDescent="0.3">
      <c r="A165" s="191"/>
      <c r="B165" s="220"/>
      <c r="C165" s="2"/>
      <c r="D165" s="71"/>
      <c r="E165" s="71"/>
      <c r="F165" s="71"/>
    </row>
    <row r="166" spans="1:6" s="221" customFormat="1" ht="14" x14ac:dyDescent="0.3">
      <c r="A166" s="191"/>
      <c r="B166" s="220"/>
      <c r="C166" s="2"/>
      <c r="D166" s="71"/>
      <c r="E166" s="71"/>
      <c r="F166" s="71"/>
    </row>
    <row r="167" spans="1:6" s="221" customFormat="1" ht="14" x14ac:dyDescent="0.3">
      <c r="A167" s="191"/>
      <c r="B167" s="220"/>
      <c r="C167" s="2"/>
      <c r="D167" s="71"/>
      <c r="E167" s="71"/>
      <c r="F167" s="71"/>
    </row>
    <row r="168" spans="1:6" s="221" customFormat="1" ht="14" x14ac:dyDescent="0.3">
      <c r="A168" s="191"/>
      <c r="B168" s="220"/>
      <c r="C168" s="2"/>
      <c r="D168" s="71"/>
      <c r="E168" s="71"/>
      <c r="F168" s="71"/>
    </row>
    <row r="169" spans="1:6" s="221" customFormat="1" ht="14" x14ac:dyDescent="0.3">
      <c r="A169" s="191"/>
      <c r="B169" s="220"/>
      <c r="C169" s="2"/>
      <c r="D169" s="71"/>
      <c r="E169" s="71"/>
      <c r="F169" s="71"/>
    </row>
    <row r="170" spans="1:6" s="221" customFormat="1" ht="14" x14ac:dyDescent="0.3">
      <c r="A170" s="191"/>
      <c r="B170" s="220"/>
      <c r="C170" s="2"/>
      <c r="D170" s="71"/>
      <c r="E170" s="71"/>
      <c r="F170" s="71"/>
    </row>
    <row r="171" spans="1:6" s="221" customFormat="1" ht="14" x14ac:dyDescent="0.3">
      <c r="A171" s="191"/>
      <c r="B171" s="220"/>
      <c r="C171" s="2"/>
      <c r="D171" s="71"/>
      <c r="E171" s="71"/>
      <c r="F171" s="71"/>
    </row>
    <row r="172" spans="1:6" s="221" customFormat="1" ht="14" x14ac:dyDescent="0.3">
      <c r="A172" s="191"/>
      <c r="B172" s="220"/>
      <c r="C172" s="2"/>
      <c r="D172" s="71"/>
      <c r="E172" s="71"/>
      <c r="F172" s="71"/>
    </row>
    <row r="173" spans="1:6" s="221" customFormat="1" ht="14" x14ac:dyDescent="0.3">
      <c r="A173" s="191"/>
      <c r="B173" s="220"/>
      <c r="C173" s="2"/>
      <c r="D173" s="71"/>
      <c r="E173" s="71"/>
      <c r="F173" s="71"/>
    </row>
    <row r="174" spans="1:6" s="221" customFormat="1" ht="14" x14ac:dyDescent="0.3">
      <c r="A174" s="191"/>
      <c r="B174" s="220"/>
      <c r="C174" s="2"/>
      <c r="D174" s="71"/>
      <c r="E174" s="71"/>
      <c r="F174" s="71"/>
    </row>
    <row r="175" spans="1:6" s="221" customFormat="1" ht="14" x14ac:dyDescent="0.3">
      <c r="A175" s="191"/>
      <c r="B175" s="220"/>
      <c r="C175" s="2"/>
      <c r="D175" s="71"/>
      <c r="E175" s="71"/>
      <c r="F175" s="71"/>
    </row>
    <row r="176" spans="1:6" s="221" customFormat="1" ht="14" x14ac:dyDescent="0.3">
      <c r="A176" s="191"/>
      <c r="B176" s="220"/>
      <c r="C176" s="2"/>
      <c r="D176" s="71"/>
      <c r="E176" s="71"/>
      <c r="F176" s="71"/>
    </row>
    <row r="177" spans="1:6" s="221" customFormat="1" ht="14" x14ac:dyDescent="0.3">
      <c r="A177" s="191"/>
      <c r="B177" s="220"/>
      <c r="C177" s="2"/>
      <c r="D177" s="71"/>
      <c r="E177" s="71"/>
      <c r="F177" s="71"/>
    </row>
    <row r="178" spans="1:6" s="221" customFormat="1" ht="14" x14ac:dyDescent="0.3">
      <c r="A178" s="191"/>
      <c r="B178" s="220"/>
      <c r="C178" s="2"/>
      <c r="D178" s="71"/>
      <c r="E178" s="71"/>
      <c r="F178" s="71"/>
    </row>
    <row r="179" spans="1:6" s="221" customFormat="1" ht="14" x14ac:dyDescent="0.3">
      <c r="A179" s="191"/>
      <c r="B179" s="220"/>
      <c r="C179" s="2"/>
      <c r="D179" s="71"/>
      <c r="E179" s="71"/>
      <c r="F179" s="71"/>
    </row>
    <row r="180" spans="1:6" s="221" customFormat="1" ht="14" x14ac:dyDescent="0.3">
      <c r="A180" s="191"/>
      <c r="B180" s="220"/>
      <c r="C180" s="2"/>
      <c r="D180" s="71"/>
      <c r="E180" s="71"/>
      <c r="F180" s="71"/>
    </row>
    <row r="181" spans="1:6" s="221" customFormat="1" ht="14" x14ac:dyDescent="0.3">
      <c r="A181" s="191"/>
      <c r="B181" s="220"/>
      <c r="C181" s="2"/>
      <c r="D181" s="71"/>
      <c r="E181" s="71"/>
      <c r="F181" s="71"/>
    </row>
    <row r="182" spans="1:6" s="221" customFormat="1" ht="14" x14ac:dyDescent="0.3">
      <c r="A182" s="191"/>
      <c r="B182" s="220"/>
      <c r="C182" s="2"/>
      <c r="D182" s="71"/>
      <c r="E182" s="71"/>
      <c r="F182" s="71"/>
    </row>
    <row r="183" spans="1:6" s="221" customFormat="1" ht="14" x14ac:dyDescent="0.3">
      <c r="A183" s="191"/>
      <c r="B183" s="220"/>
      <c r="C183" s="2"/>
      <c r="D183" s="71"/>
      <c r="E183" s="71"/>
      <c r="F183" s="71"/>
    </row>
    <row r="184" spans="1:6" s="221" customFormat="1" ht="14" x14ac:dyDescent="0.3">
      <c r="A184" s="191"/>
      <c r="B184" s="220"/>
      <c r="C184" s="2"/>
      <c r="D184" s="71"/>
      <c r="E184" s="71"/>
      <c r="F184" s="71"/>
    </row>
    <row r="185" spans="1:6" s="221" customFormat="1" ht="14" x14ac:dyDescent="0.3">
      <c r="A185" s="191"/>
      <c r="B185" s="220"/>
      <c r="C185" s="2"/>
      <c r="D185" s="71"/>
      <c r="E185" s="71"/>
      <c r="F185" s="71"/>
    </row>
    <row r="186" spans="1:6" s="221" customFormat="1" ht="14" x14ac:dyDescent="0.3">
      <c r="A186" s="191"/>
      <c r="B186" s="220"/>
      <c r="C186" s="2"/>
      <c r="D186" s="71"/>
      <c r="E186" s="71"/>
      <c r="F186" s="71"/>
    </row>
    <row r="187" spans="1:6" s="221" customFormat="1" ht="14" x14ac:dyDescent="0.3">
      <c r="A187" s="191"/>
      <c r="B187" s="220"/>
      <c r="C187" s="2"/>
      <c r="D187" s="71"/>
      <c r="E187" s="71"/>
      <c r="F187" s="71"/>
    </row>
    <row r="188" spans="1:6" s="221" customFormat="1" ht="14" x14ac:dyDescent="0.3">
      <c r="A188" s="191"/>
      <c r="B188" s="220"/>
      <c r="C188" s="2"/>
      <c r="D188" s="71"/>
      <c r="E188" s="71"/>
      <c r="F188" s="71"/>
    </row>
    <row r="189" spans="1:6" s="221" customFormat="1" ht="14" x14ac:dyDescent="0.3">
      <c r="A189" s="191"/>
      <c r="B189" s="220"/>
      <c r="C189" s="2"/>
      <c r="D189" s="71"/>
      <c r="E189" s="71"/>
      <c r="F189" s="71"/>
    </row>
    <row r="190" spans="1:6" s="221" customFormat="1" ht="14" x14ac:dyDescent="0.3">
      <c r="A190" s="191"/>
      <c r="B190" s="220"/>
      <c r="C190" s="2"/>
      <c r="D190" s="71"/>
      <c r="E190" s="71"/>
      <c r="F190" s="71"/>
    </row>
    <row r="191" spans="1:6" s="221" customFormat="1" ht="14" x14ac:dyDescent="0.3">
      <c r="A191" s="191"/>
      <c r="B191" s="220"/>
      <c r="C191" s="2"/>
      <c r="D191" s="71"/>
      <c r="E191" s="71"/>
      <c r="F191" s="71"/>
    </row>
    <row r="192" spans="1:6" s="221" customFormat="1" ht="14" x14ac:dyDescent="0.3">
      <c r="A192" s="191"/>
      <c r="B192" s="220"/>
      <c r="C192" s="2"/>
      <c r="D192" s="71"/>
      <c r="E192" s="71"/>
      <c r="F192" s="71"/>
    </row>
    <row r="193" spans="1:6" s="221" customFormat="1" ht="14" x14ac:dyDescent="0.3">
      <c r="A193" s="191"/>
      <c r="B193" s="220"/>
      <c r="C193" s="2"/>
      <c r="D193" s="71"/>
      <c r="E193" s="71"/>
      <c r="F193" s="71"/>
    </row>
    <row r="194" spans="1:6" s="221" customFormat="1" ht="14" x14ac:dyDescent="0.3">
      <c r="A194" s="191"/>
      <c r="B194" s="220"/>
      <c r="C194" s="2"/>
      <c r="D194" s="71"/>
      <c r="E194" s="71"/>
      <c r="F194" s="71"/>
    </row>
    <row r="195" spans="1:6" s="221" customFormat="1" ht="14" x14ac:dyDescent="0.3">
      <c r="A195" s="191"/>
      <c r="B195" s="220"/>
      <c r="C195" s="2"/>
      <c r="D195" s="71"/>
      <c r="E195" s="71"/>
      <c r="F195" s="71"/>
    </row>
    <row r="196" spans="1:6" s="221" customFormat="1" ht="14" x14ac:dyDescent="0.3">
      <c r="A196" s="191"/>
      <c r="B196" s="220"/>
      <c r="C196" s="2"/>
      <c r="D196" s="71"/>
      <c r="E196" s="71"/>
      <c r="F196" s="71"/>
    </row>
    <row r="197" spans="1:6" s="221" customFormat="1" ht="14" x14ac:dyDescent="0.3">
      <c r="A197" s="191"/>
      <c r="B197" s="220"/>
      <c r="C197" s="2"/>
      <c r="D197" s="71"/>
      <c r="E197" s="71"/>
      <c r="F197" s="71"/>
    </row>
    <row r="198" spans="1:6" s="221" customFormat="1" ht="14" x14ac:dyDescent="0.3">
      <c r="A198" s="191"/>
      <c r="B198" s="220"/>
      <c r="C198" s="2"/>
      <c r="D198" s="71"/>
      <c r="E198" s="71"/>
      <c r="F198" s="71"/>
    </row>
    <row r="199" spans="1:6" s="221" customFormat="1" ht="14" x14ac:dyDescent="0.3">
      <c r="A199" s="191"/>
      <c r="B199" s="220"/>
      <c r="C199" s="2"/>
      <c r="D199" s="71"/>
      <c r="E199" s="71"/>
      <c r="F199" s="71"/>
    </row>
    <row r="200" spans="1:6" s="221" customFormat="1" ht="14" x14ac:dyDescent="0.3">
      <c r="A200" s="191"/>
      <c r="B200" s="220"/>
      <c r="C200" s="2"/>
      <c r="D200" s="71"/>
      <c r="E200" s="71"/>
      <c r="F200" s="71"/>
    </row>
    <row r="201" spans="1:6" s="221" customFormat="1" ht="14" x14ac:dyDescent="0.3">
      <c r="A201" s="191"/>
      <c r="B201" s="220"/>
      <c r="C201" s="2"/>
      <c r="D201" s="71"/>
      <c r="E201" s="71"/>
      <c r="F201" s="71"/>
    </row>
    <row r="202" spans="1:6" s="221" customFormat="1" ht="14" x14ac:dyDescent="0.3">
      <c r="A202" s="191"/>
      <c r="B202" s="220"/>
      <c r="C202" s="2"/>
      <c r="D202" s="71"/>
      <c r="E202" s="71"/>
      <c r="F202" s="71"/>
    </row>
    <row r="203" spans="1:6" s="221" customFormat="1" ht="14" x14ac:dyDescent="0.3">
      <c r="A203" s="191"/>
      <c r="B203" s="220"/>
      <c r="C203" s="2"/>
      <c r="D203" s="71"/>
      <c r="E203" s="71"/>
      <c r="F203" s="71"/>
    </row>
    <row r="204" spans="1:6" s="221" customFormat="1" ht="14" x14ac:dyDescent="0.3">
      <c r="A204" s="191"/>
      <c r="B204" s="220"/>
      <c r="C204" s="2"/>
      <c r="D204" s="71"/>
      <c r="E204" s="71"/>
      <c r="F204" s="71"/>
    </row>
    <row r="205" spans="1:6" s="221" customFormat="1" ht="14" x14ac:dyDescent="0.3">
      <c r="A205" s="191"/>
      <c r="B205" s="220"/>
      <c r="C205" s="2"/>
      <c r="D205" s="71"/>
      <c r="E205" s="71"/>
      <c r="F205" s="71"/>
    </row>
    <row r="206" spans="1:6" s="221" customFormat="1" ht="14" x14ac:dyDescent="0.3">
      <c r="A206" s="191"/>
      <c r="B206" s="220"/>
      <c r="C206" s="2"/>
      <c r="D206" s="71"/>
      <c r="E206" s="71"/>
      <c r="F206" s="71"/>
    </row>
    <row r="207" spans="1:6" s="221" customFormat="1" ht="14" x14ac:dyDescent="0.3">
      <c r="A207" s="191"/>
      <c r="B207" s="220"/>
      <c r="C207" s="2"/>
      <c r="D207" s="71"/>
      <c r="E207" s="71"/>
      <c r="F207" s="71"/>
    </row>
    <row r="208" spans="1:6" s="221" customFormat="1" ht="14" x14ac:dyDescent="0.3">
      <c r="A208" s="191"/>
      <c r="B208" s="220"/>
      <c r="C208" s="2"/>
      <c r="D208" s="71"/>
      <c r="E208" s="71"/>
      <c r="F208" s="71"/>
    </row>
    <row r="209" spans="1:6" s="221" customFormat="1" ht="14" x14ac:dyDescent="0.3">
      <c r="A209" s="191"/>
      <c r="B209" s="220"/>
      <c r="C209" s="2"/>
      <c r="D209" s="71"/>
      <c r="E209" s="71"/>
      <c r="F209" s="71"/>
    </row>
    <row r="210" spans="1:6" s="221" customFormat="1" ht="14" x14ac:dyDescent="0.3">
      <c r="A210" s="191"/>
      <c r="B210" s="220"/>
      <c r="C210" s="2"/>
      <c r="D210" s="71"/>
      <c r="E210" s="71"/>
      <c r="F210" s="71"/>
    </row>
    <row r="211" spans="1:6" s="221" customFormat="1" ht="14" x14ac:dyDescent="0.3">
      <c r="A211" s="191"/>
      <c r="B211" s="220"/>
      <c r="C211" s="2"/>
      <c r="D211" s="71"/>
      <c r="E211" s="71"/>
      <c r="F211" s="71"/>
    </row>
    <row r="212" spans="1:6" s="221" customFormat="1" ht="14" x14ac:dyDescent="0.3">
      <c r="A212" s="191"/>
      <c r="B212" s="220"/>
      <c r="C212" s="2"/>
      <c r="D212" s="71"/>
      <c r="E212" s="71"/>
      <c r="F212" s="71"/>
    </row>
    <row r="213" spans="1:6" s="221" customFormat="1" ht="14" x14ac:dyDescent="0.3">
      <c r="A213" s="191"/>
      <c r="B213" s="220"/>
      <c r="C213" s="2"/>
      <c r="D213" s="71"/>
      <c r="E213" s="71"/>
      <c r="F213" s="71"/>
    </row>
    <row r="214" spans="1:6" s="221" customFormat="1" ht="14" x14ac:dyDescent="0.3">
      <c r="A214" s="191"/>
      <c r="B214" s="220"/>
      <c r="C214" s="2"/>
      <c r="D214" s="71"/>
      <c r="E214" s="71"/>
      <c r="F214" s="71"/>
    </row>
    <row r="215" spans="1:6" s="221" customFormat="1" ht="14" x14ac:dyDescent="0.3">
      <c r="A215" s="191"/>
      <c r="B215" s="220"/>
      <c r="C215" s="2"/>
      <c r="D215" s="71"/>
      <c r="E215" s="71"/>
      <c r="F215" s="71"/>
    </row>
    <row r="216" spans="1:6" s="221" customFormat="1" ht="14" x14ac:dyDescent="0.3">
      <c r="A216" s="191"/>
      <c r="B216" s="220"/>
      <c r="C216" s="2"/>
      <c r="D216" s="71"/>
      <c r="E216" s="71"/>
      <c r="F216" s="71"/>
    </row>
    <row r="217" spans="1:6" s="221" customFormat="1" ht="14" x14ac:dyDescent="0.3">
      <c r="A217" s="191"/>
      <c r="B217" s="220"/>
      <c r="C217" s="2"/>
      <c r="D217" s="71"/>
      <c r="E217" s="71"/>
      <c r="F217" s="71"/>
    </row>
    <row r="218" spans="1:6" s="221" customFormat="1" ht="14" x14ac:dyDescent="0.3">
      <c r="A218" s="191"/>
      <c r="B218" s="220"/>
      <c r="C218" s="2"/>
      <c r="D218" s="71"/>
      <c r="E218" s="71"/>
      <c r="F218" s="71"/>
    </row>
    <row r="219" spans="1:6" s="221" customFormat="1" ht="14" x14ac:dyDescent="0.3">
      <c r="A219" s="191"/>
      <c r="B219" s="220"/>
      <c r="C219" s="2"/>
      <c r="D219" s="71"/>
      <c r="E219" s="71"/>
      <c r="F219" s="71"/>
    </row>
    <row r="220" spans="1:6" s="221" customFormat="1" ht="14" x14ac:dyDescent="0.3">
      <c r="A220" s="191"/>
      <c r="B220" s="220"/>
      <c r="C220" s="2"/>
      <c r="D220" s="71"/>
      <c r="E220" s="71"/>
      <c r="F220" s="71"/>
    </row>
    <row r="221" spans="1:6" s="221" customFormat="1" ht="14" x14ac:dyDescent="0.3">
      <c r="A221" s="191"/>
      <c r="B221" s="220"/>
      <c r="C221" s="2"/>
      <c r="D221" s="71"/>
      <c r="E221" s="71"/>
      <c r="F221" s="71"/>
    </row>
    <row r="222" spans="1:6" s="221" customFormat="1" ht="14" x14ac:dyDescent="0.3">
      <c r="A222" s="191"/>
      <c r="B222" s="220"/>
      <c r="C222" s="2"/>
      <c r="D222" s="71"/>
      <c r="E222" s="71"/>
      <c r="F222" s="71"/>
    </row>
    <row r="223" spans="1:6" s="221" customFormat="1" ht="14" x14ac:dyDescent="0.3">
      <c r="A223" s="191"/>
      <c r="B223" s="220"/>
      <c r="C223" s="2"/>
      <c r="D223" s="71"/>
      <c r="E223" s="71"/>
      <c r="F223" s="71"/>
    </row>
    <row r="224" spans="1:6" s="221" customFormat="1" ht="14" x14ac:dyDescent="0.3">
      <c r="A224" s="191"/>
      <c r="B224" s="220"/>
      <c r="C224" s="2"/>
      <c r="D224" s="71"/>
      <c r="E224" s="71"/>
      <c r="F224" s="71"/>
    </row>
    <row r="225" spans="1:6" s="221" customFormat="1" ht="14" x14ac:dyDescent="0.3">
      <c r="A225" s="191"/>
      <c r="B225" s="220"/>
      <c r="C225" s="2"/>
      <c r="D225" s="71"/>
      <c r="E225" s="71"/>
      <c r="F225" s="71"/>
    </row>
    <row r="226" spans="1:6" s="221" customFormat="1" ht="14" x14ac:dyDescent="0.3">
      <c r="A226" s="191"/>
      <c r="B226" s="220"/>
      <c r="C226" s="2"/>
      <c r="D226" s="71"/>
      <c r="E226" s="71"/>
      <c r="F226" s="71"/>
    </row>
    <row r="227" spans="1:6" s="221" customFormat="1" ht="14" x14ac:dyDescent="0.3">
      <c r="A227" s="191"/>
      <c r="B227" s="220"/>
      <c r="C227" s="2"/>
      <c r="D227" s="71"/>
      <c r="E227" s="71"/>
      <c r="F227" s="71"/>
    </row>
    <row r="228" spans="1:6" s="221" customFormat="1" ht="14" x14ac:dyDescent="0.3">
      <c r="A228" s="191"/>
      <c r="B228" s="220"/>
      <c r="C228" s="2"/>
      <c r="D228" s="71"/>
      <c r="E228" s="71"/>
      <c r="F228" s="71"/>
    </row>
    <row r="229" spans="1:6" s="221" customFormat="1" ht="14" x14ac:dyDescent="0.3">
      <c r="A229" s="191"/>
      <c r="B229" s="220"/>
      <c r="C229" s="2"/>
      <c r="D229" s="71"/>
      <c r="E229" s="71"/>
      <c r="F229" s="71"/>
    </row>
    <row r="230" spans="1:6" s="221" customFormat="1" ht="14" x14ac:dyDescent="0.3">
      <c r="A230" s="191"/>
      <c r="B230" s="220"/>
      <c r="C230" s="2"/>
      <c r="D230" s="71"/>
      <c r="E230" s="71"/>
      <c r="F230" s="71"/>
    </row>
    <row r="231" spans="1:6" s="221" customFormat="1" ht="14" x14ac:dyDescent="0.3">
      <c r="A231" s="191"/>
      <c r="B231" s="220"/>
      <c r="C231" s="2"/>
      <c r="D231" s="71"/>
      <c r="E231" s="71"/>
      <c r="F231" s="71"/>
    </row>
    <row r="232" spans="1:6" s="221" customFormat="1" ht="14" x14ac:dyDescent="0.3">
      <c r="A232" s="191"/>
      <c r="B232" s="220"/>
      <c r="C232" s="2"/>
      <c r="D232" s="71"/>
      <c r="E232" s="71"/>
      <c r="F232" s="71"/>
    </row>
    <row r="233" spans="1:6" s="221" customFormat="1" ht="14" x14ac:dyDescent="0.3">
      <c r="A233" s="191"/>
      <c r="B233" s="220"/>
      <c r="C233" s="2"/>
      <c r="D233" s="71"/>
      <c r="E233" s="71"/>
      <c r="F233" s="71"/>
    </row>
    <row r="234" spans="1:6" s="221" customFormat="1" ht="14" x14ac:dyDescent="0.3">
      <c r="A234" s="191"/>
      <c r="B234" s="220"/>
      <c r="C234" s="2"/>
      <c r="D234" s="71"/>
      <c r="E234" s="71"/>
      <c r="F234" s="71"/>
    </row>
    <row r="235" spans="1:6" s="221" customFormat="1" ht="14" x14ac:dyDescent="0.3">
      <c r="A235" s="191"/>
      <c r="B235" s="220"/>
      <c r="C235" s="2"/>
      <c r="D235" s="71"/>
      <c r="E235" s="71"/>
      <c r="F235" s="71"/>
    </row>
    <row r="236" spans="1:6" s="221" customFormat="1" ht="14" x14ac:dyDescent="0.3">
      <c r="A236" s="191"/>
      <c r="B236" s="220"/>
      <c r="C236" s="2"/>
      <c r="D236" s="71"/>
      <c r="E236" s="71"/>
      <c r="F236" s="71"/>
    </row>
    <row r="237" spans="1:6" s="221" customFormat="1" ht="14" x14ac:dyDescent="0.3">
      <c r="A237" s="191"/>
      <c r="B237" s="220"/>
      <c r="C237" s="2"/>
      <c r="D237" s="71"/>
      <c r="E237" s="71"/>
      <c r="F237" s="71"/>
    </row>
    <row r="238" spans="1:6" s="221" customFormat="1" ht="14" x14ac:dyDescent="0.3">
      <c r="A238" s="191"/>
      <c r="B238" s="220"/>
      <c r="C238" s="2"/>
      <c r="D238" s="71"/>
      <c r="E238" s="71"/>
      <c r="F238" s="71"/>
    </row>
    <row r="239" spans="1:6" s="221" customFormat="1" ht="14" x14ac:dyDescent="0.3">
      <c r="A239" s="191"/>
      <c r="B239" s="220"/>
      <c r="C239" s="2"/>
      <c r="D239" s="71"/>
      <c r="E239" s="71"/>
      <c r="F239" s="71"/>
    </row>
    <row r="240" spans="1:6" s="221" customFormat="1" ht="14" x14ac:dyDescent="0.3">
      <c r="A240" s="191"/>
      <c r="B240" s="220"/>
      <c r="C240" s="2"/>
      <c r="D240" s="71"/>
      <c r="E240" s="71"/>
      <c r="F240" s="71"/>
    </row>
    <row r="241" spans="1:6" s="221" customFormat="1" ht="14" x14ac:dyDescent="0.3">
      <c r="A241" s="191"/>
      <c r="B241" s="220"/>
      <c r="C241" s="2"/>
      <c r="D241" s="71"/>
      <c r="E241" s="71"/>
      <c r="F241" s="71"/>
    </row>
    <row r="242" spans="1:6" s="221" customFormat="1" ht="14" x14ac:dyDescent="0.3">
      <c r="A242" s="191"/>
      <c r="B242" s="220"/>
      <c r="C242" s="2"/>
      <c r="D242" s="71"/>
      <c r="E242" s="71"/>
      <c r="F242" s="71"/>
    </row>
    <row r="243" spans="1:6" s="221" customFormat="1" ht="14" x14ac:dyDescent="0.3">
      <c r="A243" s="191"/>
      <c r="B243" s="220"/>
      <c r="C243" s="2"/>
      <c r="D243" s="71"/>
      <c r="E243" s="71"/>
      <c r="F243" s="71"/>
    </row>
    <row r="244" spans="1:6" s="221" customFormat="1" ht="14" x14ac:dyDescent="0.3">
      <c r="A244" s="191"/>
      <c r="B244" s="220"/>
      <c r="C244" s="2"/>
      <c r="D244" s="71"/>
      <c r="E244" s="71"/>
      <c r="F244" s="71"/>
    </row>
    <row r="245" spans="1:6" s="221" customFormat="1" ht="14" x14ac:dyDescent="0.3">
      <c r="A245" s="191"/>
      <c r="B245" s="220"/>
      <c r="C245" s="2"/>
      <c r="D245" s="71"/>
      <c r="E245" s="71"/>
      <c r="F245" s="71"/>
    </row>
    <row r="246" spans="1:6" s="221" customFormat="1" ht="14" x14ac:dyDescent="0.3">
      <c r="A246" s="191"/>
      <c r="B246" s="220"/>
      <c r="C246" s="2"/>
      <c r="D246" s="71"/>
      <c r="E246" s="71"/>
      <c r="F246" s="71"/>
    </row>
    <row r="247" spans="1:6" s="221" customFormat="1" ht="14" x14ac:dyDescent="0.3">
      <c r="A247" s="191"/>
      <c r="B247" s="220"/>
      <c r="C247" s="2"/>
      <c r="D247" s="71"/>
      <c r="E247" s="71"/>
      <c r="F247" s="71"/>
    </row>
    <row r="248" spans="1:6" s="221" customFormat="1" ht="14" x14ac:dyDescent="0.3">
      <c r="A248" s="191"/>
      <c r="B248" s="220"/>
      <c r="C248" s="2"/>
      <c r="D248" s="71"/>
      <c r="E248" s="71"/>
      <c r="F248" s="71"/>
    </row>
    <row r="249" spans="1:6" s="221" customFormat="1" ht="14" x14ac:dyDescent="0.3">
      <c r="A249" s="191"/>
      <c r="B249" s="220"/>
      <c r="C249" s="2"/>
      <c r="D249" s="71"/>
      <c r="E249" s="71"/>
      <c r="F249" s="71"/>
    </row>
    <row r="250" spans="1:6" s="221" customFormat="1" ht="14" x14ac:dyDescent="0.3">
      <c r="A250" s="191"/>
      <c r="B250" s="220"/>
      <c r="C250" s="2"/>
      <c r="D250" s="71"/>
      <c r="E250" s="71"/>
      <c r="F250" s="71"/>
    </row>
    <row r="251" spans="1:6" s="221" customFormat="1" ht="14" x14ac:dyDescent="0.3">
      <c r="A251" s="191"/>
      <c r="B251" s="220"/>
      <c r="C251" s="2"/>
      <c r="D251" s="71"/>
      <c r="E251" s="71"/>
      <c r="F251" s="71"/>
    </row>
    <row r="252" spans="1:6" s="221" customFormat="1" ht="14" x14ac:dyDescent="0.3">
      <c r="A252" s="191"/>
      <c r="B252" s="220"/>
      <c r="C252" s="2"/>
      <c r="D252" s="71"/>
      <c r="E252" s="71"/>
      <c r="F252" s="71"/>
    </row>
    <row r="253" spans="1:6" s="221" customFormat="1" ht="14" x14ac:dyDescent="0.3">
      <c r="A253" s="191"/>
      <c r="B253" s="220"/>
      <c r="C253" s="2"/>
      <c r="D253" s="71"/>
      <c r="E253" s="71"/>
      <c r="F253" s="71"/>
    </row>
    <row r="254" spans="1:6" s="221" customFormat="1" ht="14" x14ac:dyDescent="0.3">
      <c r="A254" s="191"/>
      <c r="B254" s="220"/>
      <c r="C254" s="2"/>
      <c r="D254" s="71"/>
      <c r="E254" s="71"/>
      <c r="F254" s="71"/>
    </row>
    <row r="255" spans="1:6" s="221" customFormat="1" ht="14" x14ac:dyDescent="0.3">
      <c r="A255" s="191"/>
      <c r="B255" s="220"/>
      <c r="C255" s="2"/>
      <c r="D255" s="71"/>
      <c r="E255" s="71"/>
      <c r="F255" s="71"/>
    </row>
    <row r="256" spans="1:6" s="221" customFormat="1" ht="14" x14ac:dyDescent="0.3">
      <c r="A256" s="191"/>
      <c r="B256" s="220"/>
      <c r="C256" s="2"/>
      <c r="D256" s="71"/>
      <c r="E256" s="71"/>
      <c r="F256" s="71"/>
    </row>
    <row r="257" spans="1:6" s="221" customFormat="1" ht="14" x14ac:dyDescent="0.3">
      <c r="A257" s="191"/>
      <c r="B257" s="220"/>
      <c r="C257" s="2"/>
      <c r="D257" s="71"/>
      <c r="E257" s="71"/>
      <c r="F257" s="71"/>
    </row>
    <row r="258" spans="1:6" s="221" customFormat="1" ht="14" x14ac:dyDescent="0.3">
      <c r="A258" s="191"/>
      <c r="B258" s="220"/>
      <c r="C258" s="2"/>
      <c r="D258" s="71"/>
      <c r="E258" s="71"/>
      <c r="F258" s="71"/>
    </row>
    <row r="259" spans="1:6" s="221" customFormat="1" ht="14" x14ac:dyDescent="0.3">
      <c r="A259" s="191"/>
      <c r="B259" s="220"/>
      <c r="C259" s="2"/>
      <c r="D259" s="71"/>
      <c r="E259" s="71"/>
      <c r="F259" s="71"/>
    </row>
    <row r="260" spans="1:6" s="221" customFormat="1" ht="14" x14ac:dyDescent="0.3">
      <c r="A260" s="191"/>
      <c r="B260" s="220"/>
      <c r="C260" s="2"/>
      <c r="D260" s="71"/>
      <c r="E260" s="71"/>
      <c r="F260" s="71"/>
    </row>
    <row r="261" spans="1:6" s="221" customFormat="1" ht="14" x14ac:dyDescent="0.3">
      <c r="A261" s="191"/>
      <c r="B261" s="220"/>
      <c r="C261" s="2"/>
      <c r="D261" s="71"/>
      <c r="E261" s="71"/>
      <c r="F261" s="71"/>
    </row>
    <row r="262" spans="1:6" s="221" customFormat="1" ht="14" x14ac:dyDescent="0.3">
      <c r="A262" s="191"/>
      <c r="B262" s="220"/>
      <c r="C262" s="2"/>
      <c r="D262" s="71"/>
      <c r="E262" s="71"/>
      <c r="F262" s="71"/>
    </row>
    <row r="263" spans="1:6" s="221" customFormat="1" ht="14" x14ac:dyDescent="0.3">
      <c r="A263" s="191"/>
      <c r="B263" s="220"/>
      <c r="C263" s="2"/>
      <c r="D263" s="71"/>
      <c r="E263" s="71"/>
      <c r="F263" s="71"/>
    </row>
    <row r="264" spans="1:6" s="221" customFormat="1" ht="14" x14ac:dyDescent="0.3">
      <c r="A264" s="191"/>
      <c r="B264" s="220"/>
      <c r="C264" s="2"/>
      <c r="D264" s="71"/>
      <c r="E264" s="71"/>
      <c r="F264" s="71"/>
    </row>
    <row r="265" spans="1:6" s="221" customFormat="1" ht="14" x14ac:dyDescent="0.3">
      <c r="A265" s="191"/>
      <c r="B265" s="220"/>
      <c r="C265" s="2"/>
      <c r="D265" s="71"/>
      <c r="E265" s="71"/>
      <c r="F265" s="71"/>
    </row>
    <row r="266" spans="1:6" s="221" customFormat="1" ht="14" x14ac:dyDescent="0.3">
      <c r="A266" s="191"/>
      <c r="B266" s="220"/>
      <c r="C266" s="2"/>
      <c r="D266" s="71"/>
      <c r="E266" s="71"/>
      <c r="F266" s="71"/>
    </row>
    <row r="267" spans="1:6" s="221" customFormat="1" ht="14" x14ac:dyDescent="0.3">
      <c r="A267" s="191"/>
      <c r="B267" s="220"/>
      <c r="C267" s="2"/>
      <c r="D267" s="71"/>
      <c r="E267" s="71"/>
      <c r="F267" s="71"/>
    </row>
    <row r="268" spans="1:6" s="221" customFormat="1" ht="14" x14ac:dyDescent="0.3">
      <c r="A268" s="191"/>
      <c r="B268" s="220"/>
      <c r="C268" s="2"/>
      <c r="D268" s="71"/>
      <c r="E268" s="71"/>
      <c r="F268" s="71"/>
    </row>
    <row r="269" spans="1:6" s="221" customFormat="1" ht="14" x14ac:dyDescent="0.3">
      <c r="A269" s="191"/>
      <c r="B269" s="220"/>
      <c r="C269" s="2"/>
      <c r="D269" s="71"/>
      <c r="E269" s="71"/>
      <c r="F269" s="71"/>
    </row>
    <row r="270" spans="1:6" s="221" customFormat="1" ht="14" x14ac:dyDescent="0.3">
      <c r="A270" s="191"/>
      <c r="B270" s="220"/>
      <c r="C270" s="2"/>
      <c r="D270" s="71"/>
      <c r="E270" s="71"/>
      <c r="F270" s="71"/>
    </row>
    <row r="271" spans="1:6" s="221" customFormat="1" ht="14" x14ac:dyDescent="0.3">
      <c r="A271" s="191"/>
      <c r="B271" s="220"/>
      <c r="C271" s="2"/>
      <c r="D271" s="71"/>
      <c r="E271" s="71"/>
      <c r="F271" s="71"/>
    </row>
    <row r="272" spans="1:6" s="221" customFormat="1" ht="14" x14ac:dyDescent="0.3">
      <c r="A272" s="191"/>
      <c r="B272" s="220"/>
      <c r="C272" s="2"/>
      <c r="D272" s="71"/>
      <c r="E272" s="71"/>
      <c r="F272" s="71"/>
    </row>
    <row r="273" spans="1:6" s="221" customFormat="1" ht="14" x14ac:dyDescent="0.3">
      <c r="A273" s="191"/>
      <c r="B273" s="220"/>
      <c r="C273" s="2"/>
      <c r="D273" s="71"/>
      <c r="E273" s="71"/>
      <c r="F273" s="71"/>
    </row>
    <row r="274" spans="1:6" s="221" customFormat="1" ht="14" x14ac:dyDescent="0.3">
      <c r="A274" s="191"/>
      <c r="B274" s="220"/>
      <c r="C274" s="2"/>
      <c r="D274" s="71"/>
      <c r="E274" s="71"/>
      <c r="F274" s="71"/>
    </row>
    <row r="275" spans="1:6" s="221" customFormat="1" ht="14" x14ac:dyDescent="0.3">
      <c r="A275" s="191"/>
      <c r="B275" s="220"/>
      <c r="C275" s="2"/>
      <c r="D275" s="71"/>
      <c r="E275" s="71"/>
      <c r="F275" s="71"/>
    </row>
    <row r="276" spans="1:6" s="221" customFormat="1" ht="14" x14ac:dyDescent="0.3">
      <c r="A276" s="191"/>
      <c r="B276" s="220"/>
      <c r="C276" s="2"/>
      <c r="D276" s="71"/>
      <c r="E276" s="71"/>
      <c r="F276" s="71"/>
    </row>
    <row r="277" spans="1:6" s="221" customFormat="1" ht="14" x14ac:dyDescent="0.3">
      <c r="A277" s="191"/>
      <c r="B277" s="220"/>
      <c r="C277" s="2"/>
      <c r="D277" s="71"/>
      <c r="E277" s="71"/>
      <c r="F277" s="71"/>
    </row>
    <row r="278" spans="1:6" s="221" customFormat="1" ht="14" x14ac:dyDescent="0.3">
      <c r="A278" s="191"/>
      <c r="B278" s="220"/>
      <c r="C278" s="2"/>
      <c r="D278" s="71"/>
      <c r="E278" s="71"/>
      <c r="F278" s="71"/>
    </row>
    <row r="279" spans="1:6" s="221" customFormat="1" ht="14" x14ac:dyDescent="0.3">
      <c r="A279" s="191"/>
      <c r="B279" s="220"/>
      <c r="C279" s="2"/>
      <c r="D279" s="71"/>
      <c r="E279" s="71"/>
      <c r="F279" s="71"/>
    </row>
    <row r="280" spans="1:6" s="221" customFormat="1" ht="14" x14ac:dyDescent="0.3">
      <c r="A280" s="191"/>
      <c r="B280" s="220"/>
      <c r="C280" s="2"/>
      <c r="D280" s="71"/>
      <c r="E280" s="71"/>
      <c r="F280" s="71"/>
    </row>
    <row r="281" spans="1:6" s="221" customFormat="1" ht="14" x14ac:dyDescent="0.3">
      <c r="A281" s="191"/>
      <c r="B281" s="220"/>
      <c r="C281" s="2"/>
      <c r="D281" s="71"/>
      <c r="E281" s="71"/>
      <c r="F281" s="71"/>
    </row>
    <row r="282" spans="1:6" s="221" customFormat="1" ht="14" x14ac:dyDescent="0.3">
      <c r="A282" s="191"/>
      <c r="B282" s="220"/>
      <c r="C282" s="2"/>
      <c r="D282" s="71"/>
      <c r="E282" s="71"/>
      <c r="F282" s="71"/>
    </row>
    <row r="283" spans="1:6" s="221" customFormat="1" ht="14" x14ac:dyDescent="0.3">
      <c r="A283" s="191"/>
      <c r="B283" s="220"/>
      <c r="C283" s="2"/>
      <c r="D283" s="71"/>
      <c r="E283" s="71"/>
      <c r="F283" s="71"/>
    </row>
    <row r="284" spans="1:6" s="221" customFormat="1" ht="14" x14ac:dyDescent="0.3">
      <c r="A284" s="191"/>
      <c r="B284" s="220"/>
      <c r="C284" s="2"/>
      <c r="D284" s="71"/>
      <c r="E284" s="71"/>
      <c r="F284" s="71"/>
    </row>
    <row r="285" spans="1:6" s="221" customFormat="1" ht="14" x14ac:dyDescent="0.3">
      <c r="A285" s="191"/>
      <c r="B285" s="220"/>
      <c r="C285" s="2"/>
      <c r="D285" s="71"/>
      <c r="E285" s="71"/>
      <c r="F285" s="71"/>
    </row>
    <row r="286" spans="1:6" s="221" customFormat="1" ht="14" x14ac:dyDescent="0.3">
      <c r="A286" s="191"/>
      <c r="B286" s="220"/>
      <c r="C286" s="2"/>
      <c r="D286" s="71"/>
      <c r="E286" s="71"/>
      <c r="F286" s="71"/>
    </row>
    <row r="287" spans="1:6" s="221" customFormat="1" ht="14" x14ac:dyDescent="0.3">
      <c r="A287" s="191"/>
      <c r="B287" s="220"/>
      <c r="C287" s="2"/>
      <c r="D287" s="71"/>
      <c r="E287" s="71"/>
      <c r="F287" s="71"/>
    </row>
    <row r="288" spans="1:6" s="221" customFormat="1" ht="14" x14ac:dyDescent="0.3">
      <c r="A288" s="191"/>
      <c r="B288" s="220"/>
      <c r="C288" s="2"/>
      <c r="D288" s="71"/>
      <c r="E288" s="71"/>
      <c r="F288" s="71"/>
    </row>
    <row r="289" spans="1:6" s="221" customFormat="1" ht="14" x14ac:dyDescent="0.3">
      <c r="A289" s="191"/>
      <c r="B289" s="220"/>
      <c r="C289" s="2"/>
      <c r="D289" s="71"/>
      <c r="E289" s="71"/>
      <c r="F289" s="71"/>
    </row>
    <row r="290" spans="1:6" s="221" customFormat="1" ht="14" x14ac:dyDescent="0.3">
      <c r="A290" s="191"/>
      <c r="B290" s="220"/>
      <c r="C290" s="2"/>
      <c r="D290" s="71"/>
      <c r="E290" s="71"/>
      <c r="F290" s="71"/>
    </row>
    <row r="291" spans="1:6" s="221" customFormat="1" ht="14" x14ac:dyDescent="0.3">
      <c r="A291" s="191"/>
      <c r="B291" s="220"/>
      <c r="C291" s="2"/>
      <c r="D291" s="71"/>
      <c r="E291" s="71"/>
      <c r="F291" s="71"/>
    </row>
    <row r="292" spans="1:6" s="221" customFormat="1" ht="14" x14ac:dyDescent="0.3">
      <c r="A292" s="191"/>
      <c r="B292" s="220"/>
      <c r="C292" s="2"/>
      <c r="D292" s="71"/>
      <c r="E292" s="71"/>
      <c r="F292" s="71"/>
    </row>
    <row r="293" spans="1:6" s="221" customFormat="1" ht="14" x14ac:dyDescent="0.3">
      <c r="A293" s="191"/>
      <c r="B293" s="220"/>
      <c r="C293" s="2"/>
      <c r="D293" s="71"/>
      <c r="E293" s="71"/>
      <c r="F293" s="71"/>
    </row>
    <row r="294" spans="1:6" s="221" customFormat="1" ht="14" x14ac:dyDescent="0.3">
      <c r="A294" s="191"/>
      <c r="B294" s="220"/>
      <c r="C294" s="2"/>
      <c r="D294" s="71"/>
      <c r="E294" s="71"/>
      <c r="F294" s="71"/>
    </row>
    <row r="295" spans="1:6" s="221" customFormat="1" ht="14" x14ac:dyDescent="0.3">
      <c r="A295" s="191"/>
      <c r="B295" s="220"/>
      <c r="C295" s="2"/>
      <c r="D295" s="71"/>
      <c r="E295" s="71"/>
      <c r="F295" s="71"/>
    </row>
    <row r="296" spans="1:6" s="221" customFormat="1" ht="14" x14ac:dyDescent="0.3">
      <c r="A296" s="191"/>
      <c r="B296" s="220"/>
      <c r="C296" s="2"/>
      <c r="D296" s="71"/>
      <c r="E296" s="71"/>
      <c r="F296" s="71"/>
    </row>
    <row r="297" spans="1:6" s="221" customFormat="1" ht="14" x14ac:dyDescent="0.3">
      <c r="A297" s="191"/>
      <c r="B297" s="220"/>
      <c r="C297" s="2"/>
      <c r="D297" s="71"/>
      <c r="E297" s="71"/>
      <c r="F297" s="71"/>
    </row>
    <row r="298" spans="1:6" s="221" customFormat="1" ht="14" x14ac:dyDescent="0.3">
      <c r="A298" s="191"/>
      <c r="B298" s="220"/>
      <c r="C298" s="2"/>
      <c r="D298" s="71"/>
      <c r="E298" s="71"/>
      <c r="F298" s="71"/>
    </row>
    <row r="299" spans="1:6" s="221" customFormat="1" ht="14" x14ac:dyDescent="0.3">
      <c r="A299" s="191"/>
      <c r="B299" s="220"/>
      <c r="C299" s="2"/>
      <c r="D299" s="71"/>
      <c r="E299" s="71"/>
      <c r="F299" s="71"/>
    </row>
    <row r="300" spans="1:6" s="221" customFormat="1" ht="14" x14ac:dyDescent="0.3">
      <c r="A300" s="191"/>
      <c r="B300" s="220"/>
      <c r="C300" s="2"/>
      <c r="D300" s="71"/>
      <c r="E300" s="71"/>
      <c r="F300" s="71"/>
    </row>
    <row r="301" spans="1:6" s="221" customFormat="1" ht="14" x14ac:dyDescent="0.3">
      <c r="A301" s="191"/>
      <c r="B301" s="220"/>
      <c r="C301" s="2"/>
      <c r="D301" s="71"/>
      <c r="E301" s="71"/>
      <c r="F301" s="71"/>
    </row>
    <row r="302" spans="1:6" s="221" customFormat="1" ht="14" x14ac:dyDescent="0.3">
      <c r="A302" s="191"/>
      <c r="B302" s="220"/>
      <c r="C302" s="2"/>
      <c r="D302" s="71"/>
      <c r="E302" s="71"/>
      <c r="F302" s="71"/>
    </row>
    <row r="303" spans="1:6" s="221" customFormat="1" ht="14" x14ac:dyDescent="0.3">
      <c r="A303" s="191"/>
      <c r="B303" s="220"/>
      <c r="C303" s="2"/>
      <c r="D303" s="71"/>
      <c r="E303" s="71"/>
      <c r="F303" s="71"/>
    </row>
    <row r="304" spans="1:6" s="221" customFormat="1" ht="14" x14ac:dyDescent="0.3">
      <c r="A304" s="191"/>
      <c r="B304" s="220"/>
      <c r="C304" s="2"/>
      <c r="D304" s="71"/>
      <c r="E304" s="71"/>
      <c r="F304" s="71"/>
    </row>
    <row r="305" spans="1:6" s="221" customFormat="1" ht="14" x14ac:dyDescent="0.3">
      <c r="A305" s="191"/>
      <c r="B305" s="220"/>
      <c r="C305" s="2"/>
      <c r="D305" s="71"/>
      <c r="E305" s="71"/>
      <c r="F305" s="71"/>
    </row>
    <row r="306" spans="1:6" s="221" customFormat="1" ht="14" x14ac:dyDescent="0.3">
      <c r="A306" s="191"/>
      <c r="B306" s="220"/>
      <c r="C306" s="2"/>
      <c r="D306" s="71"/>
      <c r="E306" s="71"/>
      <c r="F306" s="71"/>
    </row>
    <row r="307" spans="1:6" s="221" customFormat="1" ht="14" x14ac:dyDescent="0.3">
      <c r="A307" s="191"/>
      <c r="B307" s="220"/>
      <c r="C307" s="2"/>
      <c r="D307" s="71"/>
      <c r="E307" s="71"/>
      <c r="F307" s="71"/>
    </row>
    <row r="308" spans="1:6" s="221" customFormat="1" ht="14" x14ac:dyDescent="0.3">
      <c r="A308" s="191"/>
      <c r="B308" s="220"/>
      <c r="C308" s="2"/>
      <c r="D308" s="71"/>
      <c r="E308" s="71"/>
      <c r="F308" s="71"/>
    </row>
    <row r="309" spans="1:6" s="221" customFormat="1" ht="14" x14ac:dyDescent="0.3">
      <c r="A309" s="191"/>
      <c r="B309" s="220"/>
      <c r="C309" s="2"/>
      <c r="D309" s="71"/>
      <c r="E309" s="71"/>
      <c r="F309" s="71"/>
    </row>
    <row r="310" spans="1:6" s="221" customFormat="1" ht="14" x14ac:dyDescent="0.3">
      <c r="A310" s="191"/>
      <c r="B310" s="220"/>
      <c r="C310" s="2"/>
      <c r="D310" s="71"/>
      <c r="E310" s="71"/>
      <c r="F310" s="71"/>
    </row>
    <row r="311" spans="1:6" s="221" customFormat="1" ht="14" x14ac:dyDescent="0.3">
      <c r="A311" s="191"/>
      <c r="B311" s="220"/>
      <c r="C311" s="2"/>
      <c r="D311" s="71"/>
      <c r="E311" s="71"/>
      <c r="F311" s="71"/>
    </row>
    <row r="312" spans="1:6" s="221" customFormat="1" ht="14" x14ac:dyDescent="0.3">
      <c r="A312" s="191"/>
      <c r="B312" s="220"/>
      <c r="C312" s="2"/>
      <c r="D312" s="71"/>
      <c r="E312" s="71"/>
      <c r="F312" s="71"/>
    </row>
    <row r="313" spans="1:6" s="221" customFormat="1" ht="14" x14ac:dyDescent="0.3">
      <c r="A313" s="191"/>
      <c r="B313" s="220"/>
      <c r="C313" s="2"/>
      <c r="D313" s="71"/>
      <c r="E313" s="71"/>
      <c r="F313" s="71"/>
    </row>
    <row r="314" spans="1:6" s="221" customFormat="1" ht="14" x14ac:dyDescent="0.3">
      <c r="A314" s="191"/>
      <c r="B314" s="220"/>
      <c r="C314" s="2"/>
      <c r="D314" s="71"/>
      <c r="E314" s="71"/>
      <c r="F314" s="71"/>
    </row>
    <row r="315" spans="1:6" s="221" customFormat="1" ht="14" x14ac:dyDescent="0.3">
      <c r="A315" s="191"/>
      <c r="B315" s="220"/>
      <c r="C315" s="2"/>
      <c r="D315" s="71"/>
      <c r="E315" s="71"/>
      <c r="F315" s="71"/>
    </row>
    <row r="316" spans="1:6" s="221" customFormat="1" ht="14" x14ac:dyDescent="0.3">
      <c r="A316" s="191"/>
      <c r="B316" s="220"/>
      <c r="C316" s="2"/>
      <c r="D316" s="71"/>
      <c r="E316" s="71"/>
      <c r="F316" s="71"/>
    </row>
    <row r="317" spans="1:6" s="221" customFormat="1" ht="14" x14ac:dyDescent="0.3">
      <c r="A317" s="191"/>
      <c r="B317" s="220"/>
      <c r="C317" s="2"/>
      <c r="D317" s="71"/>
      <c r="E317" s="71"/>
      <c r="F317" s="71"/>
    </row>
    <row r="318" spans="1:6" s="221" customFormat="1" ht="14" x14ac:dyDescent="0.3">
      <c r="A318" s="191"/>
      <c r="B318" s="220"/>
      <c r="C318" s="2"/>
      <c r="D318" s="71"/>
      <c r="E318" s="71"/>
      <c r="F318" s="71"/>
    </row>
    <row r="319" spans="1:6" s="221" customFormat="1" ht="14" x14ac:dyDescent="0.3">
      <c r="A319" s="191"/>
      <c r="B319" s="220"/>
      <c r="C319" s="2"/>
      <c r="D319" s="71"/>
      <c r="E319" s="71"/>
      <c r="F319" s="71"/>
    </row>
    <row r="320" spans="1:6" s="221" customFormat="1" ht="14" x14ac:dyDescent="0.3">
      <c r="A320" s="191"/>
      <c r="B320" s="220"/>
      <c r="C320" s="2"/>
      <c r="D320" s="71"/>
      <c r="E320" s="71"/>
      <c r="F320" s="71"/>
    </row>
    <row r="321" spans="1:6" s="221" customFormat="1" ht="14" x14ac:dyDescent="0.3">
      <c r="A321" s="191"/>
      <c r="B321" s="220"/>
      <c r="C321" s="2"/>
      <c r="D321" s="71"/>
      <c r="E321" s="71"/>
      <c r="F321" s="71"/>
    </row>
    <row r="322" spans="1:6" s="221" customFormat="1" ht="14" x14ac:dyDescent="0.3">
      <c r="A322" s="191"/>
      <c r="B322" s="220"/>
      <c r="C322" s="2"/>
      <c r="D322" s="71"/>
      <c r="E322" s="71"/>
      <c r="F322" s="71"/>
    </row>
    <row r="323" spans="1:6" s="221" customFormat="1" ht="14" x14ac:dyDescent="0.3">
      <c r="A323" s="191"/>
      <c r="B323" s="220"/>
      <c r="C323" s="2"/>
      <c r="D323" s="71"/>
      <c r="E323" s="71"/>
      <c r="F323" s="71"/>
    </row>
    <row r="324" spans="1:6" s="221" customFormat="1" ht="14" x14ac:dyDescent="0.3">
      <c r="A324" s="191"/>
      <c r="B324" s="220"/>
      <c r="C324" s="2"/>
      <c r="D324" s="71"/>
      <c r="E324" s="71"/>
      <c r="F324" s="71"/>
    </row>
    <row r="325" spans="1:6" s="221" customFormat="1" ht="14" x14ac:dyDescent="0.3">
      <c r="A325" s="191"/>
      <c r="B325" s="220"/>
      <c r="C325" s="2"/>
      <c r="D325" s="71"/>
      <c r="E325" s="71"/>
      <c r="F325" s="71"/>
    </row>
    <row r="326" spans="1:6" s="221" customFormat="1" ht="14" x14ac:dyDescent="0.3">
      <c r="A326" s="191"/>
      <c r="B326" s="220"/>
      <c r="C326" s="2"/>
      <c r="D326" s="71"/>
      <c r="E326" s="71"/>
      <c r="F326" s="71"/>
    </row>
    <row r="327" spans="1:6" s="221" customFormat="1" ht="14" x14ac:dyDescent="0.3">
      <c r="A327" s="191"/>
      <c r="B327" s="220"/>
      <c r="C327" s="2"/>
      <c r="D327" s="71"/>
      <c r="E327" s="71"/>
      <c r="F327" s="71"/>
    </row>
    <row r="328" spans="1:6" s="221" customFormat="1" ht="14" x14ac:dyDescent="0.3">
      <c r="A328" s="191"/>
      <c r="B328" s="220"/>
      <c r="C328" s="2"/>
      <c r="D328" s="71"/>
      <c r="E328" s="71"/>
      <c r="F328" s="71"/>
    </row>
    <row r="329" spans="1:6" s="221" customFormat="1" ht="14" x14ac:dyDescent="0.3">
      <c r="A329" s="191"/>
      <c r="B329" s="220"/>
      <c r="C329" s="2"/>
      <c r="D329" s="71"/>
      <c r="E329" s="71"/>
      <c r="F329" s="71"/>
    </row>
    <row r="330" spans="1:6" s="221" customFormat="1" ht="14" x14ac:dyDescent="0.3">
      <c r="A330" s="191"/>
      <c r="B330" s="220"/>
      <c r="C330" s="2"/>
      <c r="D330" s="71"/>
      <c r="E330" s="71"/>
      <c r="F330" s="71"/>
    </row>
    <row r="331" spans="1:6" s="221" customFormat="1" ht="14" x14ac:dyDescent="0.3">
      <c r="A331" s="191"/>
      <c r="B331" s="220"/>
      <c r="C331" s="2"/>
      <c r="D331" s="71"/>
      <c r="E331" s="71"/>
      <c r="F331" s="71"/>
    </row>
    <row r="332" spans="1:6" s="221" customFormat="1" ht="14" x14ac:dyDescent="0.3">
      <c r="A332" s="191"/>
      <c r="B332" s="220"/>
      <c r="C332" s="2"/>
      <c r="D332" s="71"/>
      <c r="E332" s="71"/>
      <c r="F332" s="71"/>
    </row>
    <row r="333" spans="1:6" s="221" customFormat="1" ht="14" x14ac:dyDescent="0.3">
      <c r="A333" s="191"/>
      <c r="B333" s="220"/>
      <c r="C333" s="2"/>
      <c r="D333" s="71"/>
      <c r="E333" s="71"/>
      <c r="F333" s="71"/>
    </row>
    <row r="334" spans="1:6" s="221" customFormat="1" ht="14" x14ac:dyDescent="0.3">
      <c r="A334" s="191"/>
      <c r="B334" s="220"/>
      <c r="C334" s="2"/>
      <c r="D334" s="71"/>
      <c r="E334" s="71"/>
      <c r="F334" s="71"/>
    </row>
    <row r="335" spans="1:6" s="221" customFormat="1" ht="14" x14ac:dyDescent="0.3">
      <c r="A335" s="191"/>
      <c r="B335" s="220"/>
      <c r="C335" s="2"/>
      <c r="D335" s="71"/>
      <c r="E335" s="71"/>
      <c r="F335" s="71"/>
    </row>
    <row r="336" spans="1:6" s="221" customFormat="1" ht="14" x14ac:dyDescent="0.3">
      <c r="A336" s="191"/>
      <c r="B336" s="220"/>
      <c r="C336" s="2"/>
      <c r="D336" s="71"/>
      <c r="E336" s="71"/>
      <c r="F336" s="71"/>
    </row>
    <row r="337" spans="1:6" s="221" customFormat="1" ht="14" x14ac:dyDescent="0.3">
      <c r="A337" s="191"/>
      <c r="B337" s="220"/>
      <c r="C337" s="2"/>
      <c r="D337" s="71"/>
      <c r="E337" s="71"/>
      <c r="F337" s="71"/>
    </row>
    <row r="338" spans="1:6" s="221" customFormat="1" ht="14" x14ac:dyDescent="0.3">
      <c r="A338" s="191"/>
      <c r="B338" s="220"/>
      <c r="C338" s="2"/>
      <c r="D338" s="71"/>
      <c r="E338" s="71"/>
      <c r="F338" s="71"/>
    </row>
    <row r="339" spans="1:6" s="221" customFormat="1" ht="14" x14ac:dyDescent="0.3">
      <c r="A339" s="191"/>
      <c r="B339" s="220"/>
      <c r="C339" s="2"/>
      <c r="D339" s="71"/>
      <c r="E339" s="71"/>
      <c r="F339" s="71"/>
    </row>
    <row r="340" spans="1:6" s="221" customFormat="1" ht="14" x14ac:dyDescent="0.3">
      <c r="A340" s="191"/>
      <c r="B340" s="220"/>
      <c r="C340" s="2"/>
      <c r="D340" s="71"/>
      <c r="E340" s="71"/>
      <c r="F340" s="71"/>
    </row>
    <row r="341" spans="1:6" s="221" customFormat="1" ht="14" x14ac:dyDescent="0.3">
      <c r="A341" s="191"/>
      <c r="B341" s="220"/>
      <c r="C341" s="2"/>
      <c r="D341" s="71"/>
      <c r="E341" s="71"/>
      <c r="F341" s="71"/>
    </row>
    <row r="342" spans="1:6" s="221" customFormat="1" ht="14" x14ac:dyDescent="0.3">
      <c r="A342" s="191"/>
      <c r="B342" s="220"/>
      <c r="C342" s="2"/>
      <c r="D342" s="71"/>
      <c r="E342" s="71"/>
      <c r="F342" s="71"/>
    </row>
    <row r="343" spans="1:6" s="221" customFormat="1" ht="14" x14ac:dyDescent="0.3">
      <c r="A343" s="191"/>
      <c r="B343" s="220"/>
      <c r="C343" s="2"/>
      <c r="D343" s="71"/>
      <c r="E343" s="71"/>
      <c r="F343" s="71"/>
    </row>
    <row r="344" spans="1:6" s="221" customFormat="1" ht="14" x14ac:dyDescent="0.3">
      <c r="A344" s="191"/>
      <c r="B344" s="220"/>
      <c r="C344" s="2"/>
      <c r="D344" s="71"/>
      <c r="E344" s="71"/>
      <c r="F344" s="71"/>
    </row>
    <row r="345" spans="1:6" s="221" customFormat="1" ht="14" x14ac:dyDescent="0.3">
      <c r="A345" s="191"/>
      <c r="B345" s="220"/>
      <c r="C345" s="2"/>
      <c r="D345" s="71"/>
      <c r="E345" s="71"/>
      <c r="F345" s="71"/>
    </row>
    <row r="346" spans="1:6" s="221" customFormat="1" ht="14" x14ac:dyDescent="0.3">
      <c r="A346" s="191"/>
      <c r="B346" s="220"/>
      <c r="C346" s="2"/>
      <c r="D346" s="71"/>
      <c r="E346" s="71"/>
      <c r="F346" s="71"/>
    </row>
    <row r="347" spans="1:6" s="221" customFormat="1" ht="14" x14ac:dyDescent="0.3">
      <c r="A347" s="191"/>
      <c r="B347" s="220"/>
      <c r="C347" s="2"/>
      <c r="D347" s="71"/>
      <c r="E347" s="71"/>
      <c r="F347" s="71"/>
    </row>
    <row r="348" spans="1:6" s="221" customFormat="1" ht="14" x14ac:dyDescent="0.3">
      <c r="A348" s="191"/>
      <c r="B348" s="220"/>
      <c r="C348" s="2"/>
      <c r="D348" s="71"/>
      <c r="E348" s="71"/>
      <c r="F348" s="71"/>
    </row>
    <row r="349" spans="1:6" s="221" customFormat="1" ht="14" x14ac:dyDescent="0.3">
      <c r="A349" s="191"/>
      <c r="B349" s="220"/>
      <c r="C349" s="2"/>
      <c r="D349" s="71"/>
      <c r="E349" s="71"/>
      <c r="F349" s="71"/>
    </row>
    <row r="350" spans="1:6" s="221" customFormat="1" ht="14" x14ac:dyDescent="0.3">
      <c r="A350" s="191"/>
      <c r="B350" s="220"/>
      <c r="C350" s="2"/>
      <c r="D350" s="71"/>
      <c r="E350" s="71"/>
      <c r="F350" s="71"/>
    </row>
    <row r="351" spans="1:6" s="221" customFormat="1" ht="14" x14ac:dyDescent="0.3">
      <c r="A351" s="191"/>
      <c r="B351" s="220"/>
      <c r="C351" s="2"/>
      <c r="D351" s="71"/>
      <c r="E351" s="71"/>
      <c r="F351" s="71"/>
    </row>
    <row r="352" spans="1:6" s="221" customFormat="1" ht="14" x14ac:dyDescent="0.3">
      <c r="A352" s="191"/>
      <c r="B352" s="220"/>
      <c r="C352" s="2"/>
      <c r="D352" s="71"/>
      <c r="E352" s="71"/>
      <c r="F352" s="71"/>
    </row>
    <row r="353" spans="1:6" s="221" customFormat="1" ht="14" x14ac:dyDescent="0.3">
      <c r="A353" s="191"/>
      <c r="B353" s="220"/>
      <c r="C353" s="2"/>
      <c r="D353" s="71"/>
      <c r="E353" s="71"/>
      <c r="F353" s="71"/>
    </row>
    <row r="354" spans="1:6" s="221" customFormat="1" ht="14" x14ac:dyDescent="0.3">
      <c r="A354" s="191"/>
      <c r="B354" s="220"/>
      <c r="C354" s="2"/>
      <c r="D354" s="71"/>
      <c r="E354" s="71"/>
      <c r="F354" s="71"/>
    </row>
    <row r="355" spans="1:6" s="221" customFormat="1" ht="14" x14ac:dyDescent="0.3">
      <c r="A355" s="191"/>
      <c r="B355" s="220"/>
      <c r="C355" s="2"/>
      <c r="D355" s="71"/>
      <c r="E355" s="71"/>
      <c r="F355" s="71"/>
    </row>
    <row r="356" spans="1:6" s="221" customFormat="1" ht="14" x14ac:dyDescent="0.3">
      <c r="A356" s="191"/>
      <c r="B356" s="220"/>
      <c r="C356" s="2"/>
      <c r="D356" s="71"/>
      <c r="E356" s="71"/>
      <c r="F356" s="71"/>
    </row>
    <row r="357" spans="1:6" s="221" customFormat="1" ht="14" x14ac:dyDescent="0.3">
      <c r="A357" s="191"/>
      <c r="B357" s="220"/>
      <c r="C357" s="2"/>
      <c r="D357" s="71"/>
      <c r="E357" s="71"/>
      <c r="F357" s="71"/>
    </row>
    <row r="358" spans="1:6" s="221" customFormat="1" ht="14" x14ac:dyDescent="0.3">
      <c r="A358" s="191"/>
      <c r="B358" s="220"/>
      <c r="C358" s="2"/>
      <c r="D358" s="71"/>
      <c r="E358" s="71"/>
      <c r="F358" s="71"/>
    </row>
    <row r="359" spans="1:6" s="221" customFormat="1" ht="14" x14ac:dyDescent="0.3">
      <c r="A359" s="191"/>
      <c r="B359" s="220"/>
      <c r="C359" s="2"/>
      <c r="D359" s="71"/>
      <c r="E359" s="71"/>
      <c r="F359" s="71"/>
    </row>
    <row r="360" spans="1:6" s="221" customFormat="1" ht="14" x14ac:dyDescent="0.3">
      <c r="A360" s="191"/>
      <c r="B360" s="220"/>
      <c r="C360" s="2"/>
      <c r="D360" s="71"/>
      <c r="E360" s="71"/>
      <c r="F360" s="71"/>
    </row>
    <row r="361" spans="1:6" s="221" customFormat="1" ht="14" x14ac:dyDescent="0.3">
      <c r="A361" s="191"/>
      <c r="B361" s="220"/>
      <c r="C361" s="2"/>
      <c r="D361" s="71"/>
      <c r="E361" s="71"/>
      <c r="F361" s="71"/>
    </row>
    <row r="362" spans="1:6" s="221" customFormat="1" ht="14" x14ac:dyDescent="0.3">
      <c r="A362" s="191"/>
      <c r="B362" s="220"/>
      <c r="C362" s="2"/>
      <c r="D362" s="71"/>
      <c r="E362" s="71"/>
      <c r="F362" s="71"/>
    </row>
    <row r="363" spans="1:6" s="221" customFormat="1" ht="14" x14ac:dyDescent="0.3">
      <c r="A363" s="191"/>
      <c r="B363" s="220"/>
      <c r="C363" s="2"/>
      <c r="D363" s="71"/>
      <c r="E363" s="71"/>
      <c r="F363" s="71"/>
    </row>
    <row r="364" spans="1:6" s="221" customFormat="1" ht="14" x14ac:dyDescent="0.3">
      <c r="A364" s="191"/>
      <c r="B364" s="220"/>
      <c r="C364" s="2"/>
      <c r="D364" s="71"/>
      <c r="E364" s="71"/>
      <c r="F364" s="71"/>
    </row>
    <row r="365" spans="1:6" s="221" customFormat="1" ht="14" x14ac:dyDescent="0.3">
      <c r="A365" s="191"/>
      <c r="B365" s="220"/>
      <c r="C365" s="2"/>
      <c r="D365" s="71"/>
      <c r="E365" s="71"/>
      <c r="F365" s="71"/>
    </row>
    <row r="366" spans="1:6" s="221" customFormat="1" ht="14" x14ac:dyDescent="0.3">
      <c r="A366" s="191"/>
      <c r="B366" s="220"/>
      <c r="C366" s="2"/>
      <c r="D366" s="71"/>
      <c r="E366" s="71"/>
      <c r="F366" s="71"/>
    </row>
    <row r="367" spans="1:6" s="221" customFormat="1" ht="14" x14ac:dyDescent="0.3">
      <c r="A367" s="191"/>
      <c r="B367" s="220"/>
      <c r="C367" s="2"/>
      <c r="D367" s="71"/>
      <c r="E367" s="71"/>
      <c r="F367" s="71"/>
    </row>
    <row r="368" spans="1:6" s="221" customFormat="1" ht="14" x14ac:dyDescent="0.3">
      <c r="A368" s="191"/>
      <c r="B368" s="220"/>
      <c r="C368" s="2"/>
      <c r="D368" s="71"/>
      <c r="E368" s="71"/>
      <c r="F368" s="71"/>
    </row>
    <row r="369" spans="1:6" s="221" customFormat="1" ht="14" x14ac:dyDescent="0.3">
      <c r="A369" s="191"/>
      <c r="B369" s="220"/>
      <c r="C369" s="2"/>
      <c r="D369" s="71"/>
      <c r="E369" s="71"/>
      <c r="F369" s="71"/>
    </row>
    <row r="370" spans="1:6" s="221" customFormat="1" ht="14" x14ac:dyDescent="0.3">
      <c r="A370" s="191"/>
      <c r="B370" s="220"/>
      <c r="C370" s="2"/>
      <c r="D370" s="71"/>
      <c r="E370" s="71"/>
      <c r="F370" s="71"/>
    </row>
    <row r="371" spans="1:6" s="221" customFormat="1" ht="14" x14ac:dyDescent="0.3">
      <c r="A371" s="191"/>
      <c r="B371" s="220"/>
      <c r="C371" s="2"/>
      <c r="D371" s="71"/>
      <c r="E371" s="71"/>
      <c r="F371" s="71"/>
    </row>
    <row r="372" spans="1:6" s="221" customFormat="1" ht="14" x14ac:dyDescent="0.3">
      <c r="A372" s="191"/>
      <c r="B372" s="220"/>
      <c r="C372" s="2"/>
      <c r="D372" s="71"/>
      <c r="E372" s="71"/>
      <c r="F372" s="71"/>
    </row>
    <row r="373" spans="1:6" s="221" customFormat="1" ht="14" x14ac:dyDescent="0.3">
      <c r="A373" s="191"/>
      <c r="B373" s="220"/>
      <c r="C373" s="2"/>
      <c r="D373" s="71"/>
      <c r="E373" s="71"/>
      <c r="F373" s="71"/>
    </row>
    <row r="374" spans="1:6" s="221" customFormat="1" ht="14" x14ac:dyDescent="0.3">
      <c r="A374" s="191"/>
      <c r="B374" s="220"/>
      <c r="C374" s="2"/>
      <c r="D374" s="71"/>
      <c r="E374" s="71"/>
      <c r="F374" s="71"/>
    </row>
    <row r="375" spans="1:6" s="221" customFormat="1" ht="14" x14ac:dyDescent="0.3">
      <c r="A375" s="191"/>
      <c r="B375" s="220"/>
      <c r="C375" s="2"/>
      <c r="D375" s="71"/>
      <c r="E375" s="71"/>
      <c r="F375" s="71"/>
    </row>
    <row r="376" spans="1:6" s="221" customFormat="1" ht="14" x14ac:dyDescent="0.3">
      <c r="A376" s="191"/>
      <c r="B376" s="220"/>
      <c r="C376" s="2"/>
      <c r="D376" s="71"/>
      <c r="E376" s="71"/>
      <c r="F376" s="71"/>
    </row>
    <row r="377" spans="1:6" s="221" customFormat="1" ht="14" x14ac:dyDescent="0.3">
      <c r="A377" s="191"/>
      <c r="B377" s="220"/>
      <c r="C377" s="2"/>
      <c r="D377" s="71"/>
      <c r="E377" s="71"/>
      <c r="F377" s="71"/>
    </row>
    <row r="378" spans="1:6" s="221" customFormat="1" ht="14" x14ac:dyDescent="0.3">
      <c r="A378" s="191"/>
      <c r="B378" s="220"/>
      <c r="C378" s="2"/>
      <c r="D378" s="71"/>
      <c r="E378" s="71"/>
      <c r="F378" s="71"/>
    </row>
    <row r="379" spans="1:6" s="221" customFormat="1" ht="14" x14ac:dyDescent="0.3">
      <c r="A379" s="191"/>
      <c r="B379" s="220"/>
      <c r="C379" s="2"/>
      <c r="D379" s="71"/>
      <c r="E379" s="71"/>
      <c r="F379" s="71"/>
    </row>
    <row r="380" spans="1:6" s="221" customFormat="1" ht="14" x14ac:dyDescent="0.3">
      <c r="A380" s="191"/>
      <c r="B380" s="220"/>
      <c r="C380" s="2"/>
      <c r="D380" s="71"/>
      <c r="E380" s="71"/>
      <c r="F380" s="71"/>
    </row>
    <row r="381" spans="1:6" s="221" customFormat="1" ht="14" x14ac:dyDescent="0.3">
      <c r="A381" s="191"/>
      <c r="B381" s="220"/>
      <c r="C381" s="2"/>
      <c r="D381" s="71"/>
      <c r="E381" s="71"/>
      <c r="F381" s="71"/>
    </row>
    <row r="382" spans="1:6" s="221" customFormat="1" ht="14" x14ac:dyDescent="0.3">
      <c r="A382" s="191"/>
      <c r="B382" s="220"/>
      <c r="C382" s="2"/>
      <c r="D382" s="71"/>
      <c r="E382" s="71"/>
      <c r="F382" s="71"/>
    </row>
    <row r="383" spans="1:6" s="221" customFormat="1" ht="14" x14ac:dyDescent="0.3">
      <c r="A383" s="191"/>
      <c r="B383" s="220"/>
      <c r="C383" s="2"/>
      <c r="D383" s="71"/>
      <c r="E383" s="71"/>
      <c r="F383" s="71"/>
    </row>
    <row r="384" spans="1:6" s="221" customFormat="1" ht="14" x14ac:dyDescent="0.3">
      <c r="A384" s="191"/>
      <c r="B384" s="220"/>
      <c r="C384" s="2"/>
      <c r="D384" s="71"/>
      <c r="E384" s="71"/>
      <c r="F384" s="71"/>
    </row>
    <row r="385" spans="1:6" s="221" customFormat="1" ht="14" x14ac:dyDescent="0.3">
      <c r="A385" s="191"/>
      <c r="B385" s="220"/>
      <c r="C385" s="2"/>
      <c r="D385" s="71"/>
      <c r="E385" s="71"/>
      <c r="F385" s="71"/>
    </row>
    <row r="386" spans="1:6" s="221" customFormat="1" ht="14" x14ac:dyDescent="0.3">
      <c r="A386" s="191"/>
      <c r="B386" s="220"/>
      <c r="C386" s="2"/>
      <c r="D386" s="71"/>
      <c r="E386" s="71"/>
      <c r="F386" s="71"/>
    </row>
    <row r="387" spans="1:6" s="221" customFormat="1" ht="14" x14ac:dyDescent="0.3">
      <c r="A387" s="191"/>
      <c r="B387" s="220"/>
      <c r="C387" s="2"/>
      <c r="D387" s="71"/>
      <c r="E387" s="71"/>
      <c r="F387" s="71"/>
    </row>
    <row r="388" spans="1:6" s="221" customFormat="1" ht="14" x14ac:dyDescent="0.3">
      <c r="A388" s="191"/>
      <c r="B388" s="220"/>
      <c r="C388" s="2"/>
      <c r="D388" s="71"/>
      <c r="E388" s="71"/>
      <c r="F388" s="71"/>
    </row>
    <row r="389" spans="1:6" s="221" customFormat="1" ht="14" x14ac:dyDescent="0.3">
      <c r="A389" s="191"/>
      <c r="B389" s="220"/>
      <c r="C389" s="2"/>
      <c r="D389" s="71"/>
      <c r="E389" s="71"/>
      <c r="F389" s="71"/>
    </row>
    <row r="390" spans="1:6" s="221" customFormat="1" ht="14" x14ac:dyDescent="0.3">
      <c r="A390" s="191"/>
      <c r="B390" s="220"/>
      <c r="C390" s="2"/>
      <c r="D390" s="71"/>
      <c r="E390" s="71"/>
      <c r="F390" s="71"/>
    </row>
    <row r="391" spans="1:6" s="221" customFormat="1" ht="14" x14ac:dyDescent="0.3">
      <c r="A391" s="191"/>
      <c r="B391" s="220"/>
      <c r="C391" s="2"/>
      <c r="D391" s="71"/>
      <c r="E391" s="71"/>
      <c r="F391" s="71"/>
    </row>
    <row r="392" spans="1:6" s="221" customFormat="1" ht="14" x14ac:dyDescent="0.3">
      <c r="A392" s="191"/>
      <c r="B392" s="220"/>
      <c r="C392" s="2"/>
      <c r="D392" s="71"/>
      <c r="E392" s="71"/>
      <c r="F392" s="71"/>
    </row>
    <row r="393" spans="1:6" s="221" customFormat="1" ht="14" x14ac:dyDescent="0.3">
      <c r="A393" s="191"/>
      <c r="B393" s="220"/>
      <c r="C393" s="2"/>
      <c r="D393" s="71"/>
      <c r="E393" s="71"/>
      <c r="F393" s="71"/>
    </row>
    <row r="394" spans="1:6" s="221" customFormat="1" ht="14" x14ac:dyDescent="0.3">
      <c r="A394" s="191"/>
      <c r="B394" s="220"/>
      <c r="C394" s="2"/>
      <c r="D394" s="71"/>
      <c r="E394" s="71"/>
      <c r="F394" s="71"/>
    </row>
    <row r="395" spans="1:6" s="221" customFormat="1" ht="14" x14ac:dyDescent="0.3">
      <c r="A395" s="191"/>
      <c r="B395" s="220"/>
      <c r="C395" s="2"/>
      <c r="D395" s="71"/>
      <c r="E395" s="71"/>
      <c r="F395" s="71"/>
    </row>
    <row r="396" spans="1:6" s="221" customFormat="1" ht="14" x14ac:dyDescent="0.3">
      <c r="A396" s="191"/>
      <c r="B396" s="220"/>
      <c r="C396" s="2"/>
      <c r="D396" s="71"/>
      <c r="E396" s="71"/>
      <c r="F396" s="71"/>
    </row>
    <row r="397" spans="1:6" s="221" customFormat="1" ht="14" x14ac:dyDescent="0.3">
      <c r="A397" s="191"/>
      <c r="B397" s="220"/>
      <c r="C397" s="2"/>
      <c r="D397" s="71"/>
      <c r="E397" s="71"/>
      <c r="F397" s="71"/>
    </row>
    <row r="398" spans="1:6" s="221" customFormat="1" ht="14" x14ac:dyDescent="0.3">
      <c r="A398" s="191"/>
      <c r="B398" s="220"/>
      <c r="C398" s="2"/>
      <c r="D398" s="71"/>
      <c r="E398" s="71"/>
      <c r="F398" s="71"/>
    </row>
    <row r="399" spans="1:6" s="221" customFormat="1" ht="14" x14ac:dyDescent="0.3">
      <c r="A399" s="191"/>
      <c r="B399" s="220"/>
      <c r="C399" s="2"/>
      <c r="D399" s="71"/>
      <c r="E399" s="71"/>
      <c r="F399" s="71"/>
    </row>
    <row r="400" spans="1:6" s="221" customFormat="1" ht="14" x14ac:dyDescent="0.3">
      <c r="A400" s="191"/>
      <c r="B400" s="220"/>
      <c r="C400" s="2"/>
      <c r="D400" s="71"/>
      <c r="E400" s="71"/>
      <c r="F400" s="71"/>
    </row>
    <row r="401" spans="1:6" s="221" customFormat="1" ht="14" x14ac:dyDescent="0.3">
      <c r="A401" s="191"/>
      <c r="B401" s="220"/>
      <c r="C401" s="2"/>
      <c r="D401" s="71"/>
      <c r="E401" s="71"/>
      <c r="F401" s="71"/>
    </row>
    <row r="402" spans="1:6" s="221" customFormat="1" ht="14" x14ac:dyDescent="0.3">
      <c r="A402" s="191"/>
      <c r="B402" s="220"/>
      <c r="C402" s="2"/>
      <c r="D402" s="71"/>
      <c r="E402" s="71"/>
      <c r="F402" s="71"/>
    </row>
    <row r="403" spans="1:6" s="221" customFormat="1" ht="14" x14ac:dyDescent="0.3">
      <c r="A403" s="191"/>
      <c r="B403" s="220"/>
      <c r="C403" s="2"/>
      <c r="D403" s="71"/>
      <c r="E403" s="71"/>
      <c r="F403" s="71"/>
    </row>
    <row r="404" spans="1:6" s="221" customFormat="1" ht="14" x14ac:dyDescent="0.3">
      <c r="A404" s="191"/>
      <c r="B404" s="220"/>
      <c r="C404" s="2"/>
      <c r="D404" s="71"/>
      <c r="E404" s="71"/>
      <c r="F404" s="71"/>
    </row>
    <row r="405" spans="1:6" s="221" customFormat="1" ht="14" x14ac:dyDescent="0.3">
      <c r="A405" s="191"/>
      <c r="B405" s="220"/>
      <c r="C405" s="2"/>
      <c r="D405" s="71"/>
      <c r="E405" s="71"/>
      <c r="F405" s="71"/>
    </row>
    <row r="406" spans="1:6" s="221" customFormat="1" ht="14" x14ac:dyDescent="0.3">
      <c r="A406" s="191"/>
      <c r="B406" s="220"/>
      <c r="C406" s="2"/>
      <c r="D406" s="71"/>
      <c r="E406" s="71"/>
      <c r="F406" s="71"/>
    </row>
    <row r="407" spans="1:6" s="221" customFormat="1" ht="14" x14ac:dyDescent="0.3">
      <c r="A407" s="191"/>
      <c r="B407" s="220"/>
      <c r="C407" s="2"/>
      <c r="D407" s="71"/>
      <c r="E407" s="71"/>
      <c r="F407" s="71"/>
    </row>
    <row r="408" spans="1:6" s="221" customFormat="1" ht="14" x14ac:dyDescent="0.3">
      <c r="A408" s="191"/>
      <c r="B408" s="220"/>
      <c r="C408" s="2"/>
      <c r="D408" s="71"/>
      <c r="E408" s="71"/>
      <c r="F408" s="71"/>
    </row>
    <row r="409" spans="1:6" s="221" customFormat="1" ht="14" x14ac:dyDescent="0.3">
      <c r="A409" s="191"/>
      <c r="B409" s="220"/>
      <c r="C409" s="2"/>
      <c r="D409" s="71"/>
      <c r="E409" s="71"/>
      <c r="F409" s="71"/>
    </row>
    <row r="410" spans="1:6" s="221" customFormat="1" ht="14" x14ac:dyDescent="0.3">
      <c r="A410" s="191"/>
      <c r="B410" s="220"/>
      <c r="C410" s="2"/>
      <c r="D410" s="71"/>
      <c r="E410" s="71"/>
      <c r="F410" s="71"/>
    </row>
    <row r="411" spans="1:6" s="221" customFormat="1" ht="14" x14ac:dyDescent="0.3">
      <c r="A411" s="191"/>
      <c r="B411" s="220"/>
      <c r="C411" s="2"/>
      <c r="D411" s="71"/>
      <c r="E411" s="71"/>
      <c r="F411" s="71"/>
    </row>
    <row r="412" spans="1:6" s="221" customFormat="1" ht="14" x14ac:dyDescent="0.3">
      <c r="A412" s="191"/>
      <c r="B412" s="220"/>
      <c r="C412" s="2"/>
      <c r="D412" s="71"/>
      <c r="E412" s="71"/>
      <c r="F412" s="71"/>
    </row>
    <row r="413" spans="1:6" s="221" customFormat="1" ht="14" x14ac:dyDescent="0.3">
      <c r="A413" s="191"/>
      <c r="B413" s="220"/>
      <c r="C413" s="2"/>
      <c r="D413" s="71"/>
      <c r="E413" s="71"/>
      <c r="F413" s="71"/>
    </row>
    <row r="414" spans="1:6" s="221" customFormat="1" ht="14" x14ac:dyDescent="0.3">
      <c r="A414" s="191"/>
      <c r="B414" s="220"/>
      <c r="C414" s="2"/>
      <c r="D414" s="71"/>
      <c r="E414" s="71"/>
      <c r="F414" s="71"/>
    </row>
    <row r="415" spans="1:6" s="221" customFormat="1" ht="14" x14ac:dyDescent="0.3">
      <c r="A415" s="191"/>
      <c r="B415" s="220"/>
      <c r="C415" s="2"/>
      <c r="D415" s="71"/>
      <c r="E415" s="71"/>
      <c r="F415" s="71"/>
    </row>
    <row r="416" spans="1:6" s="221" customFormat="1" ht="14" x14ac:dyDescent="0.3">
      <c r="A416" s="191"/>
      <c r="B416" s="220"/>
      <c r="C416" s="2"/>
      <c r="D416" s="71"/>
      <c r="E416" s="71"/>
      <c r="F416" s="71"/>
    </row>
    <row r="417" spans="1:6" s="221" customFormat="1" ht="14" x14ac:dyDescent="0.3">
      <c r="A417" s="191"/>
      <c r="B417" s="220"/>
      <c r="C417" s="2"/>
      <c r="D417" s="71"/>
      <c r="E417" s="71"/>
      <c r="F417" s="71"/>
    </row>
    <row r="418" spans="1:6" s="221" customFormat="1" ht="14" x14ac:dyDescent="0.3">
      <c r="A418" s="191"/>
      <c r="B418" s="220"/>
      <c r="C418" s="2"/>
      <c r="D418" s="71"/>
      <c r="E418" s="71"/>
      <c r="F418" s="71"/>
    </row>
    <row r="419" spans="1:6" s="221" customFormat="1" ht="14" x14ac:dyDescent="0.3">
      <c r="A419" s="191"/>
      <c r="B419" s="220"/>
      <c r="C419" s="2"/>
      <c r="D419" s="71"/>
      <c r="E419" s="71"/>
      <c r="F419" s="71"/>
    </row>
    <row r="420" spans="1:6" s="221" customFormat="1" ht="14" x14ac:dyDescent="0.3">
      <c r="A420" s="191"/>
      <c r="B420" s="220"/>
      <c r="C420" s="2"/>
      <c r="D420" s="71"/>
      <c r="E420" s="71"/>
      <c r="F420" s="71"/>
    </row>
    <row r="421" spans="1:6" s="221" customFormat="1" ht="14" x14ac:dyDescent="0.3">
      <c r="A421" s="191"/>
      <c r="B421" s="220"/>
      <c r="C421" s="2"/>
      <c r="D421" s="71"/>
      <c r="E421" s="71"/>
      <c r="F421" s="71"/>
    </row>
    <row r="422" spans="1:6" s="221" customFormat="1" ht="14" x14ac:dyDescent="0.3">
      <c r="A422" s="191"/>
      <c r="B422" s="220"/>
      <c r="C422" s="2"/>
      <c r="D422" s="71"/>
      <c r="E422" s="71"/>
      <c r="F422" s="71"/>
    </row>
    <row r="423" spans="1:6" s="221" customFormat="1" ht="14" x14ac:dyDescent="0.3">
      <c r="A423" s="191"/>
      <c r="B423" s="220"/>
      <c r="C423" s="2"/>
      <c r="D423" s="71"/>
      <c r="E423" s="71"/>
      <c r="F423" s="71"/>
    </row>
    <row r="424" spans="1:6" s="221" customFormat="1" ht="14" x14ac:dyDescent="0.3">
      <c r="A424" s="191"/>
      <c r="B424" s="220"/>
      <c r="C424" s="2"/>
      <c r="D424" s="71"/>
      <c r="E424" s="71"/>
      <c r="F424" s="71"/>
    </row>
    <row r="425" spans="1:6" s="221" customFormat="1" ht="14" x14ac:dyDescent="0.3">
      <c r="A425" s="191"/>
      <c r="B425" s="220"/>
      <c r="C425" s="2"/>
      <c r="D425" s="71"/>
      <c r="E425" s="71"/>
      <c r="F425" s="71"/>
    </row>
    <row r="426" spans="1:6" s="221" customFormat="1" ht="14" x14ac:dyDescent="0.3">
      <c r="A426" s="191"/>
      <c r="B426" s="220"/>
      <c r="C426" s="2"/>
      <c r="D426" s="71"/>
      <c r="E426" s="71"/>
      <c r="F426" s="71"/>
    </row>
    <row r="427" spans="1:6" s="221" customFormat="1" ht="14" x14ac:dyDescent="0.3">
      <c r="A427" s="191"/>
      <c r="B427" s="220"/>
      <c r="C427" s="2"/>
      <c r="D427" s="71"/>
      <c r="E427" s="71"/>
      <c r="F427" s="71"/>
    </row>
    <row r="428" spans="1:6" s="221" customFormat="1" ht="14" x14ac:dyDescent="0.3">
      <c r="A428" s="191"/>
      <c r="B428" s="220"/>
      <c r="C428" s="2"/>
      <c r="D428" s="71"/>
      <c r="E428" s="71"/>
      <c r="F428" s="71"/>
    </row>
    <row r="429" spans="1:6" s="221" customFormat="1" ht="14" x14ac:dyDescent="0.3">
      <c r="A429" s="191"/>
      <c r="B429" s="220"/>
      <c r="C429" s="2"/>
      <c r="D429" s="71"/>
      <c r="E429" s="71"/>
      <c r="F429" s="71"/>
    </row>
    <row r="430" spans="1:6" s="221" customFormat="1" ht="14" x14ac:dyDescent="0.3">
      <c r="A430" s="191"/>
      <c r="B430" s="220"/>
      <c r="C430" s="2"/>
      <c r="D430" s="71"/>
      <c r="E430" s="71"/>
      <c r="F430" s="71"/>
    </row>
    <row r="431" spans="1:6" s="221" customFormat="1" ht="14" x14ac:dyDescent="0.3">
      <c r="A431" s="191"/>
      <c r="B431" s="220"/>
      <c r="C431" s="2"/>
      <c r="D431" s="71"/>
      <c r="E431" s="71"/>
      <c r="F431" s="71"/>
    </row>
    <row r="432" spans="1:6" s="221" customFormat="1" ht="14" x14ac:dyDescent="0.3">
      <c r="A432" s="191"/>
      <c r="B432" s="220"/>
      <c r="C432" s="2"/>
      <c r="D432" s="71"/>
      <c r="E432" s="71"/>
      <c r="F432" s="71"/>
    </row>
    <row r="433" spans="1:6" s="221" customFormat="1" ht="14" x14ac:dyDescent="0.3">
      <c r="A433" s="191"/>
      <c r="B433" s="220"/>
      <c r="C433" s="2"/>
      <c r="D433" s="71"/>
      <c r="E433" s="71"/>
      <c r="F433" s="71"/>
    </row>
    <row r="434" spans="1:6" s="221" customFormat="1" ht="14" x14ac:dyDescent="0.3">
      <c r="A434" s="191"/>
      <c r="B434" s="220"/>
      <c r="C434" s="2"/>
      <c r="D434" s="71"/>
      <c r="E434" s="71"/>
      <c r="F434" s="71"/>
    </row>
    <row r="435" spans="1:6" s="221" customFormat="1" ht="14" x14ac:dyDescent="0.3">
      <c r="A435" s="191"/>
      <c r="B435" s="220"/>
      <c r="C435" s="2"/>
      <c r="D435" s="71"/>
      <c r="E435" s="71"/>
      <c r="F435" s="71"/>
    </row>
    <row r="436" spans="1:6" s="221" customFormat="1" ht="14" x14ac:dyDescent="0.3">
      <c r="A436" s="191"/>
      <c r="B436" s="220"/>
      <c r="C436" s="2"/>
      <c r="D436" s="71"/>
      <c r="E436" s="71"/>
      <c r="F436" s="71"/>
    </row>
    <row r="437" spans="1:6" s="221" customFormat="1" ht="14" x14ac:dyDescent="0.3">
      <c r="A437" s="191"/>
      <c r="B437" s="220"/>
      <c r="C437" s="2"/>
      <c r="D437" s="71"/>
      <c r="E437" s="71"/>
      <c r="F437" s="71"/>
    </row>
    <row r="438" spans="1:6" s="221" customFormat="1" ht="14" x14ac:dyDescent="0.3">
      <c r="A438" s="191"/>
      <c r="B438" s="220"/>
      <c r="C438" s="2"/>
      <c r="D438" s="71"/>
      <c r="E438" s="71"/>
      <c r="F438" s="71"/>
    </row>
    <row r="439" spans="1:6" s="221" customFormat="1" ht="14" x14ac:dyDescent="0.3">
      <c r="A439" s="191"/>
      <c r="B439" s="220"/>
      <c r="C439" s="2"/>
      <c r="D439" s="71"/>
      <c r="E439" s="71"/>
      <c r="F439" s="71"/>
    </row>
    <row r="440" spans="1:6" s="221" customFormat="1" ht="14" x14ac:dyDescent="0.3">
      <c r="A440" s="191"/>
      <c r="B440" s="220"/>
      <c r="C440" s="2"/>
      <c r="D440" s="71"/>
      <c r="E440" s="71"/>
      <c r="F440" s="71"/>
    </row>
    <row r="441" spans="1:6" s="221" customFormat="1" ht="14" x14ac:dyDescent="0.3">
      <c r="A441" s="191"/>
      <c r="B441" s="220"/>
      <c r="C441" s="2"/>
      <c r="D441" s="71"/>
      <c r="E441" s="71"/>
      <c r="F441" s="71"/>
    </row>
    <row r="442" spans="1:6" s="221" customFormat="1" ht="14" x14ac:dyDescent="0.3">
      <c r="A442" s="191"/>
      <c r="B442" s="220"/>
      <c r="C442" s="2"/>
      <c r="D442" s="71"/>
      <c r="E442" s="71"/>
      <c r="F442" s="71"/>
    </row>
    <row r="443" spans="1:6" s="221" customFormat="1" ht="14" x14ac:dyDescent="0.3">
      <c r="A443" s="191"/>
      <c r="B443" s="220"/>
      <c r="C443" s="2"/>
      <c r="D443" s="71"/>
      <c r="E443" s="71"/>
      <c r="F443" s="71"/>
    </row>
    <row r="444" spans="1:6" s="221" customFormat="1" ht="14" x14ac:dyDescent="0.3">
      <c r="A444" s="191"/>
      <c r="B444" s="220"/>
      <c r="C444" s="2"/>
      <c r="D444" s="71"/>
      <c r="E444" s="71"/>
      <c r="F444" s="71"/>
    </row>
    <row r="445" spans="1:6" s="221" customFormat="1" ht="14" x14ac:dyDescent="0.3">
      <c r="A445" s="191"/>
      <c r="B445" s="220"/>
      <c r="C445" s="2"/>
      <c r="D445" s="71"/>
      <c r="E445" s="71"/>
      <c r="F445" s="71"/>
    </row>
    <row r="446" spans="1:6" s="221" customFormat="1" ht="14" x14ac:dyDescent="0.3">
      <c r="A446" s="191"/>
      <c r="B446" s="220"/>
      <c r="C446" s="2"/>
      <c r="D446" s="71"/>
      <c r="E446" s="71"/>
      <c r="F446" s="71"/>
    </row>
    <row r="447" spans="1:6" s="221" customFormat="1" ht="14" x14ac:dyDescent="0.3">
      <c r="A447" s="191"/>
      <c r="B447" s="220"/>
      <c r="C447" s="2"/>
      <c r="D447" s="71"/>
      <c r="E447" s="71"/>
      <c r="F447" s="71"/>
    </row>
    <row r="448" spans="1:6" s="221" customFormat="1" ht="14" x14ac:dyDescent="0.3">
      <c r="A448" s="191"/>
      <c r="B448" s="220"/>
      <c r="C448" s="2"/>
      <c r="D448" s="71"/>
      <c r="E448" s="71"/>
      <c r="F448" s="71"/>
    </row>
    <row r="449" spans="1:6" s="221" customFormat="1" ht="14" x14ac:dyDescent="0.3">
      <c r="A449" s="191"/>
      <c r="B449" s="220"/>
      <c r="C449" s="2"/>
      <c r="D449" s="71"/>
      <c r="E449" s="71"/>
      <c r="F449" s="71"/>
    </row>
    <row r="450" spans="1:6" s="221" customFormat="1" ht="14" x14ac:dyDescent="0.3">
      <c r="A450" s="191"/>
      <c r="B450" s="220"/>
      <c r="C450" s="2"/>
      <c r="D450" s="71"/>
      <c r="E450" s="71"/>
      <c r="F450" s="71"/>
    </row>
    <row r="451" spans="1:6" s="221" customFormat="1" ht="14" x14ac:dyDescent="0.3">
      <c r="A451" s="191"/>
      <c r="B451" s="220"/>
      <c r="C451" s="2"/>
      <c r="D451" s="71"/>
      <c r="E451" s="71"/>
      <c r="F451" s="71"/>
    </row>
    <row r="452" spans="1:6" s="221" customFormat="1" ht="14" x14ac:dyDescent="0.3">
      <c r="A452" s="191"/>
      <c r="B452" s="220"/>
      <c r="C452" s="2"/>
      <c r="D452" s="71"/>
      <c r="E452" s="71"/>
      <c r="F452" s="71"/>
    </row>
    <row r="453" spans="1:6" s="221" customFormat="1" ht="14" x14ac:dyDescent="0.3">
      <c r="A453" s="191"/>
      <c r="B453" s="220"/>
      <c r="C453" s="2"/>
      <c r="D453" s="71"/>
      <c r="E453" s="71"/>
      <c r="F453" s="71"/>
    </row>
    <row r="454" spans="1:6" s="221" customFormat="1" ht="14" x14ac:dyDescent="0.3">
      <c r="A454" s="191"/>
      <c r="B454" s="220"/>
      <c r="C454" s="2"/>
      <c r="D454" s="71"/>
      <c r="E454" s="71"/>
      <c r="F454" s="71"/>
    </row>
    <row r="455" spans="1:6" s="221" customFormat="1" ht="14" x14ac:dyDescent="0.3">
      <c r="A455" s="191"/>
      <c r="B455" s="220"/>
      <c r="C455" s="2"/>
      <c r="D455" s="71"/>
      <c r="E455" s="71"/>
      <c r="F455" s="71"/>
    </row>
    <row r="456" spans="1:6" s="221" customFormat="1" ht="14" x14ac:dyDescent="0.3">
      <c r="A456" s="191"/>
      <c r="B456" s="220"/>
      <c r="C456" s="2"/>
      <c r="D456" s="71"/>
      <c r="E456" s="71"/>
      <c r="F456" s="71"/>
    </row>
    <row r="457" spans="1:6" s="221" customFormat="1" ht="14" x14ac:dyDescent="0.3">
      <c r="A457" s="191"/>
      <c r="B457" s="220"/>
      <c r="C457" s="2"/>
      <c r="D457" s="71"/>
      <c r="E457" s="71"/>
      <c r="F457" s="71"/>
    </row>
    <row r="458" spans="1:6" s="221" customFormat="1" ht="14" x14ac:dyDescent="0.3">
      <c r="A458" s="191"/>
      <c r="B458" s="220"/>
      <c r="C458" s="2"/>
      <c r="D458" s="71"/>
      <c r="E458" s="71"/>
      <c r="F458" s="71"/>
    </row>
    <row r="459" spans="1:6" s="221" customFormat="1" ht="14" x14ac:dyDescent="0.3">
      <c r="A459" s="191"/>
      <c r="B459" s="220"/>
      <c r="C459" s="2"/>
      <c r="D459" s="71"/>
      <c r="E459" s="71"/>
      <c r="F459" s="71"/>
    </row>
    <row r="460" spans="1:6" s="221" customFormat="1" ht="14" x14ac:dyDescent="0.3">
      <c r="A460" s="191"/>
      <c r="B460" s="220"/>
      <c r="C460" s="2"/>
      <c r="D460" s="71"/>
      <c r="E460" s="71"/>
      <c r="F460" s="71"/>
    </row>
    <row r="461" spans="1:6" s="221" customFormat="1" ht="14" x14ac:dyDescent="0.3">
      <c r="A461" s="191"/>
      <c r="B461" s="220"/>
      <c r="C461" s="2"/>
      <c r="D461" s="71"/>
      <c r="E461" s="71"/>
      <c r="F461" s="71"/>
    </row>
    <row r="462" spans="1:6" s="221" customFormat="1" ht="14" x14ac:dyDescent="0.3">
      <c r="A462" s="191"/>
      <c r="B462" s="220"/>
      <c r="C462" s="2"/>
      <c r="D462" s="71"/>
      <c r="E462" s="71"/>
      <c r="F462" s="71"/>
    </row>
    <row r="463" spans="1:6" s="221" customFormat="1" ht="14" x14ac:dyDescent="0.3">
      <c r="A463" s="191"/>
      <c r="B463" s="220"/>
      <c r="C463" s="2"/>
      <c r="D463" s="71"/>
      <c r="E463" s="71"/>
      <c r="F463" s="71"/>
    </row>
    <row r="464" spans="1:6" s="221" customFormat="1" ht="14" x14ac:dyDescent="0.3">
      <c r="A464" s="191"/>
      <c r="B464" s="220"/>
      <c r="C464" s="2"/>
      <c r="D464" s="71"/>
      <c r="E464" s="71"/>
      <c r="F464" s="71"/>
    </row>
    <row r="465" spans="1:6" s="221" customFormat="1" ht="14" x14ac:dyDescent="0.3">
      <c r="A465" s="191"/>
      <c r="B465" s="220"/>
      <c r="C465" s="2"/>
      <c r="D465" s="71"/>
      <c r="E465" s="71"/>
      <c r="F465" s="71"/>
    </row>
    <row r="466" spans="1:6" s="221" customFormat="1" ht="14" x14ac:dyDescent="0.3">
      <c r="A466" s="191"/>
      <c r="B466" s="220"/>
      <c r="C466" s="2"/>
      <c r="D466" s="71"/>
      <c r="E466" s="71"/>
      <c r="F466" s="71"/>
    </row>
    <row r="467" spans="1:6" s="221" customFormat="1" ht="14" x14ac:dyDescent="0.3">
      <c r="A467" s="191"/>
      <c r="B467" s="220"/>
      <c r="C467" s="2"/>
      <c r="D467" s="71"/>
      <c r="E467" s="71"/>
      <c r="F467" s="71"/>
    </row>
    <row r="468" spans="1:6" s="221" customFormat="1" ht="14" x14ac:dyDescent="0.3">
      <c r="A468" s="191"/>
      <c r="B468" s="220"/>
      <c r="C468" s="2"/>
      <c r="D468" s="71"/>
      <c r="E468" s="71"/>
      <c r="F468" s="71"/>
    </row>
    <row r="469" spans="1:6" s="221" customFormat="1" ht="14" x14ac:dyDescent="0.3">
      <c r="A469" s="191"/>
      <c r="B469" s="220"/>
      <c r="C469" s="2"/>
      <c r="D469" s="71"/>
      <c r="E469" s="71"/>
      <c r="F469" s="71"/>
    </row>
    <row r="470" spans="1:6" s="221" customFormat="1" ht="14" x14ac:dyDescent="0.3">
      <c r="A470" s="191"/>
      <c r="B470" s="220"/>
      <c r="C470" s="2"/>
      <c r="D470" s="71"/>
      <c r="E470" s="71"/>
      <c r="F470" s="71"/>
    </row>
    <row r="471" spans="1:6" s="221" customFormat="1" ht="14" x14ac:dyDescent="0.3">
      <c r="A471" s="191"/>
      <c r="B471" s="220"/>
      <c r="C471" s="2"/>
      <c r="D471" s="71"/>
      <c r="E471" s="71"/>
      <c r="F471" s="71"/>
    </row>
    <row r="472" spans="1:6" s="221" customFormat="1" ht="14" x14ac:dyDescent="0.3">
      <c r="A472" s="191"/>
      <c r="B472" s="220"/>
      <c r="C472" s="2"/>
      <c r="D472" s="71"/>
      <c r="E472" s="71"/>
      <c r="F472" s="71"/>
    </row>
    <row r="473" spans="1:6" s="221" customFormat="1" ht="14" x14ac:dyDescent="0.3">
      <c r="A473" s="191"/>
      <c r="B473" s="220"/>
      <c r="C473" s="2"/>
      <c r="D473" s="71"/>
      <c r="E473" s="71"/>
      <c r="F473" s="71"/>
    </row>
    <row r="474" spans="1:6" s="221" customFormat="1" ht="14" x14ac:dyDescent="0.3">
      <c r="A474" s="191"/>
      <c r="B474" s="220"/>
      <c r="C474" s="2"/>
      <c r="D474" s="71"/>
      <c r="E474" s="71"/>
      <c r="F474" s="71"/>
    </row>
    <row r="475" spans="1:6" s="221" customFormat="1" ht="14" x14ac:dyDescent="0.3">
      <c r="A475" s="191"/>
      <c r="B475" s="220"/>
      <c r="C475" s="2"/>
      <c r="D475" s="71"/>
      <c r="E475" s="71"/>
      <c r="F475" s="71"/>
    </row>
    <row r="476" spans="1:6" s="221" customFormat="1" ht="14" x14ac:dyDescent="0.3">
      <c r="A476" s="191"/>
      <c r="B476" s="220"/>
      <c r="C476" s="2"/>
      <c r="D476" s="71"/>
      <c r="E476" s="71"/>
      <c r="F476" s="71"/>
    </row>
    <row r="477" spans="1:6" s="221" customFormat="1" ht="14" x14ac:dyDescent="0.3">
      <c r="A477" s="191"/>
      <c r="B477" s="220"/>
      <c r="C477" s="2"/>
      <c r="D477" s="71"/>
      <c r="E477" s="71"/>
      <c r="F477" s="71"/>
    </row>
    <row r="478" spans="1:6" s="221" customFormat="1" ht="14" x14ac:dyDescent="0.3">
      <c r="A478" s="191"/>
      <c r="B478" s="220"/>
      <c r="C478" s="2"/>
      <c r="D478" s="71"/>
      <c r="E478" s="71"/>
      <c r="F478" s="71"/>
    </row>
    <row r="479" spans="1:6" s="221" customFormat="1" ht="14" x14ac:dyDescent="0.3">
      <c r="A479" s="191"/>
      <c r="B479" s="220"/>
      <c r="C479" s="2"/>
      <c r="D479" s="71"/>
      <c r="E479" s="71"/>
      <c r="F479" s="71"/>
    </row>
    <row r="480" spans="1:6" s="221" customFormat="1" ht="14" x14ac:dyDescent="0.3">
      <c r="A480" s="191"/>
      <c r="B480" s="220"/>
      <c r="C480" s="2"/>
      <c r="D480" s="71"/>
      <c r="E480" s="71"/>
      <c r="F480" s="71"/>
    </row>
    <row r="481" spans="1:6" s="221" customFormat="1" ht="14" x14ac:dyDescent="0.3">
      <c r="A481" s="191"/>
      <c r="B481" s="220"/>
      <c r="C481" s="2"/>
      <c r="D481" s="71"/>
      <c r="E481" s="71"/>
      <c r="F481" s="71"/>
    </row>
    <row r="482" spans="1:6" s="221" customFormat="1" ht="14" x14ac:dyDescent="0.3">
      <c r="A482" s="191"/>
      <c r="B482" s="220"/>
      <c r="C482" s="2"/>
      <c r="D482" s="71"/>
      <c r="E482" s="71"/>
      <c r="F482" s="71"/>
    </row>
    <row r="483" spans="1:6" s="221" customFormat="1" ht="14" x14ac:dyDescent="0.3">
      <c r="A483" s="191"/>
      <c r="B483" s="220"/>
      <c r="C483" s="2"/>
      <c r="D483" s="71"/>
      <c r="E483" s="71"/>
      <c r="F483" s="71"/>
    </row>
    <row r="484" spans="1:6" s="221" customFormat="1" ht="14" x14ac:dyDescent="0.3">
      <c r="A484" s="191"/>
      <c r="B484" s="220"/>
      <c r="C484" s="2"/>
      <c r="D484" s="71"/>
      <c r="E484" s="71"/>
      <c r="F484" s="71"/>
    </row>
    <row r="485" spans="1:6" s="221" customFormat="1" ht="14" x14ac:dyDescent="0.3">
      <c r="A485" s="191"/>
      <c r="B485" s="220"/>
      <c r="C485" s="2"/>
      <c r="D485" s="71"/>
      <c r="E485" s="71"/>
      <c r="F485" s="71"/>
    </row>
    <row r="486" spans="1:6" s="221" customFormat="1" ht="14" x14ac:dyDescent="0.3">
      <c r="A486" s="191"/>
      <c r="B486" s="220"/>
      <c r="C486" s="2"/>
      <c r="D486" s="71"/>
      <c r="E486" s="71"/>
      <c r="F486" s="71"/>
    </row>
    <row r="487" spans="1:6" s="221" customFormat="1" ht="14" x14ac:dyDescent="0.3">
      <c r="A487" s="191"/>
      <c r="B487" s="220"/>
      <c r="C487" s="2"/>
      <c r="D487" s="71"/>
      <c r="E487" s="71"/>
      <c r="F487" s="71"/>
    </row>
    <row r="488" spans="1:6" s="221" customFormat="1" ht="14" x14ac:dyDescent="0.3">
      <c r="A488" s="191"/>
      <c r="B488" s="220"/>
      <c r="C488" s="2"/>
      <c r="D488" s="71"/>
      <c r="E488" s="71"/>
      <c r="F488" s="71"/>
    </row>
    <row r="489" spans="1:6" s="221" customFormat="1" ht="14" x14ac:dyDescent="0.3">
      <c r="A489" s="191"/>
      <c r="B489" s="220"/>
      <c r="C489" s="2"/>
      <c r="D489" s="71"/>
      <c r="E489" s="71"/>
      <c r="F489" s="71"/>
    </row>
    <row r="490" spans="1:6" s="221" customFormat="1" ht="14" x14ac:dyDescent="0.3">
      <c r="A490" s="191"/>
      <c r="B490" s="220"/>
      <c r="C490" s="2"/>
      <c r="D490" s="71"/>
      <c r="E490" s="71"/>
      <c r="F490" s="71"/>
    </row>
    <row r="491" spans="1:6" s="221" customFormat="1" ht="14" x14ac:dyDescent="0.3">
      <c r="A491" s="191"/>
      <c r="B491" s="220"/>
      <c r="C491" s="2"/>
      <c r="D491" s="71"/>
      <c r="E491" s="71"/>
      <c r="F491" s="71"/>
    </row>
    <row r="492" spans="1:6" s="221" customFormat="1" ht="14" x14ac:dyDescent="0.3">
      <c r="A492" s="191"/>
      <c r="B492" s="220"/>
      <c r="C492" s="2"/>
      <c r="D492" s="71"/>
      <c r="E492" s="71"/>
      <c r="F492" s="71"/>
    </row>
    <row r="493" spans="1:6" s="221" customFormat="1" ht="14" x14ac:dyDescent="0.3">
      <c r="A493" s="191"/>
      <c r="B493" s="220"/>
      <c r="C493" s="2"/>
      <c r="D493" s="71"/>
      <c r="E493" s="71"/>
      <c r="F493" s="71"/>
    </row>
    <row r="494" spans="1:6" s="221" customFormat="1" ht="14" x14ac:dyDescent="0.3">
      <c r="A494" s="191"/>
      <c r="B494" s="220"/>
      <c r="C494" s="2"/>
      <c r="D494" s="71"/>
      <c r="E494" s="71"/>
      <c r="F494" s="71"/>
    </row>
    <row r="495" spans="1:6" s="221" customFormat="1" ht="14" x14ac:dyDescent="0.3">
      <c r="A495" s="191"/>
      <c r="B495" s="220"/>
      <c r="C495" s="2"/>
      <c r="D495" s="71"/>
      <c r="E495" s="71"/>
      <c r="F495" s="71"/>
    </row>
    <row r="496" spans="1:6" s="221" customFormat="1" ht="14" x14ac:dyDescent="0.3">
      <c r="A496" s="191"/>
      <c r="B496" s="220"/>
      <c r="C496" s="2"/>
      <c r="D496" s="71"/>
      <c r="E496" s="71"/>
      <c r="F496" s="71"/>
    </row>
    <row r="497" spans="1:6" s="221" customFormat="1" ht="14" x14ac:dyDescent="0.3">
      <c r="A497" s="191"/>
      <c r="B497" s="220"/>
      <c r="C497" s="2"/>
      <c r="D497" s="71"/>
      <c r="E497" s="71"/>
      <c r="F497" s="71"/>
    </row>
    <row r="498" spans="1:6" s="221" customFormat="1" ht="14" x14ac:dyDescent="0.3">
      <c r="A498" s="191"/>
      <c r="B498" s="220"/>
      <c r="C498" s="2"/>
      <c r="D498" s="71"/>
      <c r="E498" s="71"/>
      <c r="F498" s="71"/>
    </row>
    <row r="499" spans="1:6" s="221" customFormat="1" ht="14" x14ac:dyDescent="0.3">
      <c r="A499" s="191"/>
      <c r="B499" s="220"/>
      <c r="C499" s="2"/>
      <c r="D499" s="71"/>
      <c r="E499" s="71"/>
      <c r="F499" s="71"/>
    </row>
    <row r="500" spans="1:6" s="221" customFormat="1" ht="14" x14ac:dyDescent="0.3">
      <c r="A500" s="191"/>
      <c r="B500" s="220"/>
      <c r="C500" s="2"/>
      <c r="D500" s="71"/>
      <c r="E500" s="71"/>
      <c r="F500" s="71"/>
    </row>
    <row r="501" spans="1:6" s="221" customFormat="1" ht="14" x14ac:dyDescent="0.3">
      <c r="A501" s="191"/>
      <c r="B501" s="220"/>
      <c r="C501" s="2"/>
      <c r="D501" s="71"/>
      <c r="E501" s="71"/>
      <c r="F501" s="71"/>
    </row>
    <row r="502" spans="1:6" s="221" customFormat="1" ht="14" x14ac:dyDescent="0.3">
      <c r="A502" s="191"/>
      <c r="B502" s="220"/>
      <c r="C502" s="2"/>
      <c r="D502" s="71"/>
      <c r="E502" s="71"/>
      <c r="F502" s="71"/>
    </row>
    <row r="503" spans="1:6" s="221" customFormat="1" ht="14" x14ac:dyDescent="0.3">
      <c r="A503" s="191"/>
      <c r="B503" s="220"/>
      <c r="C503" s="2"/>
      <c r="D503" s="71"/>
      <c r="E503" s="71"/>
      <c r="F503" s="71"/>
    </row>
    <row r="504" spans="1:6" s="221" customFormat="1" ht="14" x14ac:dyDescent="0.3">
      <c r="A504" s="191"/>
      <c r="B504" s="220"/>
      <c r="C504" s="2"/>
      <c r="D504" s="71"/>
      <c r="E504" s="71"/>
      <c r="F504" s="71"/>
    </row>
    <row r="505" spans="1:6" s="221" customFormat="1" ht="14" x14ac:dyDescent="0.3">
      <c r="A505" s="191"/>
      <c r="B505" s="220"/>
      <c r="C505" s="2"/>
      <c r="D505" s="71"/>
      <c r="E505" s="71"/>
      <c r="F505" s="71"/>
    </row>
    <row r="506" spans="1:6" s="221" customFormat="1" ht="14" x14ac:dyDescent="0.3">
      <c r="A506" s="191"/>
      <c r="B506" s="220"/>
      <c r="C506" s="2"/>
      <c r="D506" s="71"/>
      <c r="E506" s="71"/>
      <c r="F506" s="71"/>
    </row>
    <row r="507" spans="1:6" s="221" customFormat="1" ht="14" x14ac:dyDescent="0.3">
      <c r="A507" s="191"/>
      <c r="B507" s="220"/>
      <c r="C507" s="2"/>
      <c r="D507" s="71"/>
      <c r="E507" s="71"/>
      <c r="F507" s="71"/>
    </row>
    <row r="508" spans="1:6" s="221" customFormat="1" ht="14" x14ac:dyDescent="0.3">
      <c r="A508" s="191"/>
      <c r="B508" s="220"/>
      <c r="C508" s="2"/>
      <c r="D508" s="71"/>
      <c r="E508" s="71"/>
      <c r="F508" s="71"/>
    </row>
    <row r="509" spans="1:6" s="221" customFormat="1" ht="14" x14ac:dyDescent="0.3">
      <c r="A509" s="191"/>
      <c r="B509" s="220"/>
      <c r="C509" s="2"/>
      <c r="D509" s="71"/>
      <c r="E509" s="71"/>
      <c r="F509" s="71"/>
    </row>
    <row r="510" spans="1:6" s="221" customFormat="1" ht="14" x14ac:dyDescent="0.3">
      <c r="A510" s="191"/>
      <c r="B510" s="220"/>
      <c r="C510" s="2"/>
      <c r="D510" s="71"/>
      <c r="E510" s="71"/>
      <c r="F510" s="71"/>
    </row>
    <row r="511" spans="1:6" s="221" customFormat="1" ht="14" x14ac:dyDescent="0.3">
      <c r="A511" s="191"/>
      <c r="B511" s="220"/>
      <c r="C511" s="2"/>
      <c r="D511" s="71"/>
      <c r="E511" s="71"/>
      <c r="F511" s="71"/>
    </row>
    <row r="512" spans="1:6" s="221" customFormat="1" ht="14" x14ac:dyDescent="0.3">
      <c r="A512" s="191"/>
      <c r="B512" s="220"/>
      <c r="C512" s="2"/>
      <c r="D512" s="71"/>
      <c r="E512" s="71"/>
      <c r="F512" s="71"/>
    </row>
  </sheetData>
  <sheetProtection algorithmName="SHA-512" hashValue="DufgXJNGOyP6dXCYi0BMDLD72VLiyF4Q5Po4kPIjLM5LVOlGWNdzdiRoykkn35x8IrsVgW7UvRZ/S6JcmfqRWg==" saltValue="gsTgiQPUvmFnwcWBqj6WTQ==" spinCount="100000" sheet="1" objects="1" scenarios="1"/>
  <mergeCells count="1">
    <mergeCell ref="A1:B1"/>
  </mergeCells>
  <pageMargins left="0.31496062992125984" right="0.31496062992125984" top="0.43307086614173229" bottom="0.31496062992125984" header="0.31496062992125984" footer="0.31496062992125984"/>
  <pageSetup paperSize="9" scale="58" orientation="landscape" r:id="rId1"/>
  <rowBreaks count="1" manualBreakCount="1">
    <brk id="3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Suzie Panek</DisplayName>
        <AccountId>819</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EE3BBC-1B5B-4AE5-A03A-2608E5D2D769}">
  <ds:schemaRefs>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www.w3.org/XML/1998/namespace"/>
    <ds:schemaRef ds:uri="acaf4567-dc07-471f-892c-2bcb86ef35ae"/>
    <ds:schemaRef ds:uri="http://purl.org/dc/elements/1.1/"/>
    <ds:schemaRef ds:uri="0eb656aa-4e79-4e95-9076-bc119a23e0cc"/>
    <ds:schemaRef ds:uri="http://schemas.microsoft.com/office/infopath/2007/PartnerControls"/>
    <ds:schemaRef ds:uri="c1f338ac-e338-414f-952c-f74dcc6d59e1"/>
    <ds:schemaRef ds:uri="http://purl.org/dc/dcmitype/"/>
  </ds:schemaRefs>
</ds:datastoreItem>
</file>

<file path=customXml/itemProps2.xml><?xml version="1.0" encoding="utf-8"?>
<ds:datastoreItem xmlns:ds="http://schemas.openxmlformats.org/officeDocument/2006/customXml" ds:itemID="{EB30C01A-75C2-47C3-9908-86AECCC8F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ED5C1F-DBDF-4310-801E-5F8EB4C4F9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Cover page</vt:lpstr>
      <vt:lpstr>Population selection</vt:lpstr>
      <vt:lpstr>Guide</vt:lpstr>
      <vt:lpstr>Assumptions input</vt:lpstr>
      <vt:lpstr>List </vt:lpstr>
      <vt:lpstr>Unit costs</vt:lpstr>
      <vt:lpstr>Payscales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HTG712 Digital technologies for managing non-specific low pack pain: Resource impact template</dc:title>
  <dc:subject/>
  <dc:creator/>
  <cp:keywords/>
  <dc:description/>
  <cp:lastModifiedBy/>
  <cp:revision/>
  <dcterms:created xsi:type="dcterms:W3CDTF">2022-07-27T12:38:28Z</dcterms:created>
  <dcterms:modified xsi:type="dcterms:W3CDTF">2025-12-17T14:38:17Z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2023-10-06T14:32:57Z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c1519aa7-484b-4438-8c69-7b45eeed4afe</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 Status">
    <vt:lpwstr/>
  </property>
</Properties>
</file>