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2" documentId="13_ncr:1_{E25E7BA5-F5A1-49A1-9D81-BFD7922A434E}" xr6:coauthVersionLast="47" xr6:coauthVersionMax="47" xr10:uidLastSave="{401DC414-D91B-4EC4-8452-7B08BC6ED20D}"/>
  <bookViews>
    <workbookView xWindow="-108" yWindow="-108" windowWidth="23256" windowHeight="12456"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selection'!#REF!</definedName>
    <definedName name="_xlnm.Print_Area" localSheetId="7">'Capacity (local prices)'!$B$1:$R$81</definedName>
    <definedName name="_xlnm.Print_Area" localSheetId="8">'Capacity (national prices)'!$B$1:$R$105</definedName>
    <definedName name="_xlnm.Print_Area" localSheetId="1">Contents!$A$1:$P$28</definedName>
    <definedName name="_xlnm.Print_Area" localSheetId="0">Cover!$A$1:$P$44</definedName>
    <definedName name="_xlnm.Print_Area" localSheetId="6">'Financial impact (cash)'!$B$1:$J$22</definedName>
    <definedName name="_xlnm.Print_Area" localSheetId="3">'Inputs and eligible population'!$A$2:$M$110</definedName>
    <definedName name="_xlnm.Print_Area" localSheetId="2">'Population selection'!$B$11:$J$17</definedName>
    <definedName name="_xlnm.Print_Area" localSheetId="5">Summary!$B$1:$K$63</definedName>
    <definedName name="_xlnm.Print_Area" localSheetId="4">'Unit costs'!$B$1:$S$23</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7" l="1"/>
  <c r="G13" i="50" l="1"/>
  <c r="F19"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K563" i="32"/>
  <c r="J563" i="32"/>
  <c r="K562" i="32"/>
  <c r="J562" i="32"/>
  <c r="K561" i="32"/>
  <c r="J561" i="32"/>
  <c r="K560" i="32"/>
  <c r="J560" i="32"/>
  <c r="K559" i="32"/>
  <c r="J559" i="32"/>
  <c r="K558" i="32"/>
  <c r="J558" i="32"/>
  <c r="K557" i="32"/>
  <c r="J557" i="32"/>
  <c r="K556" i="32"/>
  <c r="J556" i="32"/>
  <c r="K555" i="32"/>
  <c r="J555" i="32"/>
  <c r="K554" i="32"/>
  <c r="J554" i="32"/>
  <c r="K553" i="32"/>
  <c r="J553" i="32"/>
  <c r="K552" i="32"/>
  <c r="J552" i="32"/>
  <c r="K551" i="32"/>
  <c r="J551" i="32"/>
  <c r="K550" i="32"/>
  <c r="J550" i="32"/>
  <c r="F542" i="32"/>
  <c r="F543" i="32" s="1"/>
  <c r="F544" i="32" s="1"/>
  <c r="E542" i="32"/>
  <c r="C84" i="56" l="1"/>
  <c r="F78" i="50"/>
  <c r="C51" i="56" s="1"/>
  <c r="C68" i="56"/>
  <c r="C76" i="56"/>
  <c r="C70" i="46"/>
  <c r="K47" i="50"/>
  <c r="K46" i="50"/>
  <c r="K48" i="50"/>
  <c r="B14" i="32"/>
  <c r="N7" i="32"/>
  <c r="G35" i="50"/>
  <c r="H35" i="50" s="1"/>
  <c r="I35" i="50" s="1"/>
  <c r="J35" i="50" s="1"/>
  <c r="K35" i="50" s="1"/>
  <c r="G36" i="50"/>
  <c r="K77" i="50"/>
  <c r="G77" i="50"/>
  <c r="C54" i="46" s="1"/>
  <c r="J59" i="50"/>
  <c r="J60" i="50" s="1"/>
  <c r="I59" i="50"/>
  <c r="G10" i="47" s="1"/>
  <c r="H59" i="50"/>
  <c r="H60" i="50" s="1"/>
  <c r="G59" i="50"/>
  <c r="F59" i="50"/>
  <c r="F60" i="50" s="1"/>
  <c r="D6" i="57"/>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100" i="57"/>
  <c r="D5" i="57"/>
  <c r="C28" i="46"/>
  <c r="C47" i="46"/>
  <c r="F80" i="50"/>
  <c r="C58" i="56" s="1"/>
  <c r="G79" i="50"/>
  <c r="C61" i="46" s="1"/>
  <c r="B15" i="56"/>
  <c r="I97" i="50"/>
  <c r="B15" i="46"/>
  <c r="B50" i="47" s="1"/>
  <c r="H9" i="47"/>
  <c r="G9" i="47"/>
  <c r="F9" i="47"/>
  <c r="E9" i="47"/>
  <c r="D9" i="47"/>
  <c r="C9" i="47"/>
  <c r="E59" i="50"/>
  <c r="E60" i="50" s="1"/>
  <c r="K80" i="50"/>
  <c r="K79" i="50"/>
  <c r="I60" i="50"/>
  <c r="C75" i="56"/>
  <c r="C38" i="50"/>
  <c r="C53" i="46"/>
  <c r="C52" i="56"/>
  <c r="K78" i="50"/>
  <c r="C112" i="56"/>
  <c r="C105" i="56"/>
  <c r="C98" i="56"/>
  <c r="C97" i="56"/>
  <c r="C91" i="56"/>
  <c r="C90" i="56"/>
  <c r="C83" i="56"/>
  <c r="C67" i="56"/>
  <c r="B14" i="56"/>
  <c r="B59" i="47"/>
  <c r="B58" i="47"/>
  <c r="B57" i="47"/>
  <c r="B14" i="46"/>
  <c r="B49" i="47" s="1"/>
  <c r="C92" i="46"/>
  <c r="C85" i="46"/>
  <c r="F75" i="50"/>
  <c r="C40" i="46" s="1"/>
  <c r="C45" i="56"/>
  <c r="C33" i="56"/>
  <c r="C27" i="56"/>
  <c r="B13" i="42"/>
  <c r="B21" i="46"/>
  <c r="B21" i="56" s="1"/>
  <c r="B20" i="46"/>
  <c r="B20" i="56" s="1"/>
  <c r="B19" i="46"/>
  <c r="B19" i="56" s="1"/>
  <c r="B18" i="46"/>
  <c r="B18" i="56" s="1"/>
  <c r="B17" i="46"/>
  <c r="B17" i="56" s="1"/>
  <c r="B16" i="46"/>
  <c r="B16" i="56" s="1"/>
  <c r="B13" i="46"/>
  <c r="B13" i="56" s="1"/>
  <c r="B12" i="46"/>
  <c r="B47" i="47" s="1"/>
  <c r="B11" i="46"/>
  <c r="B46" i="47" s="1"/>
  <c r="C106" i="46"/>
  <c r="C99" i="46"/>
  <c r="C91" i="46"/>
  <c r="C84" i="46"/>
  <c r="C69" i="46"/>
  <c r="C46" i="46"/>
  <c r="C27" i="46"/>
  <c r="K75" i="50"/>
  <c r="K84" i="50"/>
  <c r="K83" i="50"/>
  <c r="K76" i="50"/>
  <c r="K85" i="50"/>
  <c r="C10" i="47"/>
  <c r="K86" i="50"/>
  <c r="C8" i="47"/>
  <c r="F16" i="50"/>
  <c r="F18" i="50"/>
  <c r="C77" i="46"/>
  <c r="C34" i="46"/>
  <c r="K6" i="57"/>
  <c r="K7" i="57"/>
  <c r="K8" i="57"/>
  <c r="K9" i="57"/>
  <c r="K10" i="57"/>
  <c r="K11" i="57"/>
  <c r="K12" i="57"/>
  <c r="K13" i="57"/>
  <c r="K14" i="57"/>
  <c r="K15" i="57"/>
  <c r="K16" i="57"/>
  <c r="K17" i="57"/>
  <c r="K18" i="57"/>
  <c r="K19" i="57"/>
  <c r="K20" i="57"/>
  <c r="K21" i="57"/>
  <c r="K22" i="57"/>
  <c r="K23" i="57"/>
  <c r="K24" i="57"/>
  <c r="K25" i="57"/>
  <c r="K26" i="57"/>
  <c r="K27" i="57"/>
  <c r="K28" i="57"/>
  <c r="K29" i="57"/>
  <c r="K30" i="57"/>
  <c r="K31" i="57"/>
  <c r="K32" i="57"/>
  <c r="K33" i="57"/>
  <c r="K34" i="57"/>
  <c r="K35" i="57"/>
  <c r="K36" i="57"/>
  <c r="K37" i="57"/>
  <c r="K38" i="57"/>
  <c r="K39" i="57"/>
  <c r="K40" i="57"/>
  <c r="K41" i="57"/>
  <c r="K42" i="57"/>
  <c r="K43" i="57"/>
  <c r="K44" i="57"/>
  <c r="K45" i="57"/>
  <c r="K46" i="57"/>
  <c r="K47" i="57"/>
  <c r="K48" i="57"/>
  <c r="K49" i="57"/>
  <c r="K50" i="57"/>
  <c r="K51" i="57"/>
  <c r="K52" i="57"/>
  <c r="K53" i="57"/>
  <c r="K54" i="57"/>
  <c r="K55" i="57"/>
  <c r="K56" i="57"/>
  <c r="K57" i="57"/>
  <c r="K58" i="57"/>
  <c r="K59" i="57"/>
  <c r="K60" i="57"/>
  <c r="K61" i="57"/>
  <c r="K62" i="57"/>
  <c r="K63" i="57"/>
  <c r="K64" i="57"/>
  <c r="K65" i="57"/>
  <c r="K66" i="57"/>
  <c r="K67" i="57"/>
  <c r="K68" i="57"/>
  <c r="K69" i="57"/>
  <c r="K70" i="57"/>
  <c r="K71" i="57"/>
  <c r="K72" i="57"/>
  <c r="K73" i="57"/>
  <c r="K74" i="57"/>
  <c r="K75" i="57"/>
  <c r="K76" i="57"/>
  <c r="K77" i="57"/>
  <c r="K78" i="57"/>
  <c r="K79" i="57"/>
  <c r="K80" i="57"/>
  <c r="K81" i="57"/>
  <c r="K5" i="57"/>
  <c r="K74" i="50"/>
  <c r="K82" i="50"/>
  <c r="K73" i="50"/>
  <c r="V41" i="57"/>
  <c r="V33" i="57"/>
  <c r="V34" i="57"/>
  <c r="V35" i="57"/>
  <c r="V36" i="57"/>
  <c r="V37" i="57"/>
  <c r="V8" i="57"/>
  <c r="V9" i="57"/>
  <c r="V10" i="57"/>
  <c r="V11" i="57"/>
  <c r="V12" i="57"/>
  <c r="V13" i="57"/>
  <c r="V14" i="57"/>
  <c r="V15" i="57"/>
  <c r="V16" i="57"/>
  <c r="V17" i="57"/>
  <c r="V18" i="57"/>
  <c r="V19" i="57"/>
  <c r="V20" i="57"/>
  <c r="V21" i="57"/>
  <c r="V22" i="57"/>
  <c r="V23" i="57"/>
  <c r="V24" i="57"/>
  <c r="V25" i="57"/>
  <c r="V26" i="57"/>
  <c r="V27" i="57"/>
  <c r="V28" i="57"/>
  <c r="V29" i="57"/>
  <c r="V30" i="57"/>
  <c r="V31" i="57"/>
  <c r="V32" i="57"/>
  <c r="V5" i="57"/>
  <c r="D105" i="57"/>
  <c r="C105" i="57"/>
  <c r="B105" i="57"/>
  <c r="F100" i="57"/>
  <c r="E100" i="57"/>
  <c r="F99" i="57"/>
  <c r="E99" i="57"/>
  <c r="F98" i="57"/>
  <c r="E98" i="57"/>
  <c r="F97" i="57"/>
  <c r="E97" i="57"/>
  <c r="F96" i="57"/>
  <c r="E96" i="57"/>
  <c r="F95" i="57"/>
  <c r="E95" i="57"/>
  <c r="F94" i="57"/>
  <c r="E94" i="57"/>
  <c r="F93" i="57"/>
  <c r="E93" i="57"/>
  <c r="F92" i="57"/>
  <c r="E92" i="57"/>
  <c r="F91" i="57"/>
  <c r="E91" i="57"/>
  <c r="F90" i="57"/>
  <c r="E90" i="57"/>
  <c r="F89" i="57"/>
  <c r="E89" i="57"/>
  <c r="F88" i="57"/>
  <c r="E88" i="57"/>
  <c r="F87" i="57"/>
  <c r="E87" i="57"/>
  <c r="F86" i="57"/>
  <c r="E86" i="57"/>
  <c r="F85" i="57"/>
  <c r="E85" i="57"/>
  <c r="F84" i="57"/>
  <c r="E84" i="57"/>
  <c r="F83" i="57"/>
  <c r="E83" i="57"/>
  <c r="F82" i="57"/>
  <c r="E82" i="57"/>
  <c r="J81" i="57"/>
  <c r="M81" i="57"/>
  <c r="H81" i="57"/>
  <c r="F81" i="57"/>
  <c r="E81" i="57"/>
  <c r="J80" i="57"/>
  <c r="L80" i="57"/>
  <c r="H80" i="57"/>
  <c r="F80" i="57"/>
  <c r="E80" i="57"/>
  <c r="J79" i="57"/>
  <c r="L79" i="57"/>
  <c r="H79" i="57"/>
  <c r="F79" i="57"/>
  <c r="E79" i="57"/>
  <c r="J78" i="57"/>
  <c r="L78" i="57"/>
  <c r="H78" i="57"/>
  <c r="F78" i="57"/>
  <c r="E78" i="57"/>
  <c r="J77" i="57"/>
  <c r="M77" i="57"/>
  <c r="H77" i="57"/>
  <c r="F77" i="57"/>
  <c r="E77" i="57"/>
  <c r="J76" i="57"/>
  <c r="M76" i="57"/>
  <c r="H76" i="57"/>
  <c r="F76" i="57"/>
  <c r="E76" i="57"/>
  <c r="J75" i="57"/>
  <c r="L75" i="57"/>
  <c r="H75" i="57"/>
  <c r="F75" i="57"/>
  <c r="E75" i="57"/>
  <c r="J74" i="57"/>
  <c r="L74" i="57"/>
  <c r="H74" i="57"/>
  <c r="F74" i="57"/>
  <c r="E74" i="57"/>
  <c r="J73" i="57"/>
  <c r="M73" i="57"/>
  <c r="H73" i="57"/>
  <c r="F73" i="57"/>
  <c r="E73" i="57"/>
  <c r="J72" i="57"/>
  <c r="M72" i="57"/>
  <c r="H72" i="57"/>
  <c r="F72" i="57"/>
  <c r="E72" i="57"/>
  <c r="J71" i="57"/>
  <c r="L71" i="57"/>
  <c r="H71" i="57"/>
  <c r="F71" i="57"/>
  <c r="E71" i="57"/>
  <c r="J70" i="57"/>
  <c r="L70" i="57"/>
  <c r="H70" i="57"/>
  <c r="F70" i="57"/>
  <c r="E70" i="57"/>
  <c r="J69" i="57"/>
  <c r="M69" i="57"/>
  <c r="H69" i="57"/>
  <c r="F69" i="57"/>
  <c r="E69" i="57"/>
  <c r="J68" i="57"/>
  <c r="L68" i="57"/>
  <c r="H68" i="57"/>
  <c r="F68" i="57"/>
  <c r="E68" i="57"/>
  <c r="J67" i="57"/>
  <c r="L67" i="57"/>
  <c r="H67" i="57"/>
  <c r="F67" i="57"/>
  <c r="E67" i="57"/>
  <c r="J66" i="57"/>
  <c r="L66" i="57"/>
  <c r="H66" i="57"/>
  <c r="F66" i="57"/>
  <c r="E66" i="57"/>
  <c r="J65" i="57"/>
  <c r="M65" i="57"/>
  <c r="H65" i="57"/>
  <c r="F65" i="57"/>
  <c r="E65" i="57"/>
  <c r="J64" i="57"/>
  <c r="M64" i="57"/>
  <c r="H64" i="57"/>
  <c r="F64" i="57"/>
  <c r="E64" i="57"/>
  <c r="J63" i="57"/>
  <c r="L63" i="57"/>
  <c r="H63" i="57"/>
  <c r="F63" i="57"/>
  <c r="E63" i="57"/>
  <c r="J62" i="57"/>
  <c r="L62" i="57"/>
  <c r="H62" i="57"/>
  <c r="F62" i="57"/>
  <c r="E62" i="57"/>
  <c r="J61" i="57"/>
  <c r="M61" i="57"/>
  <c r="H61" i="57"/>
  <c r="F61" i="57"/>
  <c r="E61" i="57"/>
  <c r="J60" i="57"/>
  <c r="M60" i="57"/>
  <c r="H60" i="57"/>
  <c r="F60" i="57"/>
  <c r="E60" i="57"/>
  <c r="J59" i="57"/>
  <c r="L59" i="57"/>
  <c r="H59" i="57"/>
  <c r="F59" i="57"/>
  <c r="E59" i="57"/>
  <c r="J58" i="57"/>
  <c r="L58" i="57"/>
  <c r="H58" i="57"/>
  <c r="F58" i="57"/>
  <c r="E58" i="57"/>
  <c r="J57" i="57"/>
  <c r="M57" i="57"/>
  <c r="H57" i="57"/>
  <c r="F57" i="57"/>
  <c r="E57" i="57"/>
  <c r="J56" i="57"/>
  <c r="M56" i="57"/>
  <c r="H56" i="57"/>
  <c r="F56" i="57"/>
  <c r="E56" i="57"/>
  <c r="J55" i="57"/>
  <c r="L55" i="57"/>
  <c r="H55" i="57"/>
  <c r="F55" i="57"/>
  <c r="E55" i="57"/>
  <c r="J54" i="57"/>
  <c r="L54" i="57"/>
  <c r="H54" i="57"/>
  <c r="F54" i="57"/>
  <c r="E54" i="57"/>
  <c r="J53" i="57"/>
  <c r="M53" i="57"/>
  <c r="H53" i="57"/>
  <c r="F53" i="57"/>
  <c r="E53" i="57"/>
  <c r="J52" i="57"/>
  <c r="M52" i="57"/>
  <c r="H52" i="57"/>
  <c r="F52" i="57"/>
  <c r="E52" i="57"/>
  <c r="J51" i="57"/>
  <c r="L51" i="57"/>
  <c r="H51" i="57"/>
  <c r="F51" i="57"/>
  <c r="E51" i="57"/>
  <c r="J50" i="57"/>
  <c r="L50" i="57"/>
  <c r="H50" i="57"/>
  <c r="F50" i="57"/>
  <c r="E50" i="57"/>
  <c r="J49" i="57"/>
  <c r="M49" i="57"/>
  <c r="H49" i="57"/>
  <c r="F49" i="57"/>
  <c r="E49" i="57"/>
  <c r="J48" i="57"/>
  <c r="M48" i="57"/>
  <c r="H48" i="57"/>
  <c r="F48" i="57"/>
  <c r="E48" i="57"/>
  <c r="J47" i="57"/>
  <c r="L47" i="57"/>
  <c r="H47" i="57"/>
  <c r="F47" i="57"/>
  <c r="E47" i="57"/>
  <c r="J46" i="57"/>
  <c r="L46" i="57"/>
  <c r="H46" i="57"/>
  <c r="F46" i="57"/>
  <c r="E46" i="57"/>
  <c r="J45" i="57"/>
  <c r="M45" i="57"/>
  <c r="H45" i="57"/>
  <c r="F45" i="57"/>
  <c r="E45" i="57"/>
  <c r="J44" i="57"/>
  <c r="N44" i="57"/>
  <c r="H44" i="57"/>
  <c r="F44" i="57"/>
  <c r="E44" i="57"/>
  <c r="J43" i="57"/>
  <c r="M43" i="57"/>
  <c r="H43" i="57"/>
  <c r="F43" i="57"/>
  <c r="E43" i="57"/>
  <c r="J42" i="57"/>
  <c r="H42" i="57"/>
  <c r="F42" i="57"/>
  <c r="E42" i="57"/>
  <c r="J41" i="57"/>
  <c r="H41" i="57"/>
  <c r="F41" i="57"/>
  <c r="E41" i="57"/>
  <c r="J40" i="57"/>
  <c r="L40" i="57"/>
  <c r="H40" i="57"/>
  <c r="F40" i="57"/>
  <c r="E40" i="57"/>
  <c r="J39" i="57"/>
  <c r="H39" i="57"/>
  <c r="F39" i="57"/>
  <c r="E39" i="57"/>
  <c r="J38" i="57"/>
  <c r="M38" i="57"/>
  <c r="H38" i="57"/>
  <c r="F38" i="57"/>
  <c r="E38" i="57"/>
  <c r="J37" i="57"/>
  <c r="L37" i="57"/>
  <c r="H37" i="57"/>
  <c r="F37" i="57"/>
  <c r="E37" i="57"/>
  <c r="J36" i="57"/>
  <c r="L36" i="57"/>
  <c r="H36" i="57"/>
  <c r="F36" i="57"/>
  <c r="E36" i="57"/>
  <c r="J35" i="57"/>
  <c r="M35" i="57"/>
  <c r="H35" i="57"/>
  <c r="F35" i="57"/>
  <c r="E35" i="57"/>
  <c r="J34" i="57"/>
  <c r="M34" i="57"/>
  <c r="H34" i="57"/>
  <c r="F34" i="57"/>
  <c r="E34" i="57"/>
  <c r="J33" i="57"/>
  <c r="L33" i="57"/>
  <c r="H33" i="57"/>
  <c r="F33" i="57"/>
  <c r="E33" i="57"/>
  <c r="J32" i="57"/>
  <c r="L32" i="57"/>
  <c r="H32" i="57"/>
  <c r="F32" i="57"/>
  <c r="E32" i="57"/>
  <c r="J31" i="57"/>
  <c r="M31" i="57"/>
  <c r="H31" i="57"/>
  <c r="F31" i="57"/>
  <c r="E31" i="57"/>
  <c r="J30" i="57"/>
  <c r="M30" i="57"/>
  <c r="H30" i="57"/>
  <c r="F30" i="57"/>
  <c r="E30" i="57"/>
  <c r="J29" i="57"/>
  <c r="L29" i="57"/>
  <c r="H29" i="57"/>
  <c r="F29" i="57"/>
  <c r="E29" i="57"/>
  <c r="J28" i="57"/>
  <c r="L28" i="57"/>
  <c r="H28" i="57"/>
  <c r="F28" i="57"/>
  <c r="E28" i="57"/>
  <c r="J27" i="57"/>
  <c r="M27" i="57"/>
  <c r="H27" i="57"/>
  <c r="F27" i="57"/>
  <c r="E27" i="57"/>
  <c r="J26" i="57"/>
  <c r="M26" i="57"/>
  <c r="H26" i="57"/>
  <c r="F26" i="57"/>
  <c r="E26" i="57"/>
  <c r="J25" i="57"/>
  <c r="L25" i="57"/>
  <c r="H25" i="57"/>
  <c r="F25" i="57"/>
  <c r="E25" i="57"/>
  <c r="J24" i="57"/>
  <c r="L24" i="57"/>
  <c r="H24" i="57"/>
  <c r="F24" i="57"/>
  <c r="E24" i="57"/>
  <c r="J23" i="57"/>
  <c r="M23" i="57"/>
  <c r="H23" i="57"/>
  <c r="F23" i="57"/>
  <c r="E23" i="57"/>
  <c r="J22" i="57"/>
  <c r="M22" i="57"/>
  <c r="H22" i="57"/>
  <c r="F22" i="57"/>
  <c r="E22" i="57"/>
  <c r="J21" i="57"/>
  <c r="L21" i="57"/>
  <c r="H21" i="57"/>
  <c r="F21" i="57"/>
  <c r="E21" i="57"/>
  <c r="J20" i="57"/>
  <c r="L20" i="57"/>
  <c r="H20" i="57"/>
  <c r="F20" i="57"/>
  <c r="E20" i="57"/>
  <c r="J19" i="57"/>
  <c r="M19" i="57"/>
  <c r="H19" i="57"/>
  <c r="F19" i="57"/>
  <c r="E19" i="57"/>
  <c r="J18" i="57"/>
  <c r="M18" i="57"/>
  <c r="H18" i="57"/>
  <c r="F18" i="57"/>
  <c r="E18" i="57"/>
  <c r="J17" i="57"/>
  <c r="L17" i="57"/>
  <c r="H17" i="57"/>
  <c r="F17" i="57"/>
  <c r="E17" i="57"/>
  <c r="J16" i="57"/>
  <c r="L16" i="57"/>
  <c r="H16" i="57"/>
  <c r="F16" i="57"/>
  <c r="E16" i="57"/>
  <c r="J15" i="57"/>
  <c r="M15" i="57"/>
  <c r="H15" i="57"/>
  <c r="F15" i="57"/>
  <c r="E15" i="57"/>
  <c r="J14" i="57"/>
  <c r="M14" i="57"/>
  <c r="H14" i="57"/>
  <c r="F14" i="57"/>
  <c r="E14" i="57"/>
  <c r="J13" i="57"/>
  <c r="L13" i="57"/>
  <c r="H13" i="57"/>
  <c r="F13" i="57"/>
  <c r="E13" i="57"/>
  <c r="J12" i="57"/>
  <c r="L12" i="57"/>
  <c r="H12" i="57"/>
  <c r="F12" i="57"/>
  <c r="E12" i="57"/>
  <c r="J11" i="57"/>
  <c r="M11" i="57"/>
  <c r="H11" i="57"/>
  <c r="F11" i="57"/>
  <c r="E11" i="57"/>
  <c r="J10" i="57"/>
  <c r="M10" i="57"/>
  <c r="H10" i="57"/>
  <c r="F10" i="57"/>
  <c r="E10" i="57"/>
  <c r="J9" i="57"/>
  <c r="L9" i="57"/>
  <c r="H9" i="57"/>
  <c r="F9" i="57"/>
  <c r="E9" i="57"/>
  <c r="J8" i="57"/>
  <c r="L8" i="57"/>
  <c r="H8" i="57"/>
  <c r="F8" i="57"/>
  <c r="E8" i="57"/>
  <c r="J7" i="57"/>
  <c r="H7" i="57"/>
  <c r="F7" i="57"/>
  <c r="E7" i="57"/>
  <c r="J6" i="57"/>
  <c r="L6" i="57"/>
  <c r="H6" i="57"/>
  <c r="F6" i="57"/>
  <c r="E6" i="57"/>
  <c r="J5" i="57"/>
  <c r="L5" i="57"/>
  <c r="H5" i="57"/>
  <c r="F5" i="57"/>
  <c r="E5" i="57"/>
  <c r="L34" i="57"/>
  <c r="L22" i="57"/>
  <c r="L81" i="57"/>
  <c r="M51" i="57"/>
  <c r="M42" i="57"/>
  <c r="L45" i="57"/>
  <c r="G43" i="57"/>
  <c r="G60" i="57"/>
  <c r="L26" i="57"/>
  <c r="G24" i="57"/>
  <c r="G14" i="57"/>
  <c r="L18" i="57"/>
  <c r="G22" i="57"/>
  <c r="N38" i="57"/>
  <c r="L77" i="57"/>
  <c r="N80" i="57"/>
  <c r="N30" i="57"/>
  <c r="G39" i="57"/>
  <c r="G46" i="57"/>
  <c r="G57" i="57"/>
  <c r="L64" i="57"/>
  <c r="G66" i="57"/>
  <c r="G68" i="57"/>
  <c r="L30" i="57"/>
  <c r="G18" i="57"/>
  <c r="M55" i="57"/>
  <c r="L69" i="57"/>
  <c r="G98" i="57"/>
  <c r="G15" i="57"/>
  <c r="N22" i="57"/>
  <c r="M39" i="57"/>
  <c r="E105" i="57"/>
  <c r="R41" i="57"/>
  <c r="G72" i="57"/>
  <c r="N34" i="57"/>
  <c r="L38" i="57"/>
  <c r="G52" i="57"/>
  <c r="G63" i="57"/>
  <c r="G77" i="57"/>
  <c r="G78" i="57"/>
  <c r="G99" i="57"/>
  <c r="L48" i="57"/>
  <c r="G50" i="57"/>
  <c r="L52" i="57"/>
  <c r="M68" i="57"/>
  <c r="L11" i="57"/>
  <c r="N14" i="57"/>
  <c r="G19" i="57"/>
  <c r="G30" i="57"/>
  <c r="G34" i="57"/>
  <c r="G38" i="57"/>
  <c r="G42" i="57"/>
  <c r="G56" i="57"/>
  <c r="G75" i="57"/>
  <c r="N10" i="57"/>
  <c r="G26" i="57"/>
  <c r="G29" i="57"/>
  <c r="G41" i="57"/>
  <c r="G48" i="57"/>
  <c r="L57" i="57"/>
  <c r="M63" i="57"/>
  <c r="M80" i="57"/>
  <c r="G11" i="57"/>
  <c r="R7" i="57"/>
  <c r="V7" i="57"/>
  <c r="L35" i="57"/>
  <c r="G51" i="57"/>
  <c r="G64" i="57"/>
  <c r="L76" i="57"/>
  <c r="G80" i="57"/>
  <c r="L19" i="57"/>
  <c r="G32" i="57"/>
  <c r="M75" i="57"/>
  <c r="G10" i="57"/>
  <c r="L15" i="57"/>
  <c r="N18" i="57"/>
  <c r="G20" i="57"/>
  <c r="L23" i="57"/>
  <c r="M33" i="57"/>
  <c r="G35" i="57"/>
  <c r="N48" i="57"/>
  <c r="N52" i="57"/>
  <c r="L65" i="57"/>
  <c r="N68" i="57"/>
  <c r="G76" i="57"/>
  <c r="G84" i="57"/>
  <c r="G100" i="57"/>
  <c r="R40" i="57"/>
  <c r="V40" i="57"/>
  <c r="G7" i="57"/>
  <c r="G25" i="57"/>
  <c r="N39" i="57"/>
  <c r="M40" i="57"/>
  <c r="G47" i="57"/>
  <c r="G53" i="57"/>
  <c r="G54" i="57"/>
  <c r="N56" i="57"/>
  <c r="G65" i="57"/>
  <c r="M67" i="57"/>
  <c r="M79" i="57"/>
  <c r="G87" i="57"/>
  <c r="G92" i="57"/>
  <c r="G95" i="57"/>
  <c r="L56" i="57"/>
  <c r="M21" i="57"/>
  <c r="L27" i="57"/>
  <c r="G33" i="57"/>
  <c r="M37" i="57"/>
  <c r="L44" i="57"/>
  <c r="G58" i="57"/>
  <c r="N60" i="57"/>
  <c r="L61" i="57"/>
  <c r="G69" i="57"/>
  <c r="G70" i="57"/>
  <c r="N72" i="57"/>
  <c r="L73" i="57"/>
  <c r="G81" i="57"/>
  <c r="G82" i="57"/>
  <c r="R38" i="57"/>
  <c r="V38" i="57"/>
  <c r="G85" i="57"/>
  <c r="G90" i="57"/>
  <c r="G93" i="57"/>
  <c r="G6" i="57"/>
  <c r="G9" i="57"/>
  <c r="G13" i="57"/>
  <c r="G17" i="57"/>
  <c r="N26" i="57"/>
  <c r="L31" i="57"/>
  <c r="G40" i="57"/>
  <c r="N42" i="57"/>
  <c r="N43" i="57"/>
  <c r="M44" i="57"/>
  <c r="L49" i="57"/>
  <c r="M59" i="57"/>
  <c r="L60" i="57"/>
  <c r="G67" i="57"/>
  <c r="M71" i="57"/>
  <c r="L72" i="57"/>
  <c r="G79" i="57"/>
  <c r="G88" i="57"/>
  <c r="G96" i="57"/>
  <c r="G36" i="57"/>
  <c r="G45" i="57"/>
  <c r="G55" i="57"/>
  <c r="G83" i="57"/>
  <c r="G91" i="57"/>
  <c r="R39" i="57"/>
  <c r="V39" i="57"/>
  <c r="K81" i="50"/>
  <c r="G5" i="57"/>
  <c r="G8" i="57"/>
  <c r="R6" i="57"/>
  <c r="V6" i="57"/>
  <c r="G12" i="57"/>
  <c r="G16" i="57"/>
  <c r="G21" i="57"/>
  <c r="G23" i="57"/>
  <c r="G27" i="57"/>
  <c r="G28" i="57"/>
  <c r="G37" i="57"/>
  <c r="G44" i="57"/>
  <c r="M47" i="57"/>
  <c r="L53" i="57"/>
  <c r="G61" i="57"/>
  <c r="G62" i="57"/>
  <c r="N64" i="57"/>
  <c r="G73" i="57"/>
  <c r="G74" i="57"/>
  <c r="N76" i="57"/>
  <c r="G86" i="57"/>
  <c r="G31" i="57"/>
  <c r="G49" i="57"/>
  <c r="G59" i="57"/>
  <c r="G71" i="57"/>
  <c r="G89" i="57"/>
  <c r="G94" i="57"/>
  <c r="G97" i="57"/>
  <c r="M17" i="57"/>
  <c r="N7" i="57"/>
  <c r="L10" i="57"/>
  <c r="L14" i="57"/>
  <c r="N41" i="57"/>
  <c r="M13" i="57"/>
  <c r="L7" i="57"/>
  <c r="N11" i="57"/>
  <c r="N15" i="57"/>
  <c r="N19" i="57"/>
  <c r="N23" i="57"/>
  <c r="N27" i="57"/>
  <c r="N31" i="57"/>
  <c r="N35" i="57"/>
  <c r="L41" i="57"/>
  <c r="N45" i="57"/>
  <c r="N49" i="57"/>
  <c r="N53" i="57"/>
  <c r="N57" i="57"/>
  <c r="N61" i="57"/>
  <c r="N65" i="57"/>
  <c r="N69" i="57"/>
  <c r="N73" i="57"/>
  <c r="N77" i="57"/>
  <c r="N81" i="57"/>
  <c r="M6" i="57"/>
  <c r="M9" i="57"/>
  <c r="M25" i="57"/>
  <c r="M29" i="57"/>
  <c r="M7" i="57"/>
  <c r="M41" i="57"/>
  <c r="N5" i="57"/>
  <c r="N8" i="57"/>
  <c r="N12" i="57"/>
  <c r="N16" i="57"/>
  <c r="N20" i="57"/>
  <c r="N24" i="57"/>
  <c r="N28" i="57"/>
  <c r="N32" i="57"/>
  <c r="N36" i="57"/>
  <c r="L39" i="57"/>
  <c r="L42" i="57"/>
  <c r="N46" i="57"/>
  <c r="N50" i="57"/>
  <c r="N54" i="57"/>
  <c r="N58" i="57"/>
  <c r="N62" i="57"/>
  <c r="N66" i="57"/>
  <c r="N70" i="57"/>
  <c r="N74" i="57"/>
  <c r="N78" i="57"/>
  <c r="M5" i="57"/>
  <c r="N6" i="57"/>
  <c r="M8" i="57"/>
  <c r="N9" i="57"/>
  <c r="M12" i="57"/>
  <c r="N13" i="57"/>
  <c r="M16" i="57"/>
  <c r="N17" i="57"/>
  <c r="M20" i="57"/>
  <c r="N21" i="57"/>
  <c r="M24" i="57"/>
  <c r="N25" i="57"/>
  <c r="M28" i="57"/>
  <c r="N29" i="57"/>
  <c r="M32" i="57"/>
  <c r="N33" i="57"/>
  <c r="M36" i="57"/>
  <c r="N37" i="57"/>
  <c r="N40" i="57"/>
  <c r="L43" i="57"/>
  <c r="M46" i="57"/>
  <c r="N47" i="57"/>
  <c r="M50" i="57"/>
  <c r="N51" i="57"/>
  <c r="M54" i="57"/>
  <c r="N55" i="57"/>
  <c r="M58" i="57"/>
  <c r="N59" i="57"/>
  <c r="M62" i="57"/>
  <c r="N63" i="57"/>
  <c r="M66" i="57"/>
  <c r="N67" i="57"/>
  <c r="M70" i="57"/>
  <c r="N71" i="57"/>
  <c r="M74" i="57"/>
  <c r="N75" i="57"/>
  <c r="M78" i="57"/>
  <c r="N79" i="57"/>
  <c r="B1" i="56"/>
  <c r="B10" i="46"/>
  <c r="C37" i="50"/>
  <c r="G33" i="50"/>
  <c r="G32" i="50"/>
  <c r="C32" i="50"/>
  <c r="F17" i="50"/>
  <c r="C17" i="50"/>
  <c r="B15" i="32" s="1"/>
  <c r="F15" i="50"/>
  <c r="F8" i="47"/>
  <c r="G8" i="47"/>
  <c r="H8" i="47"/>
  <c r="D8" i="47"/>
  <c r="H12" i="50"/>
  <c r="F20" i="50"/>
  <c r="B1" i="46"/>
  <c r="B1" i="42"/>
  <c r="B1" i="47"/>
  <c r="H36" i="50"/>
  <c r="I36" i="50" s="1"/>
  <c r="J36" i="50" s="1"/>
  <c r="K36" i="50" s="1"/>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D187" i="32" s="1"/>
  <c r="J187" i="32"/>
  <c r="E187" i="32" s="1"/>
  <c r="K187" i="32"/>
  <c r="L187" i="32"/>
  <c r="G164" i="32"/>
  <c r="H164" i="32"/>
  <c r="I164" i="32"/>
  <c r="D164" i="32" s="1"/>
  <c r="J164" i="32"/>
  <c r="E164" i="32" s="1"/>
  <c r="K164" i="32"/>
  <c r="L164" i="32"/>
  <c r="G165" i="32"/>
  <c r="H165" i="32"/>
  <c r="I165" i="32"/>
  <c r="D165" i="32" s="1"/>
  <c r="J165" i="32"/>
  <c r="E165" i="32" s="1"/>
  <c r="K165" i="32"/>
  <c r="L165" i="32"/>
  <c r="G166" i="32"/>
  <c r="F166" i="32" s="1"/>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F170" i="32" s="1"/>
  <c r="H170" i="32"/>
  <c r="I170" i="32"/>
  <c r="D170" i="32" s="1"/>
  <c r="J170" i="32"/>
  <c r="E170" i="32" s="1"/>
  <c r="K170" i="32"/>
  <c r="L170" i="32"/>
  <c r="G171" i="32"/>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F174" i="32" s="1"/>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F182" i="32" s="1"/>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F186" i="32" s="1"/>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F196" i="32" s="1"/>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E159" i="32" s="1"/>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F163" i="32" s="1"/>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F192" i="32" s="1"/>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G158" i="32"/>
  <c r="G531" i="32"/>
  <c r="H531" i="32"/>
  <c r="I531" i="32"/>
  <c r="D531" i="32" s="1"/>
  <c r="J531" i="32"/>
  <c r="E531" i="32" s="1"/>
  <c r="K531" i="32"/>
  <c r="L531" i="32"/>
  <c r="G521" i="32"/>
  <c r="H521" i="32"/>
  <c r="I521" i="32"/>
  <c r="D521" i="32" s="1"/>
  <c r="J521" i="32"/>
  <c r="E521" i="32" s="1"/>
  <c r="K521" i="32"/>
  <c r="L521" i="32"/>
  <c r="G522" i="32"/>
  <c r="H522" i="32"/>
  <c r="I522" i="32"/>
  <c r="D522" i="32" s="1"/>
  <c r="J522" i="32"/>
  <c r="E522" i="32" s="1"/>
  <c r="K522" i="32"/>
  <c r="L522" i="32"/>
  <c r="G523" i="32"/>
  <c r="F523" i="32" s="1"/>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F527" i="32" s="1"/>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F505" i="32" s="1"/>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F509" i="32" s="1"/>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F513" i="32" s="1"/>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F518" i="32" s="1"/>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F133" i="32" s="1"/>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F125" i="32" s="1"/>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F117" i="32" s="1"/>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F101" i="32" s="1"/>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F93" i="32" s="1"/>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F89" i="32" s="1"/>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F85" i="32" s="1"/>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F77" i="32" s="1"/>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F66" i="32" s="1"/>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F53" i="32" s="1"/>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I46" i="32"/>
  <c r="D46" i="32" s="1"/>
  <c r="H46" i="32"/>
  <c r="G46" i="32"/>
  <c r="C46" i="32"/>
  <c r="L45" i="32"/>
  <c r="K45" i="32"/>
  <c r="J45" i="32"/>
  <c r="E45" i="32" s="1"/>
  <c r="I45" i="32"/>
  <c r="D45" i="32" s="1"/>
  <c r="H45" i="32"/>
  <c r="G45" i="32"/>
  <c r="F45" i="32" s="1"/>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H31" i="32"/>
  <c r="G31" i="32"/>
  <c r="C31" i="32"/>
  <c r="L30" i="32"/>
  <c r="K30" i="32"/>
  <c r="J30" i="32"/>
  <c r="E30" i="32" s="1"/>
  <c r="I30" i="32"/>
  <c r="D30" i="32" s="1"/>
  <c r="H30" i="32"/>
  <c r="G30" i="32"/>
  <c r="C30" i="32"/>
  <c r="K29" i="32"/>
  <c r="J29" i="32"/>
  <c r="E29" i="32" s="1"/>
  <c r="I29" i="32"/>
  <c r="D29" i="32" s="1"/>
  <c r="H29" i="32"/>
  <c r="G29" i="32"/>
  <c r="C29"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F494" i="32" s="1"/>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F490" i="32" s="1"/>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F478" i="32" s="1"/>
  <c r="L477" i="32"/>
  <c r="K477" i="32"/>
  <c r="J477" i="32"/>
  <c r="E477" i="32" s="1"/>
  <c r="I477" i="32"/>
  <c r="D477" i="32" s="1"/>
  <c r="H477" i="32"/>
  <c r="G477" i="32"/>
  <c r="L476" i="32"/>
  <c r="K476" i="32"/>
  <c r="J476" i="32"/>
  <c r="E476" i="32" s="1"/>
  <c r="I476" i="32"/>
  <c r="D476" i="32" s="1"/>
  <c r="H476" i="32"/>
  <c r="G476" i="32"/>
  <c r="F476" i="32" s="1"/>
  <c r="L475" i="32"/>
  <c r="K475" i="32"/>
  <c r="J475" i="32"/>
  <c r="E475" i="32" s="1"/>
  <c r="I475" i="32"/>
  <c r="D475" i="32" s="1"/>
  <c r="H475" i="32"/>
  <c r="G475" i="32"/>
  <c r="L474" i="32"/>
  <c r="K474" i="32"/>
  <c r="J474" i="32"/>
  <c r="E474" i="32" s="1"/>
  <c r="I474" i="32"/>
  <c r="D474" i="32" s="1"/>
  <c r="H474" i="32"/>
  <c r="G474" i="32"/>
  <c r="F474" i="32" s="1"/>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F462" i="32" s="1"/>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F456" i="32" s="1"/>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F448" i="32" s="1"/>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F436" i="32" s="1"/>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F408" i="32" s="1"/>
  <c r="L407" i="32"/>
  <c r="K407" i="32"/>
  <c r="J407" i="32"/>
  <c r="E407" i="32" s="1"/>
  <c r="I407" i="32"/>
  <c r="D407" i="32" s="1"/>
  <c r="H407" i="32"/>
  <c r="G407" i="32"/>
  <c r="L406" i="32"/>
  <c r="K406" i="32"/>
  <c r="J406" i="32"/>
  <c r="E406" i="32" s="1"/>
  <c r="I406" i="32"/>
  <c r="D406" i="32" s="1"/>
  <c r="H406" i="32"/>
  <c r="G406" i="32"/>
  <c r="F406" i="32" s="1"/>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F385" i="32" s="1"/>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F373" i="32" s="1"/>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F365" i="32" s="1"/>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F357" i="32" s="1"/>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F345" i="32" s="1"/>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F309" i="32" s="1"/>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F281" i="32" s="1"/>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F273" i="32" s="1"/>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F261" i="32" s="1"/>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F253" i="32" s="1"/>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F241" i="32" s="1"/>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F237" i="32" s="1"/>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F229" i="32" s="1"/>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F225" i="32" s="1"/>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E201" i="32" s="1"/>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E150" i="32" s="1"/>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I138" i="32"/>
  <c r="D138" i="32" s="1"/>
  <c r="H138" i="32"/>
  <c r="G138" i="32"/>
  <c r="L137" i="32"/>
  <c r="K137" i="32"/>
  <c r="J137" i="32"/>
  <c r="E137" i="32" s="1"/>
  <c r="I137" i="32"/>
  <c r="D137" i="32" s="1"/>
  <c r="H137" i="32"/>
  <c r="G137" i="32"/>
  <c r="L136" i="32"/>
  <c r="K136" i="32"/>
  <c r="J136" i="32"/>
  <c r="E136" i="32" s="1"/>
  <c r="I136" i="32"/>
  <c r="D136" i="32" s="1"/>
  <c r="H136" i="32"/>
  <c r="G136" i="32"/>
  <c r="F429" i="32"/>
  <c r="F294" i="32"/>
  <c r="F342" i="32"/>
  <c r="F44" i="32"/>
  <c r="F59" i="32"/>
  <c r="F67" i="32"/>
  <c r="F75" i="32"/>
  <c r="F124" i="32"/>
  <c r="F297" i="32"/>
  <c r="F107" i="32"/>
  <c r="F76" i="32"/>
  <c r="F270" i="32"/>
  <c r="F421" i="32"/>
  <c r="F437" i="32"/>
  <c r="F449" i="32"/>
  <c r="F457" i="32"/>
  <c r="F68" i="32"/>
  <c r="F267" i="32"/>
  <c r="F366" i="32"/>
  <c r="F251" i="32"/>
  <c r="F374" i="32"/>
  <c r="F52" i="32"/>
  <c r="F315" i="32"/>
  <c r="F36" i="32"/>
  <c r="F382" i="32"/>
  <c r="F51" i="32"/>
  <c r="F60" i="32"/>
  <c r="F433" i="32"/>
  <c r="F331" i="32"/>
  <c r="F92" i="32"/>
  <c r="F390" i="32"/>
  <c r="F108" i="32"/>
  <c r="F167" i="32"/>
  <c r="F187" i="32"/>
  <c r="F99" i="32"/>
  <c r="G27" i="32"/>
  <c r="F515" i="32"/>
  <c r="H26" i="32"/>
  <c r="F334" i="32"/>
  <c r="I27" i="32"/>
  <c r="D27" i="32" s="1"/>
  <c r="F83" i="32"/>
  <c r="L26" i="32"/>
  <c r="H27" i="32"/>
  <c r="F262" i="32"/>
  <c r="F286" i="32"/>
  <c r="F318" i="32"/>
  <c r="F350" i="32"/>
  <c r="F197" i="32"/>
  <c r="F146" i="32"/>
  <c r="J25" i="32"/>
  <c r="E25" i="32" s="1"/>
  <c r="H25" i="32"/>
  <c r="L25" i="32"/>
  <c r="K26" i="32"/>
  <c r="F158" i="32"/>
  <c r="I25" i="32"/>
  <c r="D25" i="32" s="1"/>
  <c r="K25" i="32"/>
  <c r="G25" i="32"/>
  <c r="J26" i="32"/>
  <c r="E26" i="32" s="1"/>
  <c r="F29" i="32"/>
  <c r="K27" i="32"/>
  <c r="D37" i="32"/>
  <c r="J27" i="32"/>
  <c r="E27" i="32" s="1"/>
  <c r="L27" i="32"/>
  <c r="E35" i="32"/>
  <c r="F188" i="32"/>
  <c r="F175" i="32"/>
  <c r="G26" i="32"/>
  <c r="I26" i="32"/>
  <c r="D26" i="32" s="1"/>
  <c r="B12" i="56" l="1"/>
  <c r="B11" i="56"/>
  <c r="B48" i="47"/>
  <c r="D10" i="47"/>
  <c r="C39" i="56"/>
  <c r="C60" i="46"/>
  <c r="C59" i="56"/>
  <c r="F145" i="32"/>
  <c r="F424" i="32"/>
  <c r="F501" i="32"/>
  <c r="F74" i="32"/>
  <c r="F159" i="32"/>
  <c r="F224" i="32"/>
  <c r="F41" i="32"/>
  <c r="F57" i="32"/>
  <c r="F58" i="32"/>
  <c r="F73" i="32"/>
  <c r="F90" i="32"/>
  <c r="F105" i="32"/>
  <c r="F106" i="32"/>
  <c r="F113" i="32"/>
  <c r="F129" i="32"/>
  <c r="F194" i="32"/>
  <c r="J200" i="32"/>
  <c r="F446" i="32"/>
  <c r="F450" i="32"/>
  <c r="F454" i="32"/>
  <c r="F458" i="32"/>
  <c r="F30" i="32"/>
  <c r="F46" i="32"/>
  <c r="F216" i="32"/>
  <c r="F232" i="32"/>
  <c r="F320" i="32"/>
  <c r="F376" i="32"/>
  <c r="F152" i="32"/>
  <c r="F244" i="32"/>
  <c r="F308" i="32"/>
  <c r="F316" i="32"/>
  <c r="F324" i="32"/>
  <c r="F356" i="32"/>
  <c r="F388" i="32"/>
  <c r="F268" i="32"/>
  <c r="F212" i="32"/>
  <c r="F328" i="32"/>
  <c r="F114" i="32"/>
  <c r="F507" i="32"/>
  <c r="F184" i="32"/>
  <c r="F40" i="32"/>
  <c r="F37" i="32"/>
  <c r="F95" i="32"/>
  <c r="F61" i="32"/>
  <c r="F208" i="32"/>
  <c r="F240" i="32"/>
  <c r="F272" i="32"/>
  <c r="F288" i="32"/>
  <c r="F432" i="32"/>
  <c r="F42" i="32"/>
  <c r="F516" i="32"/>
  <c r="F180" i="32"/>
  <c r="F327" i="32"/>
  <c r="F375" i="32"/>
  <c r="F491" i="32"/>
  <c r="F500" i="32"/>
  <c r="F203" i="32"/>
  <c r="F219" i="32"/>
  <c r="K143" i="32"/>
  <c r="I149" i="32"/>
  <c r="F422" i="32"/>
  <c r="F246" i="32"/>
  <c r="F254" i="32"/>
  <c r="D144" i="32"/>
  <c r="D143" i="32"/>
  <c r="I157" i="32"/>
  <c r="F27" i="32"/>
  <c r="F148" i="32"/>
  <c r="F207" i="32"/>
  <c r="F215" i="32"/>
  <c r="F271" i="32"/>
  <c r="F279" i="32"/>
  <c r="F303" i="32"/>
  <c r="F72" i="32"/>
  <c r="F80" i="32"/>
  <c r="F88" i="32"/>
  <c r="F193" i="32"/>
  <c r="F217" i="32"/>
  <c r="F499" i="32"/>
  <c r="F235" i="32"/>
  <c r="F243" i="32"/>
  <c r="F250" i="32"/>
  <c r="F311" i="32"/>
  <c r="F335" i="32"/>
  <c r="F351" i="32"/>
  <c r="F419" i="32"/>
  <c r="F471" i="32"/>
  <c r="F483" i="32"/>
  <c r="F104" i="32"/>
  <c r="F508" i="32"/>
  <c r="F189" i="32"/>
  <c r="F181" i="32"/>
  <c r="F147" i="32"/>
  <c r="F156" i="32"/>
  <c r="F206" i="32"/>
  <c r="F116" i="32"/>
  <c r="F519" i="32"/>
  <c r="P16" i="32"/>
  <c r="F173" i="32"/>
  <c r="F529" i="32"/>
  <c r="F326" i="32"/>
  <c r="F452" i="32"/>
  <c r="F460" i="32"/>
  <c r="F464" i="32"/>
  <c r="F468" i="32"/>
  <c r="F96" i="32"/>
  <c r="F226" i="32"/>
  <c r="F234" i="32"/>
  <c r="F306" i="32"/>
  <c r="F322" i="32"/>
  <c r="F343" i="32"/>
  <c r="F354" i="32"/>
  <c r="F467" i="32"/>
  <c r="F487" i="32"/>
  <c r="F364" i="32"/>
  <c r="F525" i="32"/>
  <c r="F530" i="32"/>
  <c r="F256" i="32"/>
  <c r="F264" i="32"/>
  <c r="F344" i="32"/>
  <c r="F380" i="32"/>
  <c r="F517" i="32"/>
  <c r="F512" i="32"/>
  <c r="F504" i="32"/>
  <c r="F394" i="32"/>
  <c r="F70" i="32"/>
  <c r="F71" i="32"/>
  <c r="F78" i="32"/>
  <c r="F79" i="32"/>
  <c r="F86" i="32"/>
  <c r="F87" i="32"/>
  <c r="F102" i="32"/>
  <c r="F103" i="32"/>
  <c r="F111" i="32"/>
  <c r="F118" i="32"/>
  <c r="F126" i="32"/>
  <c r="F190" i="32"/>
  <c r="F514" i="32"/>
  <c r="F484" i="32"/>
  <c r="F502" i="32"/>
  <c r="F201" i="32"/>
  <c r="F210" i="32"/>
  <c r="F218" i="32"/>
  <c r="F242" i="32"/>
  <c r="F258" i="32"/>
  <c r="F282" i="32"/>
  <c r="F314" i="32"/>
  <c r="F330" i="32"/>
  <c r="F378" i="32"/>
  <c r="F386" i="32"/>
  <c r="F472" i="32"/>
  <c r="F50" i="32"/>
  <c r="F82" i="32"/>
  <c r="F130" i="32"/>
  <c r="F528" i="32"/>
  <c r="F202" i="32"/>
  <c r="F233" i="32"/>
  <c r="F305" i="32"/>
  <c r="F313" i="32"/>
  <c r="F369" i="32"/>
  <c r="F199" i="32"/>
  <c r="F119" i="32"/>
  <c r="F238" i="32"/>
  <c r="F409" i="32"/>
  <c r="F336" i="32"/>
  <c r="F392" i="32"/>
  <c r="F247" i="32"/>
  <c r="F263" i="32"/>
  <c r="F475" i="32"/>
  <c r="F524" i="32"/>
  <c r="F372" i="32"/>
  <c r="F195" i="32"/>
  <c r="F371" i="32"/>
  <c r="F379" i="32"/>
  <c r="F54" i="32"/>
  <c r="F132" i="32"/>
  <c r="H149" i="32"/>
  <c r="F277" i="32"/>
  <c r="F65" i="32"/>
  <c r="G157" i="32"/>
  <c r="F222" i="32"/>
  <c r="F441" i="32"/>
  <c r="F445" i="32"/>
  <c r="F461" i="32"/>
  <c r="F473" i="32"/>
  <c r="F498" i="32"/>
  <c r="F64" i="32"/>
  <c r="F128" i="32"/>
  <c r="L149" i="32"/>
  <c r="F150" i="32"/>
  <c r="F276" i="32"/>
  <c r="F384" i="32"/>
  <c r="F400" i="32"/>
  <c r="F404" i="32"/>
  <c r="F127" i="32"/>
  <c r="F205" i="32"/>
  <c r="F213" i="32"/>
  <c r="F245" i="32"/>
  <c r="F248" i="32"/>
  <c r="F257" i="32"/>
  <c r="F340" i="32"/>
  <c r="F370" i="32"/>
  <c r="F62" i="32"/>
  <c r="F367" i="32"/>
  <c r="F383" i="32"/>
  <c r="F428" i="32"/>
  <c r="K149" i="32"/>
  <c r="F427" i="32"/>
  <c r="F435" i="32"/>
  <c r="F439" i="32"/>
  <c r="F443" i="32"/>
  <c r="F459" i="32"/>
  <c r="F463" i="32"/>
  <c r="F479" i="32"/>
  <c r="F495" i="32"/>
  <c r="F138" i="32"/>
  <c r="F358" i="32"/>
  <c r="F43" i="32"/>
  <c r="F122" i="32"/>
  <c r="F510" i="32"/>
  <c r="F171" i="32"/>
  <c r="F304" i="32"/>
  <c r="F418" i="32"/>
  <c r="F430" i="32"/>
  <c r="F434" i="32"/>
  <c r="F438" i="32"/>
  <c r="F470" i="32"/>
  <c r="F98" i="32"/>
  <c r="F137" i="32"/>
  <c r="F285" i="32"/>
  <c r="F290" i="32"/>
  <c r="F325" i="32"/>
  <c r="G135" i="32"/>
  <c r="F49" i="32"/>
  <c r="F97" i="32"/>
  <c r="F531" i="32"/>
  <c r="F521" i="32"/>
  <c r="F249" i="32"/>
  <c r="F260" i="32"/>
  <c r="F298" i="32"/>
  <c r="F301" i="32"/>
  <c r="F312" i="32"/>
  <c r="F349" i="32"/>
  <c r="F355" i="32"/>
  <c r="F417" i="32"/>
  <c r="F447" i="32"/>
  <c r="F287" i="32"/>
  <c r="F442" i="32"/>
  <c r="F329" i="32"/>
  <c r="F426" i="32"/>
  <c r="F223" i="32"/>
  <c r="F377" i="32"/>
  <c r="F466" i="32"/>
  <c r="F211" i="32"/>
  <c r="F283" i="32"/>
  <c r="F410" i="32"/>
  <c r="F414" i="32"/>
  <c r="F227" i="32"/>
  <c r="F230" i="32"/>
  <c r="F266" i="32"/>
  <c r="F274" i="32"/>
  <c r="F307" i="32"/>
  <c r="F310" i="32"/>
  <c r="F319" i="32"/>
  <c r="F347" i="32"/>
  <c r="F361" i="32"/>
  <c r="F401" i="32"/>
  <c r="F423" i="32"/>
  <c r="F481" i="32"/>
  <c r="F485" i="32"/>
  <c r="E520" i="32"/>
  <c r="E158" i="32"/>
  <c r="E200" i="32" s="1"/>
  <c r="F31" i="32"/>
  <c r="F139" i="32"/>
  <c r="F239" i="32"/>
  <c r="F280" i="32"/>
  <c r="F289" i="32"/>
  <c r="F300" i="32"/>
  <c r="F337" i="32"/>
  <c r="F346" i="32"/>
  <c r="F368" i="32"/>
  <c r="F396" i="32"/>
  <c r="F415" i="32"/>
  <c r="F420" i="32"/>
  <c r="F455" i="32"/>
  <c r="F469" i="32"/>
  <c r="F488" i="32"/>
  <c r="F492" i="32"/>
  <c r="F496" i="32"/>
  <c r="F69" i="32"/>
  <c r="F109" i="32"/>
  <c r="F511" i="32"/>
  <c r="K497" i="32"/>
  <c r="F526" i="32"/>
  <c r="E532" i="32"/>
  <c r="H532" i="32"/>
  <c r="H520" i="32"/>
  <c r="F153" i="32"/>
  <c r="F291" i="32"/>
  <c r="F339" i="32"/>
  <c r="F348" i="32"/>
  <c r="F360" i="32"/>
  <c r="F399" i="32"/>
  <c r="F413" i="32"/>
  <c r="F482" i="32"/>
  <c r="F39" i="32"/>
  <c r="F47" i="32"/>
  <c r="F48" i="32"/>
  <c r="F84" i="32"/>
  <c r="F134" i="32"/>
  <c r="F142" i="32"/>
  <c r="F221" i="32"/>
  <c r="F444" i="32"/>
  <c r="K520" i="32"/>
  <c r="L520" i="32"/>
  <c r="L135" i="32"/>
  <c r="F123" i="32"/>
  <c r="D520" i="32"/>
  <c r="L497" i="32"/>
  <c r="F296" i="32"/>
  <c r="F302" i="32"/>
  <c r="F333" i="32"/>
  <c r="F440" i="32"/>
  <c r="F81" i="32"/>
  <c r="F121" i="32"/>
  <c r="F338" i="32"/>
  <c r="F398" i="32"/>
  <c r="F34" i="32"/>
  <c r="F35" i="32"/>
  <c r="D532" i="32"/>
  <c r="I200" i="32"/>
  <c r="F209" i="32"/>
  <c r="F214" i="32"/>
  <c r="F269" i="32"/>
  <c r="F295" i="32"/>
  <c r="F317" i="32"/>
  <c r="F323" i="32"/>
  <c r="F332" i="32"/>
  <c r="F341" i="32"/>
  <c r="F362" i="32"/>
  <c r="F393" i="32"/>
  <c r="F403" i="32"/>
  <c r="F407" i="32"/>
  <c r="F411" i="32"/>
  <c r="F416" i="32"/>
  <c r="F431" i="32"/>
  <c r="F451" i="32"/>
  <c r="F489" i="32"/>
  <c r="F493" i="32"/>
  <c r="F32" i="32"/>
  <c r="F33" i="32"/>
  <c r="F55" i="32"/>
  <c r="F112" i="32"/>
  <c r="F120" i="32"/>
  <c r="F185" i="32"/>
  <c r="F161" i="32"/>
  <c r="F177" i="32"/>
  <c r="F172" i="32"/>
  <c r="K200" i="32"/>
  <c r="F191" i="32"/>
  <c r="H200" i="32"/>
  <c r="L200" i="32"/>
  <c r="F183" i="32"/>
  <c r="F179" i="32"/>
  <c r="F178" i="32"/>
  <c r="F164" i="32"/>
  <c r="D497" i="32"/>
  <c r="G532" i="32"/>
  <c r="I520" i="32"/>
  <c r="F231" i="32"/>
  <c r="F265" i="32"/>
  <c r="F321" i="32"/>
  <c r="F352" i="32"/>
  <c r="F359" i="32"/>
  <c r="F387" i="32"/>
  <c r="F395" i="32"/>
  <c r="G520" i="32"/>
  <c r="F293" i="32"/>
  <c r="F363" i="32"/>
  <c r="F480" i="32"/>
  <c r="F503" i="32"/>
  <c r="F220" i="32"/>
  <c r="F402" i="32"/>
  <c r="F522" i="32"/>
  <c r="J520" i="32"/>
  <c r="F204" i="32"/>
  <c r="F278" i="32"/>
  <c r="F486" i="32"/>
  <c r="F506" i="32"/>
  <c r="G497" i="32"/>
  <c r="F252" i="32"/>
  <c r="F255" i="32"/>
  <c r="F292" i="32"/>
  <c r="F259" i="32"/>
  <c r="F299" i="32"/>
  <c r="F391" i="32"/>
  <c r="E497" i="32"/>
  <c r="H497" i="32"/>
  <c r="F236" i="32"/>
  <c r="F284" i="32"/>
  <c r="F353" i="32"/>
  <c r="F405" i="32"/>
  <c r="F477" i="32"/>
  <c r="D200" i="32"/>
  <c r="G200" i="32"/>
  <c r="F162" i="32"/>
  <c r="F168" i="32"/>
  <c r="F176" i="32"/>
  <c r="F169" i="32"/>
  <c r="F160" i="32"/>
  <c r="K157" i="32"/>
  <c r="F141" i="32"/>
  <c r="F155" i="32"/>
  <c r="G149" i="32"/>
  <c r="J149" i="32"/>
  <c r="F154" i="32"/>
  <c r="E157" i="32"/>
  <c r="J143" i="32"/>
  <c r="F151" i="32"/>
  <c r="L157" i="32"/>
  <c r="H143" i="32"/>
  <c r="L143" i="32"/>
  <c r="D157" i="32"/>
  <c r="D149" i="32"/>
  <c r="F144" i="32"/>
  <c r="I135" i="32"/>
  <c r="K135" i="32"/>
  <c r="F63" i="32"/>
  <c r="F94" i="32"/>
  <c r="J135" i="32"/>
  <c r="F56" i="32"/>
  <c r="F100" i="32"/>
  <c r="H135" i="32"/>
  <c r="D31" i="32"/>
  <c r="D135" i="32" s="1"/>
  <c r="E46" i="32"/>
  <c r="E135" i="32" s="1"/>
  <c r="F110" i="32"/>
  <c r="F115" i="32"/>
  <c r="F131" i="32"/>
  <c r="F38" i="32"/>
  <c r="F91" i="32"/>
  <c r="F25" i="32"/>
  <c r="F26" i="32"/>
  <c r="E149" i="32"/>
  <c r="J497" i="32"/>
  <c r="F397" i="32"/>
  <c r="F228" i="32"/>
  <c r="I143" i="32"/>
  <c r="F136" i="32"/>
  <c r="G143" i="32"/>
  <c r="F425" i="32"/>
  <c r="J157" i="32"/>
  <c r="E138" i="32"/>
  <c r="E143" i="32" s="1"/>
  <c r="F412" i="32"/>
  <c r="H157" i="32"/>
  <c r="I497" i="32"/>
  <c r="F140" i="32"/>
  <c r="F275" i="32"/>
  <c r="F165" i="32"/>
  <c r="F198" i="32"/>
  <c r="F453" i="32"/>
  <c r="F465" i="32"/>
  <c r="F10" i="47"/>
  <c r="H10" i="47"/>
  <c r="E10" i="47"/>
  <c r="G60" i="50"/>
  <c r="C78" i="46"/>
  <c r="B10" i="56"/>
  <c r="B45" i="47"/>
  <c r="F149" i="32" l="1"/>
  <c r="BD23" i="32"/>
  <c r="AF23" i="32"/>
  <c r="FW23" i="32"/>
  <c r="GE23" i="32"/>
  <c r="F532" i="32"/>
  <c r="EA23" i="32"/>
  <c r="AE23" i="32"/>
  <c r="BE23" i="32"/>
  <c r="BL23" i="32"/>
  <c r="AC23" i="32"/>
  <c r="EB23" i="32"/>
  <c r="BX23" i="32"/>
  <c r="FG23" i="32"/>
  <c r="BA23" i="32"/>
  <c r="V23" i="32"/>
  <c r="DC23" i="32"/>
  <c r="W23" i="32"/>
  <c r="ER23" i="32"/>
  <c r="GL23" i="32"/>
  <c r="BW23" i="32"/>
  <c r="BN23" i="32"/>
  <c r="CZ23" i="32"/>
  <c r="CV23" i="32"/>
  <c r="EF23" i="32"/>
  <c r="BR23" i="32"/>
  <c r="EM23" i="32"/>
  <c r="DZ23" i="32"/>
  <c r="DJ23" i="32"/>
  <c r="AV23" i="32"/>
  <c r="EO23" i="32"/>
  <c r="I23" i="32"/>
  <c r="DN23" i="32"/>
  <c r="DH23" i="32"/>
  <c r="FC23" i="32"/>
  <c r="GJ23" i="32"/>
  <c r="BH23" i="32"/>
  <c r="AD23" i="32"/>
  <c r="FF23" i="32"/>
  <c r="AH23" i="32"/>
  <c r="FT23" i="32"/>
  <c r="AQ23" i="32"/>
  <c r="EV23" i="32"/>
  <c r="DO23" i="32"/>
  <c r="AT23" i="32"/>
  <c r="GK23" i="32"/>
  <c r="FR23" i="32"/>
  <c r="CC23" i="32"/>
  <c r="GB23" i="32"/>
  <c r="BK23" i="32"/>
  <c r="CW23" i="32"/>
  <c r="DU23" i="32"/>
  <c r="Y23" i="32"/>
  <c r="EX23" i="32"/>
  <c r="H23" i="32"/>
  <c r="DS23" i="32"/>
  <c r="DQ23" i="32"/>
  <c r="FA23" i="32"/>
  <c r="EG23" i="32"/>
  <c r="EE23" i="32"/>
  <c r="CT23" i="32"/>
  <c r="EZ23" i="32"/>
  <c r="CF23" i="32"/>
  <c r="AO23" i="32"/>
  <c r="CA23" i="32"/>
  <c r="GG23" i="32"/>
  <c r="AG23" i="32"/>
  <c r="FJ23" i="32"/>
  <c r="CH23" i="32"/>
  <c r="CY23" i="32"/>
  <c r="N23" i="32"/>
  <c r="DW23" i="32"/>
  <c r="DI23" i="32"/>
  <c r="DT23" i="32"/>
  <c r="FE23" i="32"/>
  <c r="AA23" i="32"/>
  <c r="BV23" i="32"/>
  <c r="J23" i="32"/>
  <c r="CM23" i="32"/>
  <c r="EW23" i="32"/>
  <c r="EN23" i="32"/>
  <c r="BO23" i="32"/>
  <c r="FL23" i="32"/>
  <c r="Z23" i="32"/>
  <c r="CO23" i="32"/>
  <c r="BI23" i="32"/>
  <c r="BM23" i="32"/>
  <c r="FK23" i="32"/>
  <c r="DX23" i="32"/>
  <c r="P23" i="32"/>
  <c r="AM23" i="32"/>
  <c r="DP23" i="32"/>
  <c r="EH23" i="32"/>
  <c r="K23" i="32"/>
  <c r="BF23" i="32"/>
  <c r="CN23" i="32"/>
  <c r="T23" i="32"/>
  <c r="EJ23" i="32"/>
  <c r="U23" i="32"/>
  <c r="AX23" i="32"/>
  <c r="GA23" i="32"/>
  <c r="L23" i="32"/>
  <c r="AN23" i="32"/>
  <c r="G23" i="32"/>
  <c r="C14" i="32"/>
  <c r="FB23" i="32"/>
  <c r="ES23" i="32"/>
  <c r="DA23" i="32"/>
  <c r="BJ23" i="32"/>
  <c r="BQ23" i="32"/>
  <c r="S23" i="32"/>
  <c r="FD23" i="32"/>
  <c r="AW23" i="32"/>
  <c r="GD23" i="32"/>
  <c r="FQ23" i="32"/>
  <c r="FY23" i="32"/>
  <c r="BY23" i="32"/>
  <c r="D23" i="32"/>
  <c r="D15" i="32" s="1"/>
  <c r="GF23" i="32"/>
  <c r="FX23" i="32"/>
  <c r="CP23" i="32"/>
  <c r="BG23" i="32"/>
  <c r="BT23" i="32"/>
  <c r="FU23" i="32"/>
  <c r="DB23" i="32"/>
  <c r="FI23" i="32"/>
  <c r="GH23" i="32"/>
  <c r="DM23" i="32"/>
  <c r="CE23" i="32"/>
  <c r="O23" i="32"/>
  <c r="AP23" i="32"/>
  <c r="EC23" i="32"/>
  <c r="ET23" i="32"/>
  <c r="FO23" i="32"/>
  <c r="EU23" i="32"/>
  <c r="CB23" i="32"/>
  <c r="AS23" i="32"/>
  <c r="BU23" i="32"/>
  <c r="DE23" i="32"/>
  <c r="GI23" i="32"/>
  <c r="F520" i="32"/>
  <c r="F157" i="32"/>
  <c r="GC23" i="32"/>
  <c r="CS23" i="32"/>
  <c r="FP23" i="32"/>
  <c r="CQ23" i="32"/>
  <c r="CG23" i="32"/>
  <c r="DL23" i="32"/>
  <c r="EY23" i="32"/>
  <c r="CU23" i="32"/>
  <c r="F135" i="32"/>
  <c r="DF23" i="32"/>
  <c r="CJ23" i="32"/>
  <c r="CK23" i="32"/>
  <c r="FN23" i="32"/>
  <c r="BS23" i="32"/>
  <c r="M23" i="32"/>
  <c r="EL23" i="32"/>
  <c r="DR23" i="32"/>
  <c r="EP23" i="32"/>
  <c r="FZ23" i="32"/>
  <c r="CD23" i="32"/>
  <c r="DK23" i="32"/>
  <c r="DD23" i="32"/>
  <c r="EK23" i="32"/>
  <c r="AL23" i="32"/>
  <c r="CI23" i="32"/>
  <c r="AR23" i="32"/>
  <c r="EI23" i="32"/>
  <c r="Q23" i="32"/>
  <c r="AI23" i="32"/>
  <c r="DG23" i="32"/>
  <c r="BB23" i="32"/>
  <c r="AK23" i="32"/>
  <c r="X23" i="32"/>
  <c r="CL23" i="32"/>
  <c r="EQ23" i="32"/>
  <c r="AJ23" i="32"/>
  <c r="FV23" i="32"/>
  <c r="AY23" i="32"/>
  <c r="BP23" i="32"/>
  <c r="FS23" i="32"/>
  <c r="ED23" i="32"/>
  <c r="FM23" i="32"/>
  <c r="CX23" i="32"/>
  <c r="DV23" i="32"/>
  <c r="AZ23" i="32"/>
  <c r="BZ23" i="32"/>
  <c r="DY23" i="32"/>
  <c r="CR23" i="32"/>
  <c r="BC23" i="32"/>
  <c r="F497" i="32"/>
  <c r="F200" i="32"/>
  <c r="E23" i="32"/>
  <c r="E15" i="32" s="1"/>
  <c r="R23" i="32"/>
  <c r="AB23" i="32"/>
  <c r="FH23" i="32"/>
  <c r="AU23" i="32"/>
  <c r="F143" i="32"/>
  <c r="C16" i="32" l="1"/>
  <c r="D14" i="32"/>
  <c r="E14" i="32" s="1"/>
  <c r="E16" i="32" s="1"/>
  <c r="F23" i="32"/>
  <c r="D16" i="32" l="1"/>
  <c r="F14" i="32"/>
  <c r="F15" i="32" l="1"/>
  <c r="F16" i="32" s="1"/>
  <c r="G12" i="50"/>
  <c r="G14" i="50" s="1"/>
  <c r="F25" i="50" l="1"/>
  <c r="F27" i="50" s="1"/>
  <c r="F28" i="50" s="1"/>
  <c r="F38" i="50" s="1"/>
  <c r="F37" i="50"/>
  <c r="G37" i="50" s="1"/>
  <c r="K45" i="50"/>
  <c r="I51" i="50" s="1"/>
  <c r="I53" i="50" s="1"/>
  <c r="C17" i="42" s="1"/>
  <c r="D8" i="42" l="1"/>
  <c r="H38" i="50"/>
  <c r="F8" i="42" s="1"/>
  <c r="K38" i="50"/>
  <c r="I8" i="42" s="1"/>
  <c r="I13" i="42" s="1"/>
  <c r="G38" i="50"/>
  <c r="E8" i="42" s="1"/>
  <c r="E13" i="42" s="1"/>
  <c r="I38" i="50"/>
  <c r="G7" i="56" s="1"/>
  <c r="G105" i="56" s="1"/>
  <c r="D7" i="56"/>
  <c r="D68" i="56" s="1"/>
  <c r="K68" i="56" s="1"/>
  <c r="J38" i="50"/>
  <c r="H7" i="56" s="1"/>
  <c r="H91" i="56" s="1"/>
  <c r="C7" i="47"/>
  <c r="D7" i="46"/>
  <c r="I37" i="50"/>
  <c r="H37" i="50"/>
  <c r="J37" i="50"/>
  <c r="K37" i="50"/>
  <c r="H68" i="56" l="1"/>
  <c r="O68" i="56" s="1"/>
  <c r="H105" i="56"/>
  <c r="D39" i="56"/>
  <c r="H75" i="56"/>
  <c r="O75" i="56" s="1"/>
  <c r="G76" i="56"/>
  <c r="N76" i="56" s="1"/>
  <c r="H84" i="56"/>
  <c r="H83" i="56"/>
  <c r="G68" i="56"/>
  <c r="N68" i="56" s="1"/>
  <c r="H98" i="56"/>
  <c r="G59" i="56"/>
  <c r="N59" i="56" s="1"/>
  <c r="N15" i="56" s="1"/>
  <c r="D91" i="46"/>
  <c r="K91" i="46" s="1"/>
  <c r="H45" i="56"/>
  <c r="G97" i="56"/>
  <c r="H27" i="56"/>
  <c r="H90" i="56"/>
  <c r="D28" i="46"/>
  <c r="K28" i="46" s="1"/>
  <c r="G98" i="56"/>
  <c r="H33" i="56"/>
  <c r="H112" i="56"/>
  <c r="G52" i="56"/>
  <c r="H97" i="56"/>
  <c r="H51" i="56"/>
  <c r="G33" i="56"/>
  <c r="H58" i="56"/>
  <c r="O58" i="56" s="1"/>
  <c r="D7" i="47"/>
  <c r="D14" i="47" s="1"/>
  <c r="G106" i="56"/>
  <c r="G20" i="56" s="1"/>
  <c r="H67" i="56"/>
  <c r="O67" i="56" s="1"/>
  <c r="E7" i="46"/>
  <c r="G39" i="56"/>
  <c r="H76" i="56"/>
  <c r="O76" i="56" s="1"/>
  <c r="H52" i="56"/>
  <c r="H39" i="56"/>
  <c r="H59" i="56"/>
  <c r="O59" i="56" s="1"/>
  <c r="O15" i="56" s="1"/>
  <c r="G67" i="56"/>
  <c r="G84" i="56"/>
  <c r="G51" i="56"/>
  <c r="G91" i="56"/>
  <c r="G83" i="56"/>
  <c r="G27" i="56"/>
  <c r="G28" i="56" s="1"/>
  <c r="G10" i="56" s="1"/>
  <c r="G58" i="56"/>
  <c r="N58" i="56" s="1"/>
  <c r="G90" i="56"/>
  <c r="G112" i="56"/>
  <c r="G45" i="56"/>
  <c r="G75" i="56"/>
  <c r="G7" i="47"/>
  <c r="G14" i="47" s="1"/>
  <c r="D58" i="56"/>
  <c r="K58" i="56" s="1"/>
  <c r="G7" i="46"/>
  <c r="G92" i="46" s="1"/>
  <c r="N92" i="46" s="1"/>
  <c r="G8" i="42"/>
  <c r="I7" i="56"/>
  <c r="I51" i="56" s="1"/>
  <c r="H7" i="47"/>
  <c r="H14" i="47" s="1"/>
  <c r="I7" i="46"/>
  <c r="I70" i="46" s="1"/>
  <c r="P70" i="46" s="1"/>
  <c r="E7" i="56"/>
  <c r="E91" i="56" s="1"/>
  <c r="F13" i="42"/>
  <c r="F17" i="42" s="1"/>
  <c r="F18" i="42" s="1"/>
  <c r="E21" i="47" s="1"/>
  <c r="D91" i="56"/>
  <c r="D106" i="46"/>
  <c r="K106" i="46" s="1"/>
  <c r="D67" i="56"/>
  <c r="K67" i="56" s="1"/>
  <c r="F7" i="47"/>
  <c r="H7" i="46"/>
  <c r="H8" i="42"/>
  <c r="H13" i="42" s="1"/>
  <c r="D85" i="46"/>
  <c r="K85" i="46" s="1"/>
  <c r="D61" i="46"/>
  <c r="K61" i="46" s="1"/>
  <c r="D40" i="46"/>
  <c r="K40" i="46" s="1"/>
  <c r="D84" i="46"/>
  <c r="D54" i="46"/>
  <c r="K54" i="46" s="1"/>
  <c r="D98" i="56"/>
  <c r="D60" i="46"/>
  <c r="K60" i="46" s="1"/>
  <c r="E7" i="47"/>
  <c r="C13" i="47"/>
  <c r="C15" i="47"/>
  <c r="C14" i="47"/>
  <c r="D70" i="46"/>
  <c r="K70" i="46" s="1"/>
  <c r="D13" i="42"/>
  <c r="D75" i="56"/>
  <c r="D84" i="56"/>
  <c r="F7" i="46"/>
  <c r="F27" i="46" s="1"/>
  <c r="M27" i="46" s="1"/>
  <c r="F7" i="56"/>
  <c r="F59" i="56" s="1"/>
  <c r="M59" i="56" s="1"/>
  <c r="M15" i="56" s="1"/>
  <c r="D47" i="46"/>
  <c r="K47" i="46" s="1"/>
  <c r="D83" i="56"/>
  <c r="D51" i="56"/>
  <c r="D90" i="56"/>
  <c r="D105" i="56"/>
  <c r="D27" i="56"/>
  <c r="D45" i="56"/>
  <c r="D59" i="56"/>
  <c r="K59" i="56" s="1"/>
  <c r="K15" i="56" s="1"/>
  <c r="D97" i="56"/>
  <c r="D52" i="56"/>
  <c r="D53" i="46"/>
  <c r="K53" i="46" s="1"/>
  <c r="D76" i="56"/>
  <c r="K76" i="56" s="1"/>
  <c r="D112" i="56"/>
  <c r="D46" i="46"/>
  <c r="D92" i="46"/>
  <c r="K92" i="46" s="1"/>
  <c r="D33" i="56"/>
  <c r="D34" i="46"/>
  <c r="K34" i="46" s="1"/>
  <c r="D69" i="46"/>
  <c r="K69" i="46" s="1"/>
  <c r="D77" i="46"/>
  <c r="D78" i="46"/>
  <c r="K78" i="46" s="1"/>
  <c r="D99" i="46"/>
  <c r="K99" i="46" s="1"/>
  <c r="D27" i="46"/>
  <c r="H13" i="47"/>
  <c r="G26" i="50"/>
  <c r="G27" i="50"/>
  <c r="G28" i="50" s="1"/>
  <c r="I17" i="42"/>
  <c r="E14" i="42"/>
  <c r="E17" i="42"/>
  <c r="E18" i="42" s="1"/>
  <c r="G113" i="56" l="1"/>
  <c r="G21" i="56" s="1"/>
  <c r="I85" i="46"/>
  <c r="P85" i="46" s="1"/>
  <c r="H77" i="56"/>
  <c r="I97" i="56"/>
  <c r="H92" i="56"/>
  <c r="H18" i="56" s="1"/>
  <c r="H28" i="56"/>
  <c r="H10" i="56" s="1"/>
  <c r="H85" i="56"/>
  <c r="H17" i="56" s="1"/>
  <c r="I105" i="56"/>
  <c r="H106" i="56"/>
  <c r="H20" i="56" s="1"/>
  <c r="I14" i="42"/>
  <c r="D15" i="47"/>
  <c r="H46" i="56"/>
  <c r="H13" i="56" s="1"/>
  <c r="G85" i="56"/>
  <c r="G17" i="56" s="1"/>
  <c r="E33" i="56"/>
  <c r="E34" i="56" s="1"/>
  <c r="E11" i="56" s="1"/>
  <c r="G77" i="56"/>
  <c r="D40" i="56"/>
  <c r="D12" i="56" s="1"/>
  <c r="F84" i="46"/>
  <c r="M84" i="46" s="1"/>
  <c r="K100" i="46"/>
  <c r="K20" i="46" s="1"/>
  <c r="O77" i="56"/>
  <c r="I18" i="42"/>
  <c r="H21" i="47" s="1"/>
  <c r="E40" i="46"/>
  <c r="L40" i="46" s="1"/>
  <c r="E53" i="46"/>
  <c r="L53" i="46" s="1"/>
  <c r="D41" i="46"/>
  <c r="D12" i="46" s="1"/>
  <c r="E106" i="46"/>
  <c r="L106" i="46" s="1"/>
  <c r="K93" i="46"/>
  <c r="K19" i="46" s="1"/>
  <c r="K62" i="46"/>
  <c r="K15" i="46" s="1"/>
  <c r="E34" i="46"/>
  <c r="L34" i="46" s="1"/>
  <c r="H40" i="56"/>
  <c r="H12" i="56" s="1"/>
  <c r="O60" i="56"/>
  <c r="H113" i="56"/>
  <c r="H21" i="56" s="1"/>
  <c r="G34" i="56"/>
  <c r="G11" i="56" s="1"/>
  <c r="F14" i="42"/>
  <c r="D113" i="56"/>
  <c r="D21" i="56" s="1"/>
  <c r="G99" i="56"/>
  <c r="G19" i="56" s="1"/>
  <c r="D13" i="47"/>
  <c r="H60" i="56"/>
  <c r="H15" i="56" s="1"/>
  <c r="G46" i="46"/>
  <c r="N46" i="46" s="1"/>
  <c r="D60" i="56"/>
  <c r="D15" i="56" s="1"/>
  <c r="H53" i="56"/>
  <c r="H14" i="56" s="1"/>
  <c r="G60" i="56"/>
  <c r="G15" i="56" s="1"/>
  <c r="D55" i="46"/>
  <c r="D14" i="46" s="1"/>
  <c r="G69" i="56"/>
  <c r="G16" i="56" s="1"/>
  <c r="H99" i="56"/>
  <c r="H19" i="56" s="1"/>
  <c r="F14" i="47"/>
  <c r="D62" i="46"/>
  <c r="D15" i="46" s="1"/>
  <c r="F69" i="46"/>
  <c r="M69" i="46" s="1"/>
  <c r="N75" i="56"/>
  <c r="N77" i="56" s="1"/>
  <c r="D93" i="46"/>
  <c r="D19" i="46" s="1"/>
  <c r="F15" i="47"/>
  <c r="D53" i="56"/>
  <c r="D14" i="56" s="1"/>
  <c r="H34" i="56"/>
  <c r="H11" i="56" s="1"/>
  <c r="K60" i="56"/>
  <c r="F13" i="47"/>
  <c r="N60" i="56"/>
  <c r="H69" i="56"/>
  <c r="H16" i="56" s="1"/>
  <c r="E27" i="46"/>
  <c r="L27" i="46" s="1"/>
  <c r="E85" i="46"/>
  <c r="L85" i="46" s="1"/>
  <c r="I99" i="46"/>
  <c r="P99" i="46" s="1"/>
  <c r="I34" i="46"/>
  <c r="P34" i="46" s="1"/>
  <c r="G46" i="56"/>
  <c r="G13" i="56" s="1"/>
  <c r="I61" i="46"/>
  <c r="P61" i="46" s="1"/>
  <c r="N67" i="56"/>
  <c r="N69" i="56" s="1"/>
  <c r="O69" i="56"/>
  <c r="E46" i="46"/>
  <c r="L46" i="46" s="1"/>
  <c r="E78" i="46"/>
  <c r="L78" i="46" s="1"/>
  <c r="E51" i="56"/>
  <c r="E92" i="46"/>
  <c r="L92" i="46" s="1"/>
  <c r="E91" i="46"/>
  <c r="L91" i="46" s="1"/>
  <c r="E77" i="46"/>
  <c r="L77" i="46" s="1"/>
  <c r="G92" i="56"/>
  <c r="G18" i="56" s="1"/>
  <c r="G53" i="56"/>
  <c r="G40" i="56"/>
  <c r="G12" i="56" s="1"/>
  <c r="F28" i="46"/>
  <c r="M28" i="46" s="1"/>
  <c r="E84" i="46"/>
  <c r="L84" i="46" s="1"/>
  <c r="I91" i="46"/>
  <c r="P91" i="46" s="1"/>
  <c r="E90" i="56"/>
  <c r="I53" i="46"/>
  <c r="P53" i="46" s="1"/>
  <c r="I106" i="46"/>
  <c r="P106" i="46" s="1"/>
  <c r="E99" i="46"/>
  <c r="E70" i="46"/>
  <c r="L70" i="46" s="1"/>
  <c r="E61" i="46"/>
  <c r="L61" i="46" s="1"/>
  <c r="E28" i="46"/>
  <c r="L28" i="46" s="1"/>
  <c r="E60" i="46"/>
  <c r="E47" i="46"/>
  <c r="L47" i="46" s="1"/>
  <c r="E69" i="46"/>
  <c r="E54" i="46"/>
  <c r="L54" i="46" s="1"/>
  <c r="G70" i="46"/>
  <c r="N70" i="46" s="1"/>
  <c r="G27" i="46"/>
  <c r="N27" i="46" s="1"/>
  <c r="I84" i="46"/>
  <c r="P84" i="46" s="1"/>
  <c r="I47" i="46"/>
  <c r="P47" i="46" s="1"/>
  <c r="I54" i="46"/>
  <c r="P54" i="46" s="1"/>
  <c r="I75" i="56"/>
  <c r="P75" i="56" s="1"/>
  <c r="I76" i="56"/>
  <c r="P76" i="56" s="1"/>
  <c r="I33" i="56"/>
  <c r="F105" i="56"/>
  <c r="F112" i="56"/>
  <c r="F40" i="46"/>
  <c r="M40" i="46" s="1"/>
  <c r="G69" i="46"/>
  <c r="N69" i="46" s="1"/>
  <c r="I84" i="56"/>
  <c r="F75" i="56"/>
  <c r="M75" i="56" s="1"/>
  <c r="F68" i="56"/>
  <c r="M68" i="56" s="1"/>
  <c r="F53" i="46"/>
  <c r="M53" i="46" s="1"/>
  <c r="F34" i="46"/>
  <c r="M34" i="46" s="1"/>
  <c r="I69" i="46"/>
  <c r="P69" i="46" s="1"/>
  <c r="I46" i="46"/>
  <c r="P46" i="46" s="1"/>
  <c r="I40" i="46"/>
  <c r="P40" i="46" s="1"/>
  <c r="I77" i="46"/>
  <c r="P77" i="46" s="1"/>
  <c r="I92" i="46"/>
  <c r="P92" i="46" s="1"/>
  <c r="I27" i="46"/>
  <c r="P27" i="46" s="1"/>
  <c r="G15" i="47"/>
  <c r="I39" i="56"/>
  <c r="I67" i="56"/>
  <c r="P67" i="56" s="1"/>
  <c r="I52" i="56"/>
  <c r="I90" i="56"/>
  <c r="I59" i="56"/>
  <c r="P59" i="56" s="1"/>
  <c r="P15" i="56" s="1"/>
  <c r="G60" i="46"/>
  <c r="N60" i="46" s="1"/>
  <c r="I27" i="56"/>
  <c r="G40" i="46"/>
  <c r="N40" i="46" s="1"/>
  <c r="F46" i="46"/>
  <c r="M46" i="46" s="1"/>
  <c r="I45" i="56"/>
  <c r="I28" i="46"/>
  <c r="P28" i="46" s="1"/>
  <c r="I83" i="56"/>
  <c r="I112" i="56"/>
  <c r="G13" i="42"/>
  <c r="I98" i="56"/>
  <c r="I68" i="56"/>
  <c r="P68" i="56" s="1"/>
  <c r="I58" i="56"/>
  <c r="P58" i="56" s="1"/>
  <c r="I60" i="46"/>
  <c r="P60" i="46" s="1"/>
  <c r="I78" i="46"/>
  <c r="P78" i="46" s="1"/>
  <c r="G13" i="47"/>
  <c r="E75" i="56"/>
  <c r="L75" i="56" s="1"/>
  <c r="E105" i="56"/>
  <c r="K69" i="56"/>
  <c r="K41" i="46"/>
  <c r="K12" i="46" s="1"/>
  <c r="E68" i="56"/>
  <c r="L68" i="56" s="1"/>
  <c r="E52" i="56"/>
  <c r="E84" i="56"/>
  <c r="E76" i="56"/>
  <c r="L76" i="56" s="1"/>
  <c r="E45" i="56"/>
  <c r="E98" i="56"/>
  <c r="E39" i="56"/>
  <c r="E83" i="56"/>
  <c r="K107" i="46"/>
  <c r="K21" i="46" s="1"/>
  <c r="E59" i="56"/>
  <c r="L59" i="56" s="1"/>
  <c r="L15" i="56" s="1"/>
  <c r="E58" i="56"/>
  <c r="L58" i="56" s="1"/>
  <c r="E27" i="56"/>
  <c r="E112" i="56"/>
  <c r="K55" i="46"/>
  <c r="K14" i="46" s="1"/>
  <c r="G91" i="46"/>
  <c r="G61" i="46"/>
  <c r="N61" i="46" s="1"/>
  <c r="G53" i="46"/>
  <c r="G85" i="46"/>
  <c r="N85" i="46" s="1"/>
  <c r="G47" i="46"/>
  <c r="N47" i="46" s="1"/>
  <c r="G54" i="46"/>
  <c r="N54" i="46" s="1"/>
  <c r="G77" i="46"/>
  <c r="G84" i="46"/>
  <c r="G78" i="46"/>
  <c r="N78" i="46" s="1"/>
  <c r="G99" i="46"/>
  <c r="G28" i="46"/>
  <c r="N28" i="46" s="1"/>
  <c r="G106" i="46"/>
  <c r="G34" i="46"/>
  <c r="K71" i="46"/>
  <c r="K16" i="46" s="1"/>
  <c r="E97" i="56"/>
  <c r="D48" i="46"/>
  <c r="D13" i="46" s="1"/>
  <c r="D92" i="56"/>
  <c r="D18" i="56" s="1"/>
  <c r="K35" i="46"/>
  <c r="K11" i="46" s="1"/>
  <c r="D107" i="46"/>
  <c r="D21" i="46" s="1"/>
  <c r="E67" i="56"/>
  <c r="L67" i="56" s="1"/>
  <c r="H15" i="47"/>
  <c r="I91" i="56"/>
  <c r="H17" i="42"/>
  <c r="F58" i="56"/>
  <c r="M58" i="56" s="1"/>
  <c r="F83" i="56"/>
  <c r="D100" i="46"/>
  <c r="D20" i="46" s="1"/>
  <c r="F90" i="56"/>
  <c r="F91" i="56"/>
  <c r="D35" i="46"/>
  <c r="D11" i="46" s="1"/>
  <c r="D71" i="46"/>
  <c r="D16" i="46" s="1"/>
  <c r="D34" i="56"/>
  <c r="D11" i="56" s="1"/>
  <c r="C16" i="47"/>
  <c r="H92" i="46"/>
  <c r="O92" i="46" s="1"/>
  <c r="H91" i="46"/>
  <c r="H34" i="46"/>
  <c r="H78" i="46"/>
  <c r="O78" i="46" s="1"/>
  <c r="H61" i="46"/>
  <c r="O61" i="46" s="1"/>
  <c r="H27" i="46"/>
  <c r="H70" i="46"/>
  <c r="O70" i="46" s="1"/>
  <c r="H54" i="46"/>
  <c r="O54" i="46" s="1"/>
  <c r="H40" i="46"/>
  <c r="H53" i="46"/>
  <c r="H28" i="46"/>
  <c r="O28" i="46" s="1"/>
  <c r="H85" i="46"/>
  <c r="O85" i="46" s="1"/>
  <c r="H99" i="46"/>
  <c r="H60" i="46"/>
  <c r="H106" i="46"/>
  <c r="H47" i="46"/>
  <c r="O47" i="46" s="1"/>
  <c r="H46" i="46"/>
  <c r="H84" i="46"/>
  <c r="H77" i="46"/>
  <c r="H69" i="46"/>
  <c r="K75" i="56"/>
  <c r="K77" i="56" s="1"/>
  <c r="D77" i="56"/>
  <c r="D28" i="56"/>
  <c r="D10" i="56" s="1"/>
  <c r="K84" i="46"/>
  <c r="K86" i="46" s="1"/>
  <c r="K18" i="46" s="1"/>
  <c r="D86" i="46"/>
  <c r="D18" i="46" s="1"/>
  <c r="K46" i="46"/>
  <c r="K48" i="46" s="1"/>
  <c r="K13" i="46" s="1"/>
  <c r="E13" i="47"/>
  <c r="E15" i="47"/>
  <c r="E14" i="47"/>
  <c r="D29" i="46"/>
  <c r="D10" i="46" s="1"/>
  <c r="K27" i="46"/>
  <c r="K29" i="46" s="1"/>
  <c r="K10" i="46" s="1"/>
  <c r="D106" i="56"/>
  <c r="D20" i="56" s="1"/>
  <c r="D17" i="42"/>
  <c r="D18" i="42" s="1"/>
  <c r="C21" i="47" s="1"/>
  <c r="E22" i="47" s="1"/>
  <c r="D14" i="42"/>
  <c r="D99" i="56"/>
  <c r="D19" i="56" s="1"/>
  <c r="F84" i="56"/>
  <c r="F98" i="56"/>
  <c r="F27" i="56"/>
  <c r="F97" i="56"/>
  <c r="F39" i="56"/>
  <c r="F33" i="56"/>
  <c r="F34" i="56" s="1"/>
  <c r="F11" i="56" s="1"/>
  <c r="F67" i="56"/>
  <c r="M67" i="56" s="1"/>
  <c r="F45" i="56"/>
  <c r="F51" i="56"/>
  <c r="F52" i="56"/>
  <c r="F76" i="56"/>
  <c r="M76" i="56" s="1"/>
  <c r="D79" i="46"/>
  <c r="D17" i="46" s="1"/>
  <c r="K77" i="46"/>
  <c r="K79" i="46" s="1"/>
  <c r="K17" i="46" s="1"/>
  <c r="F61" i="46"/>
  <c r="M61" i="46" s="1"/>
  <c r="F77" i="46"/>
  <c r="F99" i="46"/>
  <c r="F85" i="46"/>
  <c r="M85" i="46" s="1"/>
  <c r="F106" i="46"/>
  <c r="M106" i="46" s="1"/>
  <c r="F91" i="46"/>
  <c r="F70" i="46"/>
  <c r="M70" i="46" s="1"/>
  <c r="F47" i="46"/>
  <c r="M47" i="46" s="1"/>
  <c r="F92" i="46"/>
  <c r="M92" i="46" s="1"/>
  <c r="F78" i="46"/>
  <c r="M78" i="46" s="1"/>
  <c r="F54" i="46"/>
  <c r="M54" i="46" s="1"/>
  <c r="F60" i="46"/>
  <c r="D69" i="56"/>
  <c r="D16" i="56" s="1"/>
  <c r="D46" i="56"/>
  <c r="D13" i="56" s="1"/>
  <c r="D85" i="56"/>
  <c r="D17" i="56" s="1"/>
  <c r="D21" i="47"/>
  <c r="E23" i="47" s="1"/>
  <c r="L29" i="46" l="1"/>
  <c r="L10" i="46" s="1"/>
  <c r="O16" i="56"/>
  <c r="O22" i="56" s="1"/>
  <c r="E41" i="46"/>
  <c r="F16" i="47"/>
  <c r="N16" i="56"/>
  <c r="N22" i="56" s="1"/>
  <c r="G54" i="56"/>
  <c r="I106" i="56"/>
  <c r="I20" i="56" s="1"/>
  <c r="E93" i="46"/>
  <c r="E19" i="46" s="1"/>
  <c r="N71" i="46"/>
  <c r="N16" i="46" s="1"/>
  <c r="L107" i="46"/>
  <c r="L21" i="46" s="1"/>
  <c r="O61" i="56"/>
  <c r="H41" i="56"/>
  <c r="O78" i="56"/>
  <c r="G41" i="56"/>
  <c r="G61" i="56"/>
  <c r="N61" i="56"/>
  <c r="P79" i="46"/>
  <c r="P17" i="46" s="1"/>
  <c r="I40" i="56"/>
  <c r="I12" i="56" s="1"/>
  <c r="L93" i="46"/>
  <c r="L19" i="46" s="1"/>
  <c r="G14" i="56"/>
  <c r="E42" i="46"/>
  <c r="D47" i="47" s="1"/>
  <c r="M29" i="46"/>
  <c r="M30" i="46" s="1"/>
  <c r="I62" i="46"/>
  <c r="I15" i="46" s="1"/>
  <c r="I99" i="56"/>
  <c r="I19" i="56" s="1"/>
  <c r="H54" i="56"/>
  <c r="P71" i="46"/>
  <c r="P16" i="46" s="1"/>
  <c r="M107" i="46"/>
  <c r="M108" i="46" s="1"/>
  <c r="I55" i="46"/>
  <c r="I14" i="46" s="1"/>
  <c r="L41" i="46"/>
  <c r="L12" i="46" s="1"/>
  <c r="P62" i="46"/>
  <c r="P15" i="46" s="1"/>
  <c r="E46" i="56"/>
  <c r="E47" i="56" s="1"/>
  <c r="L55" i="46"/>
  <c r="L14" i="46" s="1"/>
  <c r="F92" i="56"/>
  <c r="F93" i="56" s="1"/>
  <c r="F106" i="56"/>
  <c r="F20" i="56" s="1"/>
  <c r="I28" i="56"/>
  <c r="I10" i="56" s="1"/>
  <c r="P55" i="46"/>
  <c r="P56" i="46" s="1"/>
  <c r="P48" i="46"/>
  <c r="P13" i="46" s="1"/>
  <c r="P60" i="56"/>
  <c r="P61" i="56" s="1"/>
  <c r="I34" i="56"/>
  <c r="I11" i="56" s="1"/>
  <c r="L86" i="46"/>
  <c r="L18" i="46" s="1"/>
  <c r="H61" i="56"/>
  <c r="P69" i="56"/>
  <c r="P70" i="56" s="1"/>
  <c r="I77" i="56"/>
  <c r="I78" i="56" s="1"/>
  <c r="L60" i="56"/>
  <c r="L61" i="56" s="1"/>
  <c r="O70" i="56"/>
  <c r="D16" i="47"/>
  <c r="I113" i="56"/>
  <c r="I21" i="56" s="1"/>
  <c r="N70" i="56"/>
  <c r="N78" i="56"/>
  <c r="I85" i="56"/>
  <c r="I17" i="56" s="1"/>
  <c r="I71" i="46"/>
  <c r="I16" i="46" s="1"/>
  <c r="I92" i="56"/>
  <c r="I18" i="56" s="1"/>
  <c r="K16" i="56"/>
  <c r="K22" i="56" s="1"/>
  <c r="I100" i="46"/>
  <c r="I20" i="46" s="1"/>
  <c r="L79" i="46"/>
  <c r="L17" i="46" s="1"/>
  <c r="H35" i="56"/>
  <c r="I79" i="46"/>
  <c r="I17" i="46" s="1"/>
  <c r="P100" i="46"/>
  <c r="P101" i="46" s="1"/>
  <c r="P77" i="56"/>
  <c r="P78" i="56" s="1"/>
  <c r="P86" i="46"/>
  <c r="P18" i="46" s="1"/>
  <c r="I107" i="46"/>
  <c r="I108" i="46" s="1"/>
  <c r="H65" i="47" s="1"/>
  <c r="E92" i="56"/>
  <c r="E18" i="56" s="1"/>
  <c r="I60" i="56"/>
  <c r="P29" i="46"/>
  <c r="P10" i="46" s="1"/>
  <c r="G35" i="56"/>
  <c r="I48" i="46"/>
  <c r="I13" i="46" s="1"/>
  <c r="G16" i="47"/>
  <c r="P93" i="46"/>
  <c r="P19" i="46" s="1"/>
  <c r="E60" i="56"/>
  <c r="E61" i="56" s="1"/>
  <c r="I86" i="46"/>
  <c r="I18" i="46" s="1"/>
  <c r="L48" i="46"/>
  <c r="L13" i="46" s="1"/>
  <c r="N41" i="46"/>
  <c r="N42" i="46" s="1"/>
  <c r="I53" i="56"/>
  <c r="I54" i="56" s="1"/>
  <c r="L35" i="46"/>
  <c r="E35" i="46"/>
  <c r="F40" i="56"/>
  <c r="F41" i="56" s="1"/>
  <c r="I35" i="46"/>
  <c r="I11" i="46" s="1"/>
  <c r="E48" i="46"/>
  <c r="P35" i="46"/>
  <c r="P11" i="46" s="1"/>
  <c r="N62" i="46"/>
  <c r="N15" i="46" s="1"/>
  <c r="P41" i="46"/>
  <c r="P42" i="46" s="1"/>
  <c r="E29" i="46"/>
  <c r="E10" i="46" s="1"/>
  <c r="E86" i="46"/>
  <c r="E107" i="46"/>
  <c r="E21" i="46" s="1"/>
  <c r="G29" i="46"/>
  <c r="G10" i="46" s="1"/>
  <c r="E79" i="46"/>
  <c r="E17" i="46" s="1"/>
  <c r="I29" i="46"/>
  <c r="I10" i="46" s="1"/>
  <c r="N29" i="46"/>
  <c r="N10" i="46" s="1"/>
  <c r="E106" i="56"/>
  <c r="E20" i="56" s="1"/>
  <c r="E55" i="46"/>
  <c r="F113" i="56"/>
  <c r="F21" i="56" s="1"/>
  <c r="L77" i="56"/>
  <c r="L78" i="56" s="1"/>
  <c r="E71" i="46"/>
  <c r="E16" i="46" s="1"/>
  <c r="L69" i="46"/>
  <c r="L71" i="46" s="1"/>
  <c r="L99" i="46"/>
  <c r="L100" i="46" s="1"/>
  <c r="E100" i="46"/>
  <c r="I69" i="56"/>
  <c r="I70" i="56" s="1"/>
  <c r="L60" i="46"/>
  <c r="L62" i="46" s="1"/>
  <c r="E62" i="46"/>
  <c r="P107" i="46"/>
  <c r="I41" i="46"/>
  <c r="I42" i="46" s="1"/>
  <c r="H47" i="47" s="1"/>
  <c r="M77" i="56"/>
  <c r="M78" i="56" s="1"/>
  <c r="E12" i="46"/>
  <c r="G48" i="46"/>
  <c r="L69" i="56"/>
  <c r="L70" i="56" s="1"/>
  <c r="E53" i="56"/>
  <c r="E14" i="56" s="1"/>
  <c r="E113" i="56"/>
  <c r="E21" i="56" s="1"/>
  <c r="G62" i="46"/>
  <c r="G41" i="46"/>
  <c r="G12" i="46" s="1"/>
  <c r="M41" i="46"/>
  <c r="M12" i="46" s="1"/>
  <c r="I46" i="56"/>
  <c r="I13" i="56" s="1"/>
  <c r="N48" i="46"/>
  <c r="N13" i="46" s="1"/>
  <c r="E85" i="56"/>
  <c r="E17" i="56" s="1"/>
  <c r="E28" i="56"/>
  <c r="E10" i="56" s="1"/>
  <c r="G14" i="42"/>
  <c r="G17" i="42"/>
  <c r="G18" i="42" s="1"/>
  <c r="F21" i="47" s="1"/>
  <c r="F22" i="47" s="1"/>
  <c r="F77" i="56"/>
  <c r="F78" i="56" s="1"/>
  <c r="M48" i="46"/>
  <c r="M49" i="46" s="1"/>
  <c r="E99" i="56"/>
  <c r="E19" i="56" s="1"/>
  <c r="I93" i="46"/>
  <c r="E69" i="56"/>
  <c r="E16" i="56" s="1"/>
  <c r="E77" i="56"/>
  <c r="E78" i="56" s="1"/>
  <c r="F85" i="56"/>
  <c r="F17" i="56" s="1"/>
  <c r="H14" i="42"/>
  <c r="G100" i="46"/>
  <c r="G20" i="46" s="1"/>
  <c r="N99" i="46"/>
  <c r="N100" i="46" s="1"/>
  <c r="E40" i="56"/>
  <c r="G55" i="46"/>
  <c r="N53" i="46"/>
  <c r="N55" i="46" s="1"/>
  <c r="F53" i="56"/>
  <c r="H16" i="47"/>
  <c r="N34" i="46"/>
  <c r="N35" i="46" s="1"/>
  <c r="G35" i="46"/>
  <c r="G11" i="46" s="1"/>
  <c r="N84" i="46"/>
  <c r="N86" i="46" s="1"/>
  <c r="N18" i="46" s="1"/>
  <c r="G86" i="46"/>
  <c r="G71" i="46"/>
  <c r="G16" i="46" s="1"/>
  <c r="G107" i="46"/>
  <c r="G21" i="46" s="1"/>
  <c r="N106" i="46"/>
  <c r="N107" i="46" s="1"/>
  <c r="N77" i="46"/>
  <c r="N79" i="46" s="1"/>
  <c r="N17" i="46" s="1"/>
  <c r="G79" i="46"/>
  <c r="N91" i="46"/>
  <c r="N93" i="46" s="1"/>
  <c r="N94" i="46" s="1"/>
  <c r="G93" i="46"/>
  <c r="G86" i="56"/>
  <c r="F29" i="46"/>
  <c r="F10" i="46" s="1"/>
  <c r="H100" i="56"/>
  <c r="H18" i="42"/>
  <c r="G21" i="47" s="1"/>
  <c r="H23" i="47" s="1"/>
  <c r="F35" i="56"/>
  <c r="H107" i="56"/>
  <c r="M86" i="46"/>
  <c r="M87" i="46" s="1"/>
  <c r="H29" i="56"/>
  <c r="H86" i="46"/>
  <c r="O84" i="46"/>
  <c r="O86" i="46" s="1"/>
  <c r="H35" i="46"/>
  <c r="O34" i="46"/>
  <c r="O35" i="46" s="1"/>
  <c r="F28" i="56"/>
  <c r="K22" i="46"/>
  <c r="C30" i="47" s="1"/>
  <c r="C36" i="47" s="1"/>
  <c r="O46" i="46"/>
  <c r="O48" i="46" s="1"/>
  <c r="O13" i="46" s="1"/>
  <c r="H48" i="46"/>
  <c r="H29" i="46"/>
  <c r="O27" i="46"/>
  <c r="O29" i="46" s="1"/>
  <c r="H93" i="46"/>
  <c r="O91" i="46"/>
  <c r="O93" i="46" s="1"/>
  <c r="G70" i="56"/>
  <c r="H78" i="56"/>
  <c r="F41" i="46"/>
  <c r="F12" i="46" s="1"/>
  <c r="H47" i="56"/>
  <c r="M69" i="56"/>
  <c r="H107" i="46"/>
  <c r="O106" i="46"/>
  <c r="O107" i="46" s="1"/>
  <c r="H62" i="46"/>
  <c r="O60" i="46"/>
  <c r="O62" i="46" s="1"/>
  <c r="O53" i="46"/>
  <c r="O55" i="46" s="1"/>
  <c r="H55" i="46"/>
  <c r="F107" i="46"/>
  <c r="O69" i="46"/>
  <c r="O71" i="46" s="1"/>
  <c r="H71" i="46"/>
  <c r="O99" i="46"/>
  <c r="O100" i="46" s="1"/>
  <c r="H100" i="46"/>
  <c r="O40" i="46"/>
  <c r="O41" i="46" s="1"/>
  <c r="H41" i="46"/>
  <c r="H70" i="56"/>
  <c r="E20" i="42"/>
  <c r="E21" i="42" s="1"/>
  <c r="M71" i="46"/>
  <c r="M16" i="46" s="1"/>
  <c r="O77" i="46"/>
  <c r="O79" i="46" s="1"/>
  <c r="H79" i="46"/>
  <c r="H17" i="46" s="1"/>
  <c r="E35" i="56"/>
  <c r="G47" i="56"/>
  <c r="G29" i="56"/>
  <c r="F20" i="42"/>
  <c r="F86" i="46"/>
  <c r="F46" i="56"/>
  <c r="E16" i="47"/>
  <c r="M35" i="46"/>
  <c r="F35" i="46"/>
  <c r="M55" i="46"/>
  <c r="F55" i="46"/>
  <c r="F69" i="56"/>
  <c r="F93" i="46"/>
  <c r="M91" i="46"/>
  <c r="M93" i="46" s="1"/>
  <c r="M60" i="46"/>
  <c r="M62" i="46" s="1"/>
  <c r="F62" i="46"/>
  <c r="M77" i="46"/>
  <c r="M79" i="46" s="1"/>
  <c r="F79" i="46"/>
  <c r="I20" i="42"/>
  <c r="G93" i="56"/>
  <c r="G114" i="56"/>
  <c r="H86" i="56"/>
  <c r="H114" i="56"/>
  <c r="G107" i="56"/>
  <c r="H93" i="56"/>
  <c r="G78" i="56"/>
  <c r="F48" i="46"/>
  <c r="M60" i="56"/>
  <c r="M61" i="56" s="1"/>
  <c r="F60" i="56"/>
  <c r="G100" i="56"/>
  <c r="M99" i="46"/>
  <c r="M100" i="46" s="1"/>
  <c r="F100" i="46"/>
  <c r="F99" i="56"/>
  <c r="F71" i="46"/>
  <c r="L30" i="46"/>
  <c r="D22" i="47"/>
  <c r="D23" i="47"/>
  <c r="H22" i="47"/>
  <c r="L108" i="46" l="1"/>
  <c r="P80" i="46"/>
  <c r="N72" i="46"/>
  <c r="L87" i="46"/>
  <c r="I107" i="56"/>
  <c r="F18" i="56"/>
  <c r="E94" i="46"/>
  <c r="D59" i="47" s="1"/>
  <c r="I100" i="56"/>
  <c r="E93" i="56"/>
  <c r="M21" i="46"/>
  <c r="L94" i="46"/>
  <c r="P49" i="46"/>
  <c r="N12" i="46"/>
  <c r="L56" i="46"/>
  <c r="E107" i="56"/>
  <c r="I21" i="46"/>
  <c r="I41" i="56"/>
  <c r="P94" i="46"/>
  <c r="M10" i="46"/>
  <c r="I12" i="46"/>
  <c r="P72" i="46"/>
  <c r="G42" i="46"/>
  <c r="F47" i="47" s="1"/>
  <c r="E13" i="56"/>
  <c r="I35" i="56"/>
  <c r="G22" i="47"/>
  <c r="I93" i="56"/>
  <c r="I63" i="46"/>
  <c r="H50" i="47" s="1"/>
  <c r="L49" i="46"/>
  <c r="F107" i="56"/>
  <c r="H20" i="42"/>
  <c r="I21" i="42" s="1"/>
  <c r="I49" i="46"/>
  <c r="H48" i="47" s="1"/>
  <c r="N63" i="46"/>
  <c r="P63" i="46"/>
  <c r="M16" i="56"/>
  <c r="M22" i="56" s="1"/>
  <c r="E29" i="56"/>
  <c r="G23" i="47"/>
  <c r="I56" i="46"/>
  <c r="H49" i="47" s="1"/>
  <c r="L42" i="46"/>
  <c r="G20" i="42"/>
  <c r="F23" i="47"/>
  <c r="I16" i="56"/>
  <c r="I86" i="56"/>
  <c r="I80" i="46"/>
  <c r="H57" i="47" s="1"/>
  <c r="I72" i="46"/>
  <c r="H54" i="47" s="1"/>
  <c r="P30" i="46"/>
  <c r="I29" i="56"/>
  <c r="P14" i="46"/>
  <c r="E30" i="46"/>
  <c r="D45" i="47" s="1"/>
  <c r="E108" i="46"/>
  <c r="D65" i="47" s="1"/>
  <c r="I14" i="56"/>
  <c r="M42" i="46"/>
  <c r="F12" i="56"/>
  <c r="P16" i="56"/>
  <c r="P22" i="56" s="1"/>
  <c r="P20" i="46"/>
  <c r="I47" i="56"/>
  <c r="E15" i="56"/>
  <c r="P87" i="46"/>
  <c r="I114" i="56"/>
  <c r="E72" i="46"/>
  <c r="D54" i="47" s="1"/>
  <c r="N30" i="46"/>
  <c r="L80" i="46"/>
  <c r="M13" i="46"/>
  <c r="F86" i="56"/>
  <c r="I101" i="46"/>
  <c r="H62" i="47" s="1"/>
  <c r="P36" i="46"/>
  <c r="G72" i="46"/>
  <c r="F54" i="47" s="1"/>
  <c r="I30" i="46"/>
  <c r="H45" i="47" s="1"/>
  <c r="E80" i="46"/>
  <c r="D57" i="47" s="1"/>
  <c r="I15" i="56"/>
  <c r="I61" i="56"/>
  <c r="E114" i="56"/>
  <c r="E87" i="46"/>
  <c r="D58" i="47" s="1"/>
  <c r="E18" i="46"/>
  <c r="E36" i="46"/>
  <c r="D46" i="47" s="1"/>
  <c r="E11" i="46"/>
  <c r="E14" i="46"/>
  <c r="E56" i="46"/>
  <c r="D49" i="47" s="1"/>
  <c r="L11" i="46"/>
  <c r="L36" i="46"/>
  <c r="I36" i="46"/>
  <c r="H46" i="47" s="1"/>
  <c r="P12" i="46"/>
  <c r="E86" i="56"/>
  <c r="G30" i="46"/>
  <c r="F45" i="47" s="1"/>
  <c r="I87" i="46"/>
  <c r="H58" i="47" s="1"/>
  <c r="E49" i="46"/>
  <c r="D48" i="47" s="1"/>
  <c r="E13" i="46"/>
  <c r="E101" i="46"/>
  <c r="D62" i="47" s="1"/>
  <c r="E20" i="46"/>
  <c r="L101" i="46"/>
  <c r="L20" i="46"/>
  <c r="L16" i="56"/>
  <c r="L22" i="56" s="1"/>
  <c r="L72" i="46"/>
  <c r="L16" i="46"/>
  <c r="N19" i="46"/>
  <c r="F114" i="56"/>
  <c r="G36" i="46"/>
  <c r="F46" i="47" s="1"/>
  <c r="M18" i="46"/>
  <c r="N49" i="46"/>
  <c r="E15" i="46"/>
  <c r="E63" i="46"/>
  <c r="D50" i="47" s="1"/>
  <c r="L63" i="46"/>
  <c r="L15" i="46"/>
  <c r="I19" i="46"/>
  <c r="I94" i="46"/>
  <c r="H59" i="47" s="1"/>
  <c r="G13" i="46"/>
  <c r="G49" i="46"/>
  <c r="F48" i="47" s="1"/>
  <c r="E54" i="56"/>
  <c r="E70" i="56"/>
  <c r="E100" i="56"/>
  <c r="G15" i="46"/>
  <c r="G63" i="46"/>
  <c r="F50" i="47" s="1"/>
  <c r="G101" i="46"/>
  <c r="F62" i="47" s="1"/>
  <c r="P21" i="46"/>
  <c r="P108" i="46"/>
  <c r="N108" i="46"/>
  <c r="N21" i="46"/>
  <c r="F54" i="56"/>
  <c r="F14" i="56"/>
  <c r="M70" i="56"/>
  <c r="N56" i="46"/>
  <c r="N14" i="46"/>
  <c r="F21" i="42"/>
  <c r="G18" i="46"/>
  <c r="G87" i="46"/>
  <c r="F58" i="47" s="1"/>
  <c r="G14" i="46"/>
  <c r="G56" i="46"/>
  <c r="F49" i="47" s="1"/>
  <c r="N80" i="46"/>
  <c r="G108" i="46"/>
  <c r="F65" i="47" s="1"/>
  <c r="G94" i="46"/>
  <c r="F59" i="47" s="1"/>
  <c r="G19" i="46"/>
  <c r="E12" i="56"/>
  <c r="E41" i="56"/>
  <c r="F30" i="46"/>
  <c r="E45" i="47" s="1"/>
  <c r="N20" i="46"/>
  <c r="N101" i="46"/>
  <c r="N87" i="46"/>
  <c r="G80" i="46"/>
  <c r="F57" i="47" s="1"/>
  <c r="G17" i="46"/>
  <c r="N11" i="46"/>
  <c r="N36" i="46"/>
  <c r="M72" i="46"/>
  <c r="O49" i="46"/>
  <c r="F42" i="46"/>
  <c r="E47" i="47" s="1"/>
  <c r="O42" i="46"/>
  <c r="O12" i="46"/>
  <c r="O56" i="46"/>
  <c r="O14" i="46"/>
  <c r="H94" i="46"/>
  <c r="G59" i="47" s="1"/>
  <c r="H19" i="46"/>
  <c r="F10" i="56"/>
  <c r="F29" i="56"/>
  <c r="H12" i="46"/>
  <c r="H42" i="46"/>
  <c r="G47" i="47" s="1"/>
  <c r="O80" i="46"/>
  <c r="O17" i="46"/>
  <c r="H20" i="46"/>
  <c r="H101" i="46"/>
  <c r="G62" i="47" s="1"/>
  <c r="O15" i="46"/>
  <c r="O63" i="46"/>
  <c r="O30" i="46"/>
  <c r="O10" i="46"/>
  <c r="O20" i="46"/>
  <c r="O101" i="46"/>
  <c r="H63" i="46"/>
  <c r="G50" i="47" s="1"/>
  <c r="H15" i="46"/>
  <c r="H10" i="46"/>
  <c r="H30" i="46"/>
  <c r="G45" i="47" s="1"/>
  <c r="O36" i="46"/>
  <c r="O11" i="46"/>
  <c r="O19" i="46"/>
  <c r="O94" i="46"/>
  <c r="H16" i="46"/>
  <c r="H72" i="46"/>
  <c r="G54" i="47" s="1"/>
  <c r="H36" i="46"/>
  <c r="G46" i="47" s="1"/>
  <c r="H11" i="46"/>
  <c r="O72" i="46"/>
  <c r="O16" i="46"/>
  <c r="O21" i="46"/>
  <c r="O108" i="46"/>
  <c r="H56" i="46"/>
  <c r="G49" i="47" s="1"/>
  <c r="H14" i="46"/>
  <c r="H80" i="46"/>
  <c r="G57" i="47" s="1"/>
  <c r="F21" i="46"/>
  <c r="F108" i="46"/>
  <c r="E65" i="47" s="1"/>
  <c r="H108" i="46"/>
  <c r="G65" i="47" s="1"/>
  <c r="H21" i="46"/>
  <c r="H13" i="46"/>
  <c r="H49" i="46"/>
  <c r="G48" i="47" s="1"/>
  <c r="O87" i="46"/>
  <c r="O18" i="46"/>
  <c r="H87" i="46"/>
  <c r="G58" i="47" s="1"/>
  <c r="H18" i="46"/>
  <c r="F20" i="46"/>
  <c r="F101" i="46"/>
  <c r="E62" i="47" s="1"/>
  <c r="M19" i="46"/>
  <c r="M94" i="46"/>
  <c r="M63" i="46"/>
  <c r="M15" i="46"/>
  <c r="M101" i="46"/>
  <c r="M20" i="46"/>
  <c r="F19" i="46"/>
  <c r="F94" i="46"/>
  <c r="E59" i="47" s="1"/>
  <c r="F14" i="46"/>
  <c r="F56" i="46"/>
  <c r="E49" i="47" s="1"/>
  <c r="F16" i="56"/>
  <c r="F70" i="56"/>
  <c r="M14" i="46"/>
  <c r="M56" i="46"/>
  <c r="F47" i="56"/>
  <c r="F13" i="56"/>
  <c r="F19" i="56"/>
  <c r="F100" i="56"/>
  <c r="F11" i="46"/>
  <c r="F36" i="46"/>
  <c r="E46" i="47" s="1"/>
  <c r="F15" i="56"/>
  <c r="F61" i="56"/>
  <c r="F17" i="46"/>
  <c r="F80" i="46"/>
  <c r="E57" i="47" s="1"/>
  <c r="M36" i="46"/>
  <c r="M11" i="46"/>
  <c r="F87" i="46"/>
  <c r="E58" i="47" s="1"/>
  <c r="F18" i="46"/>
  <c r="M17" i="46"/>
  <c r="M80" i="46"/>
  <c r="F16" i="46"/>
  <c r="F72" i="46"/>
  <c r="E54" i="47" s="1"/>
  <c r="F49" i="46"/>
  <c r="E48" i="47" s="1"/>
  <c r="F13" i="46"/>
  <c r="F15" i="46"/>
  <c r="F63" i="46"/>
  <c r="E50" i="47" s="1"/>
  <c r="H21" i="42" l="1"/>
  <c r="G21" i="42"/>
  <c r="P22" i="46"/>
  <c r="H30" i="47" s="1"/>
  <c r="H36" i="47" s="1"/>
  <c r="H37" i="47" s="1"/>
  <c r="H51" i="47"/>
  <c r="L22" i="46"/>
  <c r="D30" i="47" s="1"/>
  <c r="D32" i="47" s="1"/>
  <c r="F51" i="47"/>
  <c r="N22" i="46"/>
  <c r="F30" i="47" s="1"/>
  <c r="F36" i="47" s="1"/>
  <c r="F37" i="47" s="1"/>
  <c r="D51" i="47"/>
  <c r="G51" i="47"/>
  <c r="O22" i="46"/>
  <c r="G30" i="47" s="1"/>
  <c r="E51" i="47"/>
  <c r="M22" i="46"/>
  <c r="E30" i="47" s="1"/>
  <c r="G32" i="47" l="1"/>
  <c r="H31" i="47"/>
  <c r="F32" i="47"/>
  <c r="F31" i="47"/>
  <c r="D36" i="47"/>
  <c r="D31" i="47"/>
  <c r="G36" i="47"/>
  <c r="G31" i="47"/>
  <c r="H32" i="47"/>
  <c r="E31" i="47"/>
  <c r="E32" i="47"/>
  <c r="E36" i="47"/>
  <c r="D38" i="47" l="1"/>
  <c r="D37" i="47"/>
  <c r="G37" i="47"/>
  <c r="G38" i="47"/>
  <c r="H38" i="47"/>
  <c r="E37" i="47"/>
  <c r="E38" i="47"/>
  <c r="F38"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sharedStrings.xml><?xml version="1.0" encoding="utf-8"?>
<sst xmlns="http://schemas.openxmlformats.org/spreadsheetml/2006/main" count="2382" uniqueCount="1111">
  <si>
    <t>Putting NICE guidance into practice</t>
  </si>
  <si>
    <t>Resource impact template:</t>
  </si>
  <si>
    <t xml:space="preserve">Digital technologies to deliver pulmonary rehabilitation </t>
  </si>
  <si>
    <t>for adults with COPD</t>
  </si>
  <si>
    <t>Specialty area</t>
  </si>
  <si>
    <t>Disease area</t>
  </si>
  <si>
    <t>Pathway position</t>
  </si>
  <si>
    <t>Administration method</t>
  </si>
  <si>
    <t>Provider</t>
  </si>
  <si>
    <t>Secondary care - acute</t>
  </si>
  <si>
    <t>Commissioner</t>
  </si>
  <si>
    <t>Programme budget category</t>
  </si>
  <si>
    <t>Implementation period</t>
  </si>
  <si>
    <t>Contents</t>
  </si>
  <si>
    <t>This template allows the resource impact to be modelled.  It allows users to tailor data to suit local circumstances. Blue cells are not locked.  Data can be entered or changed locally.</t>
  </si>
  <si>
    <t>Data in the blue cells are used throughout the worksheets to show a tailored resource impact. Where no entries are made in blue 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</si>
  <si>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</si>
  <si>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</si>
  <si>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</si>
  <si>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</si>
  <si>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</si>
  <si>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</si>
  <si>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</si>
  <si>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</si>
  <si>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</si>
  <si>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</si>
  <si>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</si>
  <si>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</si>
  <si>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</si>
  <si>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</si>
  <si>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</si>
  <si>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</si>
  <si>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</si>
  <si>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</si>
  <si>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</si>
  <si>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</si>
  <si>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</si>
  <si>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</si>
  <si>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</si>
  <si>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</si>
  <si>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</si>
  <si>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</si>
  <si>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</si>
  <si>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</si>
  <si>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</si>
  <si>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</si>
  <si>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</si>
  <si>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</si>
  <si>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no</t>
  </si>
  <si>
    <t>Eligible population calculation</t>
  </si>
  <si>
    <t>Current practice -
year 0</t>
  </si>
  <si>
    <t>Future practice - year 5 (with population growth/disease change)</t>
  </si>
  <si>
    <t>References and data sources</t>
  </si>
  <si>
    <t>Total population</t>
  </si>
  <si>
    <t>See notes below</t>
  </si>
  <si>
    <r>
      <rPr>
        <b/>
        <sz val="11"/>
        <rFont val="Calibri"/>
        <family val="2"/>
        <scheme val="minor"/>
      </rPr>
      <t>Total population</t>
    </r>
    <r>
      <rPr>
        <sz val="11"/>
        <rFont val="Calibri"/>
        <family val="2"/>
        <scheme val="minor"/>
      </rPr>
      <t xml:space="preserve"> forecast at 2026/27</t>
    </r>
  </si>
  <si>
    <t>Prevalence of chronic obstructive pulmonary disease (COPD)</t>
  </si>
  <si>
    <t>Eligible population for pulmonary rehabilitation</t>
  </si>
  <si>
    <t>Do you want to use the NICE estimate of your eligible population?</t>
  </si>
  <si>
    <t>yes</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</si>
  <si>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</si>
  <si>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</si>
  <si>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</si>
  <si>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</si>
  <si>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</si>
  <si>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</si>
  <si>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</si>
  <si>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</si>
  <si>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</si>
  <si>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Technology</t>
  </si>
  <si>
    <t>Description</t>
  </si>
  <si>
    <t>*Price per patient (estimate)</t>
  </si>
  <si>
    <t>VAT rate applicable</t>
  </si>
  <si>
    <t>my COPD</t>
  </si>
  <si>
    <t>Annual licence (per x number of users)</t>
  </si>
  <si>
    <t>Annual fees (per x number of users)</t>
  </si>
  <si>
    <t xml:space="preserve">Training and support (per x number of users) </t>
  </si>
  <si>
    <t>Other costs (per x number of users)</t>
  </si>
  <si>
    <t>Annual cost per user</t>
  </si>
  <si>
    <t>Total costs per user</t>
  </si>
  <si>
    <t>Market Shares</t>
  </si>
  <si>
    <t>In a world with the new options</t>
  </si>
  <si>
    <t>Current, year 0</t>
  </si>
  <si>
    <t>year 1</t>
  </si>
  <si>
    <t>year 2</t>
  </si>
  <si>
    <t>year 3</t>
  </si>
  <si>
    <t>year 4</t>
  </si>
  <si>
    <t>year 5</t>
  </si>
  <si>
    <t>People choosing My COPD+ standard PR</t>
  </si>
  <si>
    <t>People choosing standard PR</t>
  </si>
  <si>
    <t>Quality and Outcomes Framework, 2022/23</t>
  </si>
  <si>
    <t>People not accessing pulmonary rehabilitation</t>
  </si>
  <si>
    <t>People receiving standard pulmonary rehabilitation as individual sessions*</t>
  </si>
  <si>
    <t>People receiving standard pulmonary rehabilitation as group sessions*</t>
  </si>
  <si>
    <t xml:space="preserve">Please enter uptake locally. </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</si>
  <si>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</si>
  <si>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</si>
  <si>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</si>
  <si>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</si>
  <si>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</si>
  <si>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</si>
  <si>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myCOPD (minutes)</t>
  </si>
  <si>
    <t>Standard face to face PR (minutes)</t>
  </si>
  <si>
    <t>Staff grade</t>
  </si>
  <si>
    <t>Hourly cost</t>
  </si>
  <si>
    <t>nursing</t>
  </si>
  <si>
    <t>Initial Face to Face  assessment</t>
  </si>
  <si>
    <t>per patient per programme</t>
  </si>
  <si>
    <t>Band 6 Mid</t>
  </si>
  <si>
    <t>Assessment calls</t>
  </si>
  <si>
    <t>Webinars</t>
  </si>
  <si>
    <t>End of programme assessment</t>
  </si>
  <si>
    <t>Appointments with clinician</t>
  </si>
  <si>
    <t xml:space="preserve">per patient per programme </t>
  </si>
  <si>
    <t>Consultant mid</t>
  </si>
  <si>
    <t>Physiotherapist</t>
  </si>
  <si>
    <t>Band 7 Mid</t>
  </si>
  <si>
    <t>Exercise physiologist</t>
  </si>
  <si>
    <t>Occupational therapist</t>
  </si>
  <si>
    <t>Technical instructor</t>
  </si>
  <si>
    <t>Tracking patient progress on website</t>
  </si>
  <si>
    <t xml:space="preserve">per patient </t>
  </si>
  <si>
    <t>Band 4 Mid</t>
  </si>
  <si>
    <t>Other clinical support</t>
  </si>
  <si>
    <t>Clinical advice and support as needed by patient</t>
  </si>
  <si>
    <t>Notes</t>
  </si>
  <si>
    <t>Healthcare practitioner resource use - per economic model</t>
  </si>
  <si>
    <t>Face-to-face</t>
  </si>
  <si>
    <t>1 to 1 or multiple</t>
  </si>
  <si>
    <t>Digital</t>
  </si>
  <si>
    <t>Initial assessments 1 (minutes)</t>
  </si>
  <si>
    <t>1 to 1</t>
  </si>
  <si>
    <t>Initial assessments 2 (minutes)</t>
  </si>
  <si>
    <t>Final assessment</t>
  </si>
  <si>
    <t>No. of sessions (estimated at 1 hr)</t>
  </si>
  <si>
    <t>M / 1 to 1</t>
  </si>
  <si>
    <t>No. of assessment calls (6@15 minutes)</t>
  </si>
  <si>
    <t>No. of webinars (3 sessions @ 15 minutes)</t>
  </si>
  <si>
    <t>M</t>
  </si>
  <si>
    <t>My COPD (6 week pulmonary rehabilitation course)</t>
  </si>
  <si>
    <t xml:space="preserve">Follow up: For remote delivery only using myCOPD. 
Best practice has demonstrated that a 10-minute call at weeks 1, 3 and 6 is effective in supporting patient engagement through effective goal setting and review, utilising the clinical dashboard. </t>
  </si>
  <si>
    <t>Please select relevant pay band locally. Current practice models are Band 6+ staff or health care assistants to complete the calls with an escalation pathway for a follow up call with a band 6+ colleague, if required.</t>
  </si>
  <si>
    <t>It is assumed that all of the prevalent population are adults as COPD is rare in children and young people.</t>
  </si>
  <si>
    <t>Population data notes</t>
  </si>
  <si>
    <t>Digital pulmonary rehabilitation technologies for adults with chronic obstructive pulmonary disease: early value assessment</t>
  </si>
  <si>
    <t>-</t>
  </si>
  <si>
    <t>Unit costs</t>
  </si>
  <si>
    <t xml:space="preserve">National  </t>
  </si>
  <si>
    <t>Review the data in each blue cell below.  Enter a local value or leave NICE standard assumptions.</t>
  </si>
  <si>
    <t xml:space="preserve">prices </t>
  </si>
  <si>
    <t>are</t>
  </si>
  <si>
    <t>Initial Face to Face assessment (both options)</t>
  </si>
  <si>
    <t>used</t>
  </si>
  <si>
    <t>Department</t>
  </si>
  <si>
    <t>HRG code</t>
  </si>
  <si>
    <t>Appointments</t>
  </si>
  <si>
    <t>HRG description</t>
  </si>
  <si>
    <t>Tariff</t>
  </si>
  <si>
    <t>on the</t>
  </si>
  <si>
    <t>Respiratory physiology service</t>
  </si>
  <si>
    <t>WF01B</t>
  </si>
  <si>
    <t>First attendance single professional. TFC 341.</t>
  </si>
  <si>
    <t>left.</t>
  </si>
  <si>
    <t>Based on 2023/25 National Tariff Payment System -  23/24 prices</t>
  </si>
  <si>
    <t>https://www.england.nhs.uk/pay-syst/national-tariff/national-tariff-payment-system/#National-Tariff-Payment-System</t>
  </si>
  <si>
    <t>Local</t>
  </si>
  <si>
    <t>prices</t>
  </si>
  <si>
    <t xml:space="preserve">can be </t>
  </si>
  <si>
    <t>Discharge assessment (both options)</t>
  </si>
  <si>
    <t>between</t>
  </si>
  <si>
    <t>WF01A</t>
  </si>
  <si>
    <t>Follow up attendance single professional. TFC 341.</t>
  </si>
  <si>
    <t>summary</t>
  </si>
  <si>
    <t>worksheet.</t>
  </si>
  <si>
    <t xml:space="preserve">If no changes made in 'inputs and eligible population sheet' to the current practice uptake of these technologies, this sheet will only reflect capacity and cost changes resulting from population growth. </t>
  </si>
  <si>
    <t>Eligible population and uptake</t>
  </si>
  <si>
    <t>Current practice</t>
  </si>
  <si>
    <t>Eligible population</t>
  </si>
  <si>
    <t>Uptake rate - My COPD</t>
  </si>
  <si>
    <t>Uptake  - standard PR</t>
  </si>
  <si>
    <t>People choosing the treatment options</t>
  </si>
  <si>
    <t>People choosing My COPD</t>
  </si>
  <si>
    <t>Financial resource impact</t>
  </si>
  <si>
    <t>Cash items</t>
  </si>
  <si>
    <t>£'000</t>
  </si>
  <si>
    <t>Technologies resource impact per year</t>
  </si>
  <si>
    <t>Increase in cost to current practice</t>
  </si>
  <si>
    <t>Year on year increase in cost</t>
  </si>
  <si>
    <t>Basis upon which the resource impact of capacity items are calculated is</t>
  </si>
  <si>
    <t>local prices</t>
  </si>
  <si>
    <t>Capacity impact, financial</t>
  </si>
  <si>
    <t>Non-cash</t>
  </si>
  <si>
    <t>All capacity items</t>
  </si>
  <si>
    <t>Total resource impact</t>
  </si>
  <si>
    <t>Cash items and financial impact of capacity items</t>
  </si>
  <si>
    <t>Capacity impact, activity</t>
  </si>
  <si>
    <t>Capacity impact on nursing staffing - hours</t>
  </si>
  <si>
    <t>Capacity impact respiratory physiology - clinician hours</t>
  </si>
  <si>
    <t>Appointments with clinician (referral / assessment) - change</t>
  </si>
  <si>
    <t>Capacity impact on speciality areas - hours</t>
  </si>
  <si>
    <t>Capacity impact on technical support - hours</t>
  </si>
  <si>
    <t>Technical instructor - progress tracking</t>
  </si>
  <si>
    <t>Capacity impact on other clinical support - telephone/email</t>
  </si>
  <si>
    <t>Additional calls / emails clinical support time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</si>
  <si>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</si>
  <si>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</si>
  <si>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</si>
  <si>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</si>
  <si>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</si>
  <si>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</si>
  <si>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</si>
  <si>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</si>
  <si>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</si>
  <si>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</si>
  <si>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</si>
  <si>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</si>
  <si>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</si>
  <si>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</si>
  <si>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</si>
  <si>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</si>
  <si>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ENGLANDICS</t>
  </si>
  <si>
    <t>NATIONAL</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</si>
  <si>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</si>
  <si>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</si>
  <si>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</si>
  <si>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</si>
  <si>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</si>
  <si>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</si>
  <si>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</si>
  <si>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</si>
  <si>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</si>
  <si>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</si>
  <si>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</si>
  <si>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</si>
  <si>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</si>
  <si>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</si>
  <si>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</si>
  <si>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</si>
  <si>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</si>
  <si>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All Male</t>
  </si>
  <si>
    <t>All Female</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</si>
  <si>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</si>
  <si>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</si>
  <si>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</si>
  <si>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</si>
  <si>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</si>
  <si>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</si>
  <si>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</si>
  <si>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</si>
  <si>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</si>
  <si>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</si>
  <si>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</si>
  <si>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</si>
  <si>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</si>
  <si>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</si>
  <si>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</si>
  <si>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Males aged 18 and over</t>
  </si>
  <si>
    <t>Females aged 18 and over</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</si>
  <si>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</si>
  <si>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</si>
  <si>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</si>
  <si>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</si>
  <si>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</si>
  <si>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</si>
  <si>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</si>
  <si>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</si>
  <si>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</si>
  <si>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</si>
  <si>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</si>
  <si>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</si>
  <si>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</si>
  <si>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</si>
  <si>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</si>
  <si>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</si>
  <si>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</si>
  <si>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</si>
  <si>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</si>
  <si>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</si>
  <si>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</si>
  <si>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</si>
  <si>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</si>
  <si>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</si>
  <si>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</si>
  <si>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</si>
  <si>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</si>
  <si>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</si>
  <si>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</si>
  <si>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</si>
  <si>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</si>
  <si>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</si>
  <si>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</si>
  <si>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</si>
  <si>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</si>
  <si>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</si>
  <si>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</si>
  <si>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</si>
  <si>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</si>
  <si>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</si>
  <si>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</si>
  <si>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</si>
  <si>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</si>
  <si>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</si>
  <si>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</si>
  <si>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</si>
  <si>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</si>
  <si>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</si>
  <si>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</si>
  <si>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</si>
  <si>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</si>
  <si>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</si>
  <si>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</si>
  <si>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</si>
  <si>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</si>
  <si>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</si>
  <si>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</si>
  <si>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</si>
  <si>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</si>
  <si>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</si>
  <si>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</si>
  <si>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</si>
  <si>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</si>
  <si>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</si>
  <si>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</si>
  <si>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</si>
  <si>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</si>
  <si>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</si>
  <si>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</si>
  <si>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</si>
  <si>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</si>
  <si>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</si>
  <si>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</si>
  <si>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</si>
  <si>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</si>
  <si>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</si>
  <si>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</si>
  <si>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</si>
  <si>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</si>
  <si>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</si>
  <si>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</si>
  <si>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</si>
  <si>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</si>
  <si>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</si>
  <si>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</si>
  <si>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</si>
  <si>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</si>
  <si>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</si>
  <si>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</si>
  <si>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</si>
  <si>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</si>
  <si>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</si>
  <si>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</si>
  <si>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</si>
  <si>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</si>
  <si>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</si>
  <si>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</si>
  <si>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</si>
  <si>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</si>
  <si>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</si>
  <si>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</si>
  <si>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</si>
  <si>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</si>
  <si>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</si>
  <si>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</si>
  <si>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</si>
  <si>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</si>
  <si>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</si>
  <si>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</si>
  <si>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</si>
  <si>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</si>
  <si>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</si>
  <si>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</si>
  <si>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</si>
  <si>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</si>
  <si>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</si>
  <si>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</si>
  <si>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</si>
  <si>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</si>
  <si>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</si>
  <si>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</si>
  <si>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</si>
  <si>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</si>
  <si>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</si>
  <si>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</si>
  <si>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</si>
  <si>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</si>
  <si>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</si>
  <si>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</si>
  <si>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</si>
  <si>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</si>
  <si>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</si>
  <si>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Dorset</t>
  </si>
  <si>
    <t>Somerset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</si>
  <si>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</si>
  <si>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</si>
  <si>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</si>
  <si>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</si>
  <si>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</si>
  <si>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</si>
  <si>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</si>
  <si>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</si>
  <si>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</si>
  <si>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</si>
  <si>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</si>
  <si>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</si>
  <si>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</si>
  <si>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</si>
  <si>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</si>
  <si>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</si>
  <si>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</si>
  <si>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</si>
  <si>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</si>
  <si>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</si>
  <si>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</si>
  <si>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</si>
  <si>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</si>
  <si>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</si>
  <si>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</si>
  <si>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</si>
  <si>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</si>
  <si>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</si>
  <si>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</si>
  <si>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</si>
  <si>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</si>
  <si>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</si>
  <si>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</si>
  <si>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</si>
  <si>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</si>
  <si>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</si>
  <si>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</si>
  <si>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</si>
  <si>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</si>
  <si>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</si>
  <si>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</si>
  <si>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</si>
  <si>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</si>
  <si>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</si>
  <si>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</si>
  <si>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</si>
  <si>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</si>
  <si>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</si>
  <si>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</si>
  <si>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</si>
  <si>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</si>
  <si>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</si>
  <si>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</si>
  <si>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</si>
  <si>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</si>
  <si>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</si>
  <si>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</si>
  <si>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</si>
  <si>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</si>
  <si>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</si>
  <si>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</si>
  <si>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</si>
  <si>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</si>
  <si>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Dacorum</t>
  </si>
  <si>
    <t>Darlington</t>
  </si>
  <si>
    <t>Dartford</t>
  </si>
  <si>
    <t>Derby</t>
  </si>
  <si>
    <t>Derbyshire Dales</t>
  </si>
  <si>
    <t>Doncaster</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</si>
  <si>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</si>
  <si>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</si>
  <si>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</si>
  <si>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</si>
  <si>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</si>
  <si>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</si>
  <si>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</si>
  <si>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</si>
  <si>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</si>
  <si>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</si>
  <si>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</si>
  <si>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</si>
  <si>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</si>
  <si>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</si>
  <si>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</si>
  <si>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</si>
  <si>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</si>
  <si>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</si>
  <si>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</si>
  <si>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</si>
  <si>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</si>
  <si>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</si>
  <si>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</si>
  <si>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</si>
  <si>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</si>
  <si>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</si>
  <si>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</si>
  <si>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</si>
  <si>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</si>
  <si>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</si>
  <si>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</si>
  <si>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</si>
  <si>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</si>
  <si>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</si>
  <si>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</si>
  <si>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</si>
  <si>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</si>
  <si>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</si>
  <si>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</si>
  <si>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</si>
  <si>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</si>
  <si>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</si>
  <si>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</si>
  <si>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</si>
  <si>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</si>
  <si>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</si>
  <si>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</si>
  <si>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</si>
  <si>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</si>
  <si>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</si>
  <si>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</si>
  <si>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</si>
  <si>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</si>
  <si>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</si>
  <si>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</si>
  <si>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</si>
  <si>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</si>
  <si>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</si>
  <si>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</si>
  <si>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</si>
  <si>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</si>
  <si>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</si>
  <si>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</si>
  <si>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</si>
  <si>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</si>
  <si>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</si>
  <si>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</si>
  <si>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</si>
  <si>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</si>
  <si>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</si>
  <si>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</si>
  <si>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</si>
  <si>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</si>
  <si>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</si>
  <si>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</si>
  <si>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</si>
  <si>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</si>
  <si>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</si>
  <si>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</si>
  <si>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</si>
  <si>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</si>
  <si>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</si>
  <si>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</si>
  <si>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</si>
  <si>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</si>
  <si>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</si>
  <si>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</si>
  <si>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</si>
  <si>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</si>
  <si>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</si>
  <si>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</si>
  <si>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</si>
  <si>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</si>
  <si>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</si>
  <si>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</si>
  <si>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</si>
  <si>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</si>
  <si>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</si>
  <si>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</si>
  <si>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</si>
  <si>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</si>
  <si>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</si>
  <si>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</si>
  <si>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</si>
  <si>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</si>
  <si>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</si>
  <si>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</si>
  <si>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</si>
  <si>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</si>
  <si>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</si>
  <si>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</si>
  <si>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</si>
  <si>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</si>
  <si>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</si>
  <si>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</si>
  <si>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</si>
  <si>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</si>
  <si>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</si>
  <si>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</si>
  <si>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</si>
  <si>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</si>
  <si>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</si>
  <si>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</si>
  <si>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</si>
  <si>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</si>
  <si>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</si>
  <si>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</si>
  <si>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</si>
  <si>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</si>
  <si>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</si>
  <si>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</si>
  <si>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</si>
  <si>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</si>
  <si>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</si>
  <si>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</si>
  <si>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</si>
  <si>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</si>
  <si>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</si>
  <si>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</si>
  <si>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</si>
  <si>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</si>
  <si>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</si>
  <si>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</si>
  <si>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</si>
  <si>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</si>
  <si>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</si>
  <si>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</si>
  <si>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</si>
  <si>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</si>
  <si>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</si>
  <si>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</si>
  <si>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</si>
  <si>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</si>
  <si>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</si>
  <si>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</si>
  <si>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</si>
  <si>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</si>
  <si>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</si>
  <si>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</si>
  <si>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</si>
  <si>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</si>
  <si>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</si>
  <si>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</si>
  <si>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</si>
  <si>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</si>
  <si>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</si>
  <si>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</si>
  <si>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</si>
  <si>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</si>
  <si>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</si>
  <si>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</si>
  <si>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</si>
  <si>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</si>
  <si>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</si>
  <si>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</si>
  <si>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</si>
  <si>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</si>
  <si>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</si>
  <si>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</si>
  <si>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</si>
  <si>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</si>
  <si>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</si>
  <si>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</si>
  <si>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</si>
  <si>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</si>
  <si>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</si>
  <si>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</si>
  <si>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</si>
  <si>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</si>
  <si>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</si>
  <si>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</si>
  <si>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</si>
  <si>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</si>
  <si>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</si>
  <si>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</si>
  <si>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</si>
  <si>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</si>
  <si>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</si>
  <si>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</si>
  <si>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</si>
  <si>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</si>
  <si>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</si>
  <si>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</si>
  <si>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</si>
  <si>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</si>
  <si>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</si>
  <si>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</si>
  <si>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</si>
  <si>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</si>
  <si>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</si>
  <si>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</si>
  <si>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</si>
  <si>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</si>
  <si>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</si>
  <si>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</si>
  <si>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</si>
  <si>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</si>
  <si>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</si>
  <si>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</si>
  <si>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</si>
  <si>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</si>
  <si>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</si>
  <si>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</si>
  <si>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</si>
  <si>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</si>
  <si>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</si>
  <si>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</si>
  <si>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</si>
  <si>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</si>
  <si>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</si>
  <si>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</si>
  <si>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</si>
  <si>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</si>
  <si>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</si>
  <si>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</si>
  <si>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</si>
  <si>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</si>
  <si>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</si>
  <si>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</si>
  <si>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</si>
  <si>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</si>
  <si>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</si>
  <si>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</si>
  <si>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</si>
  <si>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</si>
  <si>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</si>
  <si>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</si>
  <si>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</si>
  <si>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</si>
  <si>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</si>
  <si>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</si>
  <si>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</si>
  <si>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</si>
  <si>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</si>
  <si>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</si>
  <si>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</si>
  <si>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</si>
  <si>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</si>
  <si>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</si>
  <si>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</si>
  <si>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</si>
  <si>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</si>
  <si>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</si>
  <si>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</si>
  <si>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</si>
  <si>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</si>
  <si>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</si>
  <si>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</si>
  <si>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</si>
  <si>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</si>
  <si>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</si>
  <si>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</si>
  <si>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</si>
  <si>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</si>
  <si>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</si>
  <si>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</si>
  <si>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</si>
  <si>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</si>
  <si>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</si>
  <si>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</si>
  <si>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</si>
  <si>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</si>
  <si>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</si>
  <si>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</si>
  <si>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</si>
  <si>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</si>
  <si>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</si>
  <si>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</si>
  <si>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</si>
  <si>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</si>
  <si>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</si>
  <si>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</si>
  <si>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</si>
  <si>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</si>
  <si>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</si>
  <si>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</si>
  <si>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</si>
  <si>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People choosing treatment options</t>
  </si>
  <si>
    <t>Annual costs per user - resource impact</t>
  </si>
  <si>
    <t>Unit Cost</t>
  </si>
  <si>
    <t>My COPD</t>
  </si>
  <si>
    <t>Technologies resource impact (cash)</t>
  </si>
  <si>
    <t>Technologies resource impact (cash) year on year</t>
  </si>
  <si>
    <t>Capacity impact (local prices)</t>
  </si>
  <si>
    <t>This sheet shows the capacity impact of the guidance.</t>
  </si>
  <si>
    <t>Summary table</t>
  </si>
  <si>
    <t>Nursing staffing</t>
  </si>
  <si>
    <t>Initial Assessment</t>
  </si>
  <si>
    <t>Treatment option</t>
  </si>
  <si>
    <t>Duration of assessment
(mins)</t>
  </si>
  <si>
    <t>All options</t>
  </si>
  <si>
    <t>Initial assessments - additional hours to current practice</t>
  </si>
  <si>
    <t>Assessment calls - follow up and monitoring</t>
  </si>
  <si>
    <t>Duration of assessments
(mins)</t>
  </si>
  <si>
    <t>Nurse time -webinars</t>
  </si>
  <si>
    <t>Duration of webinars</t>
  </si>
  <si>
    <t>Nurse time -end of programme assessment</t>
  </si>
  <si>
    <t>Duration of assessment</t>
  </si>
  <si>
    <t>Duration of sessions (mins)</t>
  </si>
  <si>
    <t>My COPD exercise sessions</t>
  </si>
  <si>
    <t>Standard care face to face PR sessions</t>
  </si>
  <si>
    <t>Nurse time in-person group PR exercise sessions</t>
  </si>
  <si>
    <t>Duration of sessions /people in group (mins)</t>
  </si>
  <si>
    <t>Respiratory physiology</t>
  </si>
  <si>
    <t>Number  x Duration of appointments (mins)</t>
  </si>
  <si>
    <t>Specialty areas who may perform initial assessments / PR sessions</t>
  </si>
  <si>
    <t>Technical support</t>
  </si>
  <si>
    <t>Progress tracking (mins per person)</t>
  </si>
  <si>
    <t>Clinical support</t>
  </si>
  <si>
    <t>Other clinical support - telephone / email</t>
  </si>
  <si>
    <t>Number  x Duration of calls (mins)</t>
  </si>
  <si>
    <t>Capacity impact (national prices)</t>
  </si>
  <si>
    <t>Appointments with clinician - initial assessment</t>
  </si>
  <si>
    <t>Appointments with clinician - discharge assessment</t>
  </si>
  <si>
    <t>Base (non-London)</t>
  </si>
  <si>
    <t>Band</t>
  </si>
  <si>
    <t>Code</t>
  </si>
  <si>
    <t>AfC Salary</t>
  </si>
  <si>
    <t>NI (13.8%)</t>
  </si>
  <si>
    <t>Apprenticeship levy (0.5%)</t>
  </si>
  <si>
    <t>Pension (20.68%)</t>
  </si>
  <si>
    <t>Salary cost with oncosts</t>
  </si>
  <si>
    <t>HCAS</t>
  </si>
  <si>
    <t>Bottom, mid, top; 
band and point on scale</t>
  </si>
  <si>
    <t>Enhancements Mon-Fri</t>
  </si>
  <si>
    <t>Enhancements Sun</t>
  </si>
  <si>
    <t>Hours worked</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</si>
  <si>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</si>
  <si>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</si>
  <si>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</si>
  <si>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</si>
  <si>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</si>
  <si>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</si>
  <si>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</si>
  <si>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</si>
  <si>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</si>
  <si>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</si>
  <si>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</si>
  <si>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</si>
  <si>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</si>
  <si>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</si>
  <si>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</si>
  <si>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</si>
  <si>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</si>
  <si>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</si>
  <si>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</si>
  <si>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XR0302</t>
  </si>
  <si>
    <t>Band 4 Top</t>
  </si>
  <si>
    <t>XR0303</t>
  </si>
  <si>
    <t>Band 5</t>
  </si>
  <si>
    <t>Band 5 Bottom</t>
  </si>
  <si>
    <t>XR0304</t>
  </si>
  <si>
    <t>Band 5 Mid</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</si>
  <si>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</si>
  <si>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</si>
  <si>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</si>
  <si>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</si>
  <si>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</si>
  <si>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</si>
  <si>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</si>
  <si>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</si>
  <si>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</si>
  <si>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</si>
  <si>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</si>
  <si>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</si>
  <si>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</si>
  <si>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</si>
  <si>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</si>
  <si>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</si>
  <si>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</si>
  <si>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</si>
  <si>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Band 8a Mid</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</si>
  <si>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</si>
  <si>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</si>
  <si>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</si>
  <si>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</si>
  <si>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</si>
  <si>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</si>
  <si>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</si>
  <si>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</si>
  <si>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</si>
  <si>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</si>
  <si>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</si>
  <si>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</si>
  <si>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</si>
  <si>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</si>
  <si>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</si>
  <si>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</si>
  <si>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</si>
  <si>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</si>
  <si>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</si>
  <si>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</si>
  <si>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</si>
  <si>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</si>
  <si>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</si>
  <si>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</si>
  <si>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</si>
  <si>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</si>
  <si>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</si>
  <si>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</si>
  <si>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</si>
  <si>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</si>
  <si>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</si>
  <si>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</si>
  <si>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</si>
  <si>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</si>
  <si>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</si>
  <si>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</si>
  <si>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</si>
  <si>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</si>
  <si>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</si>
  <si>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</si>
  <si>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</si>
  <si>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</si>
  <si>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</si>
  <si>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A&amp;C assumed to work 1560 hours per year after bank holidays, average sickness and training days</t>
  </si>
  <si>
    <t>XR0704</t>
  </si>
  <si>
    <t xml:space="preserve">Medical assumed to work 1344 hours per year after bank holidays, average sickness and CPD </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</si>
  <si>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</si>
  <si>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</si>
  <si>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</si>
  <si>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</si>
  <si>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</si>
  <si>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</si>
  <si>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</si>
  <si>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</si>
  <si>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</si>
  <si>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</si>
  <si>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</si>
  <si>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</si>
  <si>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</si>
  <si>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</si>
  <si>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</si>
  <si>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</si>
  <si>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</si>
  <si>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</si>
  <si>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</si>
  <si>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</si>
  <si>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</si>
  <si>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</si>
  <si>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</si>
  <si>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</si>
  <si>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</si>
  <si>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</si>
  <si>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</si>
  <si>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</si>
  <si>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</si>
  <si>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</si>
  <si>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</si>
  <si>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</si>
  <si>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</si>
  <si>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</si>
  <si>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</si>
  <si>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</si>
  <si>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</si>
  <si>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</si>
  <si>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</si>
  <si>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</si>
  <si>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</si>
  <si>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Costs (Inc. on costs)</t>
  </si>
  <si>
    <t>Average income before tax taken from contractor GP figure from</t>
  </si>
  <si>
    <t>GP Earnings and Expenses Estimates, 2021/22 - NHS Digital</t>
  </si>
  <si>
    <t>National Insurance</t>
  </si>
  <si>
    <t>Up to secondary threshold</t>
  </si>
  <si>
    <t>Above secondary threshold</t>
  </si>
  <si>
    <t>&gt; 9,100</t>
  </si>
  <si>
    <t>To be updated for NI changes Jan 2024</t>
  </si>
  <si>
    <t>Expense</t>
  </si>
  <si>
    <t>Costs per patient</t>
  </si>
  <si>
    <t>Facilities hire</t>
  </si>
  <si>
    <t>Total Costs Per Patient</t>
  </si>
  <si>
    <t>Staffing*</t>
  </si>
  <si>
    <t>Specialist rehabilitation services level 2</t>
  </si>
  <si>
    <t>VC40Z</t>
  </si>
  <si>
    <t>Rehabilitation for Respiratory Disorders</t>
  </si>
  <si>
    <t>NCC</t>
  </si>
  <si>
    <t>National cost collection 2021/22</t>
  </si>
  <si>
    <t>Staff travel costs</t>
  </si>
  <si>
    <t>60-90 minutes</t>
  </si>
  <si>
    <t>The table above includes data from economic assessment and info from clinical experts (tables below).  This is for guidance only, therefore please amend assumptions above for local practice.</t>
  </si>
  <si>
    <t xml:space="preserve">Based on expert opinion, initial assessments range from 60-90 minutes, a mid-point is used in the inputs table above 75 mins. Please amend locally. </t>
  </si>
  <si>
    <t>Nurse time -standard care individual face to face PR sessions</t>
  </si>
  <si>
    <t xml:space="preserve">Minutes per session x sessions </t>
  </si>
  <si>
    <t>Respiratory</t>
  </si>
  <si>
    <t>Chronic obstructive pulmonary disease</t>
  </si>
  <si>
    <t xml:space="preserve">Digital programme </t>
  </si>
  <si>
    <t>ICBs</t>
  </si>
  <si>
    <t>Second line  - supporting access where there is unmet need</t>
  </si>
  <si>
    <t>Clinician (consultant/specialist)</t>
  </si>
  <si>
    <t xml:space="preserve">Appointments with a consultant or specialist in respiratory conditions may be needed where local procedures for referral to programmes follows this route. They may also carry out initial assessments before the start of programmes. This depends on local pathways, therefore please enter local values. Please note that outpatient appointments to this service have a national tariff. </t>
  </si>
  <si>
    <t>*People receiving group/individual PR sessions is assumed to be 80/20 split - please amend locally.</t>
  </si>
  <si>
    <t>Nurse time face-to-face group PR exercise sessions</t>
  </si>
  <si>
    <t>Nurse time face-to-face individual PR exercise sessions</t>
  </si>
  <si>
    <t>Standard care PR  assessment</t>
  </si>
  <si>
    <t>Standard care PR assessment</t>
  </si>
  <si>
    <t>Total</t>
  </si>
  <si>
    <t xml:space="preserve">Because of the population size, where people can switch some standard face to face PR exercise sessions with digital technologies, this is likely to have capacity benefits. Where these technologies can be used for people currently not accessing any pulmonary rehabilitation (unmet need), there would be additional resource and capacity impacts.
</t>
  </si>
  <si>
    <t>Pulmonary rehabilitation exercise sessions</t>
  </si>
  <si>
    <t>11X Problems of the respiratory system - other</t>
  </si>
  <si>
    <t>Early Value Assessment topic - evidence generation period - 3yrs</t>
  </si>
  <si>
    <t>Site licence /other  site related cost</t>
  </si>
  <si>
    <t>Cost per person including site/trust-wide  costs £</t>
  </si>
  <si>
    <t>Cost per person if no site/trust-wide costs £</t>
  </si>
  <si>
    <t xml:space="preserve">Cost of agreed service level for current (Year 1) population </t>
  </si>
  <si>
    <t>Costs per user</t>
  </si>
  <si>
    <t>Fees/charges for adding new blocks of users (per new user)</t>
  </si>
  <si>
    <t>Site/trust-wide licence fee / other cost  £</t>
  </si>
  <si>
    <t>Face to face sessions (12 sessions per above) are assumed to be a 2 hour duration per session covering education element and exercise. Please amend locally if this is carried out individually or with groups of people, entering the time in minutes per person in the relevant cells above. Please also consider any preparation time / travel time / attending MDT ect. for delivering PR programmes and factor this into time estimates. For simplicity, the salary bands used are a default assumption based on a weighted average of WTE staff involved. This is derived in the economic assessment which is based on Nationa COPD Audit data.</t>
  </si>
  <si>
    <t>*Pricing will vary depending on the level of uptake within a service and the size of the service which procured the product. Please contact the companies directly and enter prices in the blue cells.</t>
  </si>
  <si>
    <r>
      <t xml:space="preserve">Standard in-person exercise/education PR - </t>
    </r>
    <r>
      <rPr>
        <b/>
        <sz val="11"/>
        <color theme="1"/>
        <rFont val="Calibri"/>
        <family val="2"/>
        <scheme val="minor"/>
      </rPr>
      <t>Individual</t>
    </r>
  </si>
  <si>
    <r>
      <t>Digital exercise/education sessions in combination with  in-person PR-</t>
    </r>
    <r>
      <rPr>
        <b/>
        <sz val="11"/>
        <color theme="1"/>
        <rFont val="Calibri"/>
        <family val="2"/>
        <scheme val="minor"/>
      </rPr>
      <t>Individua</t>
    </r>
    <r>
      <rPr>
        <sz val="11"/>
        <color theme="1"/>
        <rFont val="Calibri"/>
        <family val="2"/>
        <scheme val="minor"/>
      </rPr>
      <t>l</t>
    </r>
  </si>
  <si>
    <r>
      <t>Standard in person exercise/education sessions PR-</t>
    </r>
    <r>
      <rPr>
        <b/>
        <sz val="11"/>
        <color theme="1"/>
        <rFont val="Calibri"/>
        <family val="2"/>
        <scheme val="minor"/>
      </rPr>
      <t>Group</t>
    </r>
  </si>
  <si>
    <r>
      <t>Digital exercise/education sessions in combination with  in-person PR-</t>
    </r>
    <r>
      <rPr>
        <b/>
        <sz val="11"/>
        <color theme="1"/>
        <rFont val="Calibri"/>
        <family val="2"/>
        <scheme val="minor"/>
      </rPr>
      <t>Group</t>
    </r>
  </si>
  <si>
    <t>Cost of  group pulmonary rehab. COPD - used in summary report</t>
  </si>
  <si>
    <t>*Economic assessment: Weighted average cost of whole time equivalent (WTE) staff time involved in delivering 12 exercise sessions. Includes session planning time,staff travel time and delivery of exercise sessions. This figure is used in summary report for evaluation purposes.</t>
  </si>
  <si>
    <t xml:space="preserve">Per group session: minutes per session x sessions </t>
  </si>
  <si>
    <t>Number in group.</t>
  </si>
  <si>
    <t>Duration (minutes)</t>
  </si>
  <si>
    <t>Healthcare professionals (HCPs) involved in pulmonary rehabilitation can vary. Based on company experience from roll out to hospital trusts, HCPs delivering face to face assessments at the start of digital programmes are assumed to be either a respiratory nurse, physiotherapist, exercise physiologist or occupational therapist depending on local practice.  In addition to, or as part of the digital PR programmes, HCPs such as physiotherapists and exercise physiologists may also deliver some face-to-face PR exercise sessions. Please use rows 84 to 87 above to enter an average duration in minutes x average number of sessions delivered in person by other healthcare professionals. 
The template assumes standard in person excercise PR sessions can be delivered by a respiratory nurse. Due to varitations in practice in which HCPs deliver exercise sessions and for simplicity, please use the payband and amend this to reflect the relevant hourly cost of the HCP delivering exercise sessions.</t>
  </si>
  <si>
    <t>Face to Face assessment</t>
  </si>
  <si>
    <t xml:space="preserve">Face to Face assessment </t>
  </si>
  <si>
    <t xml:space="preserve">Specialty areas who may perform initial assessments </t>
  </si>
  <si>
    <t xml:space="preserve">Assessments  carried out by exercise physiologist </t>
  </si>
  <si>
    <t>Assessments  carried out by physiotherapist</t>
  </si>
  <si>
    <t xml:space="preserve">Assessments  carried out by occupational therapist </t>
  </si>
  <si>
    <t>Assessments  carried out by exercise physiologist</t>
  </si>
  <si>
    <t>Assessments  carried out by occupational therapist</t>
  </si>
  <si>
    <t>Blue cells can be overwritten for local estimates.</t>
  </si>
  <si>
    <t>England ICB</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</si>
  <si>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</si>
  <si>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</si>
  <si>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</si>
  <si>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</si>
  <si>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</si>
  <si>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</si>
  <si>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</si>
  <si>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</si>
  <si>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</si>
  <si>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</si>
  <si>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</si>
  <si>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</si>
  <si>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</si>
  <si>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</si>
  <si>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</si>
  <si>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</si>
  <si>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</si>
  <si>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</si>
  <si>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</si>
  <si>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</si>
  <si>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</si>
  <si>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</si>
  <si>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</si>
  <si>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</si>
  <si>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</si>
  <si>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</si>
  <si>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</si>
  <si>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</si>
  <si>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</si>
  <si>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</si>
  <si>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</si>
  <si>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</si>
  <si>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</si>
  <si>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</si>
  <si>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</si>
  <si>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</si>
  <si>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</si>
  <si>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</si>
  <si>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</si>
  <si>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</si>
  <si>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</si>
  <si>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</si>
  <si>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Cumberland</t>
  </si>
  <si>
    <t>North Northamptonshire</t>
  </si>
  <si>
    <t>North Yorkshire</t>
  </si>
  <si>
    <t>West Northamptonshire</t>
  </si>
  <si>
    <t>Westmorland and Furness</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</si>
  <si>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</si>
  <si>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</si>
  <si>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</si>
  <si>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</si>
  <si>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</si>
  <si>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</si>
  <si>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</si>
  <si>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</si>
  <si>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</si>
  <si>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</si>
  <si>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</si>
  <si>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</si>
  <si>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</si>
  <si>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</si>
  <si>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</si>
  <si>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5 year view</t>
  </si>
  <si>
    <t>10 year rates</t>
  </si>
  <si>
    <t>Value to use</t>
  </si>
  <si>
    <t>10 year view</t>
  </si>
  <si>
    <t>this column above</t>
  </si>
  <si>
    <t>Population specific growth rate</t>
  </si>
  <si>
    <t>Population above inflated to estimated 2024 value, current year</t>
  </si>
  <si>
    <t>Population % growth per year</t>
  </si>
  <si>
    <t>Disease rate % change per year</t>
  </si>
  <si>
    <t>The population data are based on:</t>
  </si>
  <si>
    <t>-Population Estimates, England and Wales: mid-2022</t>
  </si>
  <si>
    <t>https://www.ons.gov.uk/peoplepopulationandcommunity/populationandmigration/populationestimates</t>
  </si>
  <si>
    <t>-2022 Mid-Year Population Estimates for Northern Ireland</t>
  </si>
  <si>
    <t>https://www.nisra.gov.uk/statistics/population/mid-year-population-estimates</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</si>
  <si>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</si>
  <si>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</si>
  <si>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Popultation growth is based on:</t>
  </si>
  <si>
    <t>-National population projections: 2021-based interim for England and Wales.  Northern Ireland assumes the same data.</t>
  </si>
  <si>
    <t>https://www.ons.gov.uk/peoplepopulationandcommunity/populationandmigration/populationprojections/bulletins/nationalpopulationprojections/2021basedinterim</t>
  </si>
  <si>
    <t xml:space="preserve">These data use mid-year population estimate for mid-2021 as the start point of the projection.  </t>
  </si>
  <si>
    <t>The projected 2022-23 figure is adjusted by NICE to reconcile to Mid-Year Population Estimates, England and Wales, June 2022.  Thereafter projection rates are used</t>
  </si>
  <si>
    <t>so that mid year population estimates in the NICE template reconcile with the population estimates in the National population projections: 2021-based interim national population projections (England and Wales).</t>
  </si>
  <si>
    <t>Nurse time - webinars (hrs)</t>
  </si>
  <si>
    <t>Nurse time - end of programme assessment (hrs)</t>
  </si>
  <si>
    <t>Nurse time - exercise sessions (hrs)</t>
  </si>
  <si>
    <t>Assessment calls follow up and monitoring (hrs)</t>
  </si>
  <si>
    <t>Please enter any technical instructor costs locally.</t>
  </si>
  <si>
    <t>Technical support - progress tracking (hrs)</t>
  </si>
  <si>
    <t>Additional calls / emails clinical support time (hrs)</t>
  </si>
  <si>
    <t>Appointments with occupational therapist - change to current practice (hrs)</t>
  </si>
  <si>
    <t>Appointments with exercise physiologist - change to current practice (hrs)</t>
  </si>
  <si>
    <t>Appointments with physiotherapy - change to current practice (hrs)</t>
  </si>
  <si>
    <t>Appointments with clinician - change to current practice (hrs)</t>
  </si>
  <si>
    <t>Nurse time - standard face to face PR (hrs)</t>
  </si>
  <si>
    <t>(HTE18)</t>
  </si>
  <si>
    <t>Published: April 2024</t>
  </si>
  <si>
    <t xml:space="preserve">NHS Digital Quality and Outcomes Framework 2023-24. [online; accessed 21 October 2024]. </t>
  </si>
  <si>
    <t>QOF prevalence 1.86% adjusted to give prevalence in adults assuming all people with COPD are adults.</t>
  </si>
  <si>
    <t>Re-published: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</si>
</sst>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_(* #,##0_);_(* \(#,##0\);_(* &quot;-&quot;??_);_(@_)"/>
    <numFmt numFmtId="170" formatCode="0.000%"/>
    <numFmt numFmtId="171" formatCode="0.00000%"/>
    <numFmt numFmtId="172" formatCode="0.00000000000000%"/>
    <numFmt numFmtId="173" formatCode="0.0000000%"/>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11"/>
      <color rgb="FFFF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sz val="13"/>
      <color rgb="FF000000"/>
      <name val="Arial"/>
      <family val="2"/>
    </font>
    <font>
      <sz val="12"/>
      <color rgb="FFFF0000"/>
      <name val="Times New Roman"/>
      <family val="1"/>
    </font>
    <font>
      <sz val="11"/>
      <color rgb="FF212121"/>
      <name val="Calibri"/>
      <family val="2"/>
      <scheme val="minor"/>
    </font>
    <font>
      <sz val="12"/>
      <color rgb="FF000000"/>
      <name val="Segoe UI"/>
      <family val="2"/>
    </font>
    <font>
      <i/>
      <sz val="11"/>
      <name val="Calibri"/>
      <family val="2"/>
      <scheme val="minor"/>
    </font>
    <font>
      <b/>
      <sz val="20"/>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diagonal/>
    </border>
    <border>
      <left/>
      <right/>
      <top style="thin">
        <color rgb="FF000000"/>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694">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2"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2"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32" fillId="31"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32" fillId="32"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32" fillId="0" borderId="16" xfId="0" applyFont="1" applyBorder="1"/>
    <xf numFmtId="0" fontId="32" fillId="0" borderId="19" xfId="0" applyFont="1" applyBorder="1"/>
    <xf numFmtId="0" fontId="32" fillId="0" borderId="15" xfId="0"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0" borderId="0" xfId="82" applyFont="1"/>
    <xf numFmtId="3" fontId="6" fillId="0" borderId="0" xfId="82" applyNumberFormat="1" applyFont="1"/>
    <xf numFmtId="3" fontId="6" fillId="0" borderId="18" xfId="82" applyNumberFormat="1" applyFont="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49" fontId="6" fillId="0" borderId="19" xfId="0" applyNumberFormat="1" applyFont="1" applyBorder="1"/>
    <xf numFmtId="49" fontId="29" fillId="0" borderId="23" xfId="0" applyNumberFormat="1" applyFont="1" applyBorder="1"/>
    <xf numFmtId="49" fontId="29" fillId="0" borderId="13" xfId="0" applyNumberFormat="1" applyFont="1" applyBorder="1"/>
    <xf numFmtId="49" fontId="29" fillId="0" borderId="14" xfId="0" applyNumberFormat="1" applyFont="1" applyBorder="1"/>
    <xf numFmtId="49" fontId="6" fillId="0" borderId="0" xfId="0" applyNumberFormat="1" applyFont="1"/>
    <xf numFmtId="49" fontId="6" fillId="0" borderId="15" xfId="0" applyNumberFormat="1" applyFont="1" applyBorder="1"/>
    <xf numFmtId="49" fontId="6" fillId="0" borderId="16" xfId="0" applyNumberFormat="1" applyFont="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3" fontId="29" fillId="0" borderId="13" xfId="0" applyNumberFormat="1" applyFont="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49" fontId="7" fillId="0" borderId="12" xfId="0" applyNumberFormat="1"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49" fontId="7" fillId="0" borderId="23" xfId="0" applyNumberFormat="1" applyFont="1" applyBorder="1"/>
    <xf numFmtId="49" fontId="7" fillId="0" borderId="15" xfId="0" applyNumberFormat="1"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6" fillId="25" borderId="0" xfId="82" applyFont="1" applyFill="1"/>
    <xf numFmtId="0" fontId="46" fillId="0" borderId="0" xfId="82" applyFont="1"/>
    <xf numFmtId="0" fontId="39" fillId="0" borderId="0" xfId="0" applyFont="1"/>
    <xf numFmtId="43" fontId="29" fillId="29" borderId="0" xfId="0" applyNumberFormat="1" applyFont="1" applyFill="1"/>
    <xf numFmtId="0" fontId="33" fillId="0" borderId="0" xfId="0" applyFont="1"/>
    <xf numFmtId="3" fontId="7" fillId="0" borderId="12" xfId="0" applyNumberFormat="1" applyFont="1" applyBorder="1"/>
    <xf numFmtId="3" fontId="7" fillId="0" borderId="11" xfId="0" applyNumberFormat="1" applyFont="1" applyBorder="1"/>
    <xf numFmtId="0" fontId="6" fillId="0" borderId="0" xfId="0" applyFont="1"/>
    <xf numFmtId="3" fontId="43" fillId="0" borderId="0" xfId="0" applyNumberFormat="1" applyFont="1" applyAlignment="1">
      <alignment horizontal="right"/>
    </xf>
    <xf numFmtId="0" fontId="7" fillId="0" borderId="17" xfId="0" applyFont="1" applyBorder="1"/>
    <xf numFmtId="0" fontId="29" fillId="29" borderId="11" xfId="0" applyFont="1" applyFill="1" applyBorder="1" applyAlignment="1">
      <alignment horizontal="left"/>
    </xf>
    <xf numFmtId="0" fontId="29" fillId="29" borderId="11" xfId="0" applyFont="1" applyFill="1" applyBorder="1" applyAlignment="1">
      <alignment horizontal="center"/>
    </xf>
    <xf numFmtId="0" fontId="0" fillId="0" borderId="0" xfId="0" applyAlignment="1">
      <alignment vertical="center"/>
    </xf>
    <xf numFmtId="10" fontId="29" fillId="35"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3" borderId="11" xfId="0" applyFont="1" applyFill="1" applyBorder="1" applyAlignment="1">
      <alignment vertical="center"/>
    </xf>
    <xf numFmtId="0" fontId="41" fillId="0" borderId="14" xfId="0" applyFont="1" applyBorder="1"/>
    <xf numFmtId="0" fontId="41" fillId="0" borderId="0" xfId="0" applyFont="1"/>
    <xf numFmtId="0" fontId="45" fillId="0" borderId="0" xfId="0" applyFont="1"/>
    <xf numFmtId="0" fontId="0" fillId="0" borderId="11" xfId="0" applyBorder="1"/>
    <xf numFmtId="0" fontId="51" fillId="35"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9" fontId="0" fillId="35" borderId="31" xfId="0" applyNumberFormat="1" applyFill="1" applyBorder="1" applyAlignment="1">
      <alignment horizontal="right"/>
    </xf>
    <xf numFmtId="0" fontId="2" fillId="25" borderId="0" xfId="82" applyFill="1"/>
    <xf numFmtId="10" fontId="0" fillId="35" borderId="11" xfId="92" applyNumberFormat="1" applyFont="1" applyFill="1" applyBorder="1"/>
    <xf numFmtId="0" fontId="40" fillId="33" borderId="20" xfId="0" applyFont="1" applyFill="1" applyBorder="1" applyAlignment="1">
      <alignment horizontal="center" vertical="center"/>
    </xf>
    <xf numFmtId="0" fontId="40" fillId="33" borderId="20" xfId="0" applyFont="1" applyFill="1" applyBorder="1" applyAlignment="1">
      <alignment horizontal="left" vertical="center"/>
    </xf>
    <xf numFmtId="0" fontId="45" fillId="0" borderId="13" xfId="0" applyFont="1" applyBorder="1"/>
    <xf numFmtId="0" fontId="0" fillId="0" borderId="21" xfId="0" applyBorder="1"/>
    <xf numFmtId="0" fontId="45"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5"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2" fillId="0" borderId="0" xfId="0" applyFont="1"/>
    <xf numFmtId="0" fontId="0" fillId="33" borderId="0" xfId="0" applyFill="1"/>
    <xf numFmtId="0" fontId="0" fillId="0" borderId="13" xfId="0" applyBorder="1"/>
    <xf numFmtId="0" fontId="39" fillId="33" borderId="0" xfId="0" applyFont="1" applyFill="1"/>
    <xf numFmtId="0" fontId="53" fillId="33" borderId="0" xfId="0" applyFont="1" applyFill="1"/>
    <xf numFmtId="0" fontId="54" fillId="0" borderId="0" xfId="0" applyFont="1"/>
    <xf numFmtId="0" fontId="55" fillId="0" borderId="0" xfId="0" applyFont="1"/>
    <xf numFmtId="0" fontId="56" fillId="0" borderId="0" xfId="0" applyFont="1"/>
    <xf numFmtId="0" fontId="0" fillId="35" borderId="32" xfId="0" applyFill="1" applyBorder="1"/>
    <xf numFmtId="0" fontId="0" fillId="35" borderId="11" xfId="0" applyFill="1" applyBorder="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168" fontId="6" fillId="0" borderId="0" xfId="82" applyNumberFormat="1" applyFont="1"/>
    <xf numFmtId="44" fontId="6" fillId="0" borderId="0" xfId="82" applyNumberFormat="1" applyFont="1"/>
    <xf numFmtId="3" fontId="45" fillId="0" borderId="11" xfId="0" applyNumberFormat="1" applyFont="1" applyBorder="1"/>
    <xf numFmtId="165" fontId="45" fillId="0" borderId="17" xfId="0" applyNumberFormat="1" applyFont="1" applyBorder="1"/>
    <xf numFmtId="0" fontId="39" fillId="24" borderId="20" xfId="0" applyFont="1" applyFill="1" applyBorder="1"/>
    <xf numFmtId="0" fontId="39" fillId="24" borderId="17" xfId="0" applyFont="1" applyFill="1" applyBorder="1"/>
    <xf numFmtId="3" fontId="45" fillId="24" borderId="11" xfId="0" applyNumberFormat="1" applyFont="1" applyFill="1" applyBorder="1"/>
    <xf numFmtId="0" fontId="45" fillId="24" borderId="11" xfId="0" applyFont="1" applyFill="1" applyBorder="1"/>
    <xf numFmtId="165" fontId="45" fillId="24" borderId="11" xfId="0" applyNumberFormat="1" applyFont="1" applyFill="1" applyBorder="1"/>
    <xf numFmtId="165" fontId="45" fillId="24" borderId="20" xfId="0" applyNumberFormat="1" applyFont="1" applyFill="1" applyBorder="1"/>
    <xf numFmtId="165" fontId="45"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7" fillId="0" borderId="0" xfId="72" applyFont="1" applyFill="1" applyAlignment="1" applyProtection="1"/>
    <xf numFmtId="0" fontId="47" fillId="0" borderId="0" xfId="82" applyFont="1" applyAlignment="1">
      <alignment vertical="top"/>
    </xf>
    <xf numFmtId="165" fontId="45" fillId="0" borderId="11" xfId="56" applyNumberFormat="1" applyFont="1" applyBorder="1"/>
    <xf numFmtId="0" fontId="0" fillId="0" borderId="20" xfId="0" applyBorder="1"/>
    <xf numFmtId="0" fontId="58" fillId="0" borderId="0" xfId="0" applyFont="1"/>
    <xf numFmtId="0" fontId="0" fillId="0" borderId="12" xfId="0" applyBorder="1" applyAlignment="1">
      <alignment horizontal="left"/>
    </xf>
    <xf numFmtId="0" fontId="0" fillId="0" borderId="20" xfId="0" applyBorder="1" applyAlignment="1">
      <alignment horizontal="right"/>
    </xf>
    <xf numFmtId="164" fontId="59" fillId="35" borderId="11" xfId="82" applyNumberFormat="1" applyFont="1" applyFill="1"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8"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3" borderId="0" xfId="0" applyFont="1" applyFill="1" applyAlignment="1">
      <alignment vertical="center" wrapText="1"/>
    </xf>
    <xf numFmtId="0" fontId="39" fillId="36" borderId="17" xfId="0" applyFont="1" applyFill="1" applyBorder="1"/>
    <xf numFmtId="0" fontId="39" fillId="36" borderId="0" xfId="0" applyFont="1" applyFill="1"/>
    <xf numFmtId="0" fontId="39" fillId="38" borderId="17" xfId="0" applyFont="1" applyFill="1" applyBorder="1"/>
    <xf numFmtId="0" fontId="39" fillId="38" borderId="0" xfId="0" applyFont="1" applyFill="1"/>
    <xf numFmtId="0" fontId="39" fillId="37" borderId="17" xfId="0" applyFont="1" applyFill="1" applyBorder="1"/>
    <xf numFmtId="0" fontId="39" fillId="37" borderId="0" xfId="0" applyFont="1" applyFill="1"/>
    <xf numFmtId="0" fontId="0" fillId="24" borderId="0" xfId="0" applyFill="1"/>
    <xf numFmtId="0" fontId="45"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0" fillId="35" borderId="31" xfId="0" applyFill="1" applyBorder="1" applyAlignment="1">
      <alignment horizontal="center"/>
    </xf>
    <xf numFmtId="0" fontId="39" fillId="33"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9" fillId="0" borderId="12" xfId="0" applyFont="1" applyBorder="1" applyAlignment="1">
      <alignment wrapText="1"/>
    </xf>
    <xf numFmtId="0" fontId="39" fillId="34" borderId="11" xfId="0" applyFont="1" applyFill="1" applyBorder="1" applyAlignment="1">
      <alignment horizontal="center" wrapText="1"/>
    </xf>
    <xf numFmtId="3" fontId="0" fillId="24" borderId="11" xfId="0" applyNumberFormat="1" applyFill="1" applyBorder="1"/>
    <xf numFmtId="0" fontId="61" fillId="0" borderId="20" xfId="0" applyFont="1" applyBorder="1" applyAlignment="1">
      <alignment wrapText="1"/>
    </xf>
    <xf numFmtId="0" fontId="47" fillId="0" borderId="12" xfId="0" applyFont="1" applyBorder="1" applyAlignment="1">
      <alignment wrapText="1"/>
    </xf>
    <xf numFmtId="0" fontId="0" fillId="0" borderId="20" xfId="0" applyBorder="1" applyAlignment="1">
      <alignment wrapText="1"/>
    </xf>
    <xf numFmtId="0" fontId="27" fillId="0" borderId="0" xfId="0" applyFont="1"/>
    <xf numFmtId="0" fontId="49" fillId="0" borderId="0" xfId="82" applyFont="1"/>
    <xf numFmtId="0" fontId="39" fillId="0" borderId="0" xfId="82" applyFont="1"/>
    <xf numFmtId="0" fontId="49" fillId="24" borderId="11" xfId="82" applyFont="1" applyFill="1" applyBorder="1" applyAlignment="1">
      <alignment horizontal="center"/>
    </xf>
    <xf numFmtId="0" fontId="47" fillId="0" borderId="0" xfId="82" applyFont="1"/>
    <xf numFmtId="0" fontId="49" fillId="24" borderId="12" xfId="82" applyFont="1" applyFill="1" applyBorder="1" applyAlignment="1">
      <alignment horizontal="center"/>
    </xf>
    <xf numFmtId="0" fontId="47" fillId="35" borderId="11" xfId="82" applyFont="1" applyFill="1" applyBorder="1"/>
    <xf numFmtId="0" fontId="49"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5" fillId="24" borderId="12" xfId="0" applyFont="1" applyFill="1" applyBorder="1"/>
    <xf numFmtId="0" fontId="0" fillId="0" borderId="12" xfId="0" applyBorder="1" applyAlignment="1">
      <alignment vertical="center" wrapText="1"/>
    </xf>
    <xf numFmtId="0" fontId="45" fillId="24" borderId="12" xfId="82" applyFont="1" applyFill="1" applyBorder="1"/>
    <xf numFmtId="0" fontId="45" fillId="24" borderId="20" xfId="82" applyFont="1" applyFill="1" applyBorder="1"/>
    <xf numFmtId="0" fontId="47" fillId="0" borderId="12" xfId="0" applyFont="1" applyBorder="1" applyAlignment="1">
      <alignment horizontal="left"/>
    </xf>
    <xf numFmtId="0" fontId="47" fillId="0" borderId="17" xfId="0" applyFont="1" applyBorder="1" applyAlignment="1">
      <alignment horizontal="left"/>
    </xf>
    <xf numFmtId="0" fontId="45"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7"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0" fontId="27" fillId="24" borderId="11" xfId="0" quotePrefix="1" applyFont="1" applyFill="1" applyBorder="1" applyAlignment="1">
      <alignment horizontal="center"/>
    </xf>
    <xf numFmtId="165" fontId="27" fillId="0" borderId="11" xfId="0" applyNumberFormat="1" applyFont="1" applyBorder="1"/>
    <xf numFmtId="0" fontId="27" fillId="24" borderId="20" xfId="0" applyFont="1" applyFill="1" applyBorder="1"/>
    <xf numFmtId="0" fontId="45" fillId="24" borderId="12" xfId="0" applyFont="1" applyFill="1" applyBorder="1" applyAlignment="1">
      <alignment horizontal="left"/>
    </xf>
    <xf numFmtId="0" fontId="49" fillId="24" borderId="12" xfId="0" applyFont="1" applyFill="1" applyBorder="1" applyAlignment="1">
      <alignment horizontal="left" vertical="center" wrapText="1"/>
    </xf>
    <xf numFmtId="0" fontId="61" fillId="0" borderId="0" xfId="0" applyFont="1" applyAlignment="1">
      <alignment vertical="center" wrapText="1"/>
    </xf>
    <xf numFmtId="0" fontId="45" fillId="24" borderId="11" xfId="0" applyFont="1" applyFill="1" applyBorder="1" applyAlignment="1">
      <alignment horizontal="left"/>
    </xf>
    <xf numFmtId="0" fontId="49" fillId="24" borderId="11" xfId="0" applyFont="1" applyFill="1" applyBorder="1" applyAlignment="1">
      <alignment horizontal="left" vertical="center" wrapText="1"/>
    </xf>
    <xf numFmtId="0" fontId="49" fillId="24" borderId="24" xfId="0" applyFont="1" applyFill="1" applyBorder="1" applyAlignment="1">
      <alignment horizontal="right" vertical="center"/>
    </xf>
    <xf numFmtId="0" fontId="49" fillId="24" borderId="17" xfId="0" applyFont="1" applyFill="1" applyBorder="1" applyAlignment="1">
      <alignment horizontal="right" vertical="center"/>
    </xf>
    <xf numFmtId="3" fontId="0" fillId="0" borderId="0" xfId="0" applyNumberFormat="1"/>
    <xf numFmtId="0" fontId="0" fillId="38" borderId="0" xfId="0" applyFill="1"/>
    <xf numFmtId="0" fontId="0" fillId="37" borderId="0" xfId="0" applyFill="1"/>
    <xf numFmtId="164" fontId="0" fillId="35" borderId="11" xfId="0" applyNumberFormat="1" applyFill="1" applyBorder="1"/>
    <xf numFmtId="165" fontId="0" fillId="0" borderId="11" xfId="0" applyNumberFormat="1" applyBorder="1"/>
    <xf numFmtId="165" fontId="45" fillId="0" borderId="11" xfId="0" applyNumberFormat="1" applyFont="1" applyBorder="1"/>
    <xf numFmtId="0" fontId="45" fillId="0" borderId="12" xfId="82" applyFont="1" applyBorder="1"/>
    <xf numFmtId="0" fontId="0" fillId="36" borderId="0" xfId="0" applyFill="1"/>
    <xf numFmtId="4" fontId="0" fillId="36" borderId="20" xfId="0" applyNumberFormat="1" applyFill="1" applyBorder="1"/>
    <xf numFmtId="0" fontId="0" fillId="36" borderId="20" xfId="0" applyFill="1" applyBorder="1" applyAlignment="1">
      <alignment horizontal="center"/>
    </xf>
    <xf numFmtId="164" fontId="0" fillId="36" borderId="20" xfId="0" applyNumberFormat="1" applyFill="1" applyBorder="1"/>
    <xf numFmtId="0" fontId="0" fillId="36" borderId="20" xfId="0" applyFill="1" applyBorder="1"/>
    <xf numFmtId="4" fontId="0" fillId="38" borderId="20" xfId="0" applyNumberFormat="1" applyFill="1" applyBorder="1"/>
    <xf numFmtId="0" fontId="0" fillId="38" borderId="20" xfId="0" applyFill="1" applyBorder="1" applyAlignment="1">
      <alignment horizontal="center"/>
    </xf>
    <xf numFmtId="164" fontId="0" fillId="38" borderId="20" xfId="0" applyNumberFormat="1" applyFill="1" applyBorder="1"/>
    <xf numFmtId="0" fontId="0" fillId="38" borderId="20" xfId="0" applyFill="1" applyBorder="1"/>
    <xf numFmtId="0" fontId="0" fillId="24" borderId="12" xfId="0" applyFill="1" applyBorder="1"/>
    <xf numFmtId="0" fontId="0" fillId="37" borderId="20" xfId="0" applyFill="1" applyBorder="1" applyAlignment="1">
      <alignment horizontal="center"/>
    </xf>
    <xf numFmtId="164" fontId="0" fillId="37" borderId="20" xfId="0" applyNumberFormat="1" applyFill="1" applyBorder="1"/>
    <xf numFmtId="0" fontId="0" fillId="37" borderId="20" xfId="0" applyFill="1" applyBorder="1"/>
    <xf numFmtId="0" fontId="47" fillId="0" borderId="0" xfId="0" applyFont="1" applyAlignment="1">
      <alignment horizontal="left" vertical="center"/>
    </xf>
    <xf numFmtId="0" fontId="49" fillId="36" borderId="12" xfId="0" applyFont="1" applyFill="1" applyBorder="1" applyAlignment="1">
      <alignment horizontal="left" vertical="center"/>
    </xf>
    <xf numFmtId="0" fontId="49" fillId="24" borderId="17" xfId="0" applyFont="1" applyFill="1" applyBorder="1" applyAlignment="1">
      <alignment horizontal="left" vertical="center" wrapText="1"/>
    </xf>
    <xf numFmtId="0" fontId="49" fillId="38" borderId="12" xfId="0" applyFont="1" applyFill="1" applyBorder="1" applyAlignment="1">
      <alignment horizontal="left" vertical="center"/>
    </xf>
    <xf numFmtId="0" fontId="39" fillId="38" borderId="0" xfId="82" applyFont="1" applyFill="1"/>
    <xf numFmtId="0" fontId="49" fillId="37" borderId="12" xfId="0" applyFont="1" applyFill="1" applyBorder="1" applyAlignment="1">
      <alignment horizontal="left" vertical="center"/>
    </xf>
    <xf numFmtId="0" fontId="39" fillId="37" borderId="0" xfId="82" applyFont="1" applyFill="1"/>
    <xf numFmtId="0" fontId="0" fillId="0" borderId="33" xfId="0" applyBorder="1"/>
    <xf numFmtId="0" fontId="0" fillId="39" borderId="0" xfId="0" applyFill="1"/>
    <xf numFmtId="0" fontId="49" fillId="39" borderId="12" xfId="0" applyFont="1" applyFill="1" applyBorder="1" applyAlignment="1">
      <alignment horizontal="left" vertical="center"/>
    </xf>
    <xf numFmtId="4" fontId="0" fillId="39" borderId="20" xfId="0" applyNumberFormat="1" applyFill="1" applyBorder="1"/>
    <xf numFmtId="0" fontId="0" fillId="39" borderId="20" xfId="0" applyFill="1" applyBorder="1" applyAlignment="1">
      <alignment horizontal="center"/>
    </xf>
    <xf numFmtId="164" fontId="0" fillId="39" borderId="20" xfId="0" applyNumberFormat="1" applyFill="1" applyBorder="1"/>
    <xf numFmtId="0" fontId="0" fillId="39" borderId="20" xfId="0" applyFill="1" applyBorder="1"/>
    <xf numFmtId="0" fontId="39" fillId="39" borderId="17" xfId="0" applyFont="1" applyFill="1" applyBorder="1"/>
    <xf numFmtId="168" fontId="2" fillId="0" borderId="0" xfId="82" applyNumberFormat="1"/>
    <xf numFmtId="3" fontId="0" fillId="35" borderId="11" xfId="0" applyNumberFormat="1" applyFill="1" applyBorder="1"/>
    <xf numFmtId="165" fontId="45"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60" fillId="34" borderId="12" xfId="0" applyFont="1" applyFill="1" applyBorder="1" applyAlignment="1">
      <alignment horizontal="left"/>
    </xf>
    <xf numFmtId="165" fontId="39" fillId="34" borderId="20" xfId="0" applyNumberFormat="1" applyFont="1" applyFill="1" applyBorder="1" applyAlignment="1">
      <alignment wrapText="1"/>
    </xf>
    <xf numFmtId="0" fontId="39" fillId="34" borderId="20" xfId="0" applyFont="1" applyFill="1" applyBorder="1"/>
    <xf numFmtId="0" fontId="39" fillId="34" borderId="17" xfId="0" applyFont="1" applyFill="1" applyBorder="1"/>
    <xf numFmtId="0" fontId="47" fillId="0" borderId="12" xfId="0" applyFont="1" applyBorder="1" applyAlignment="1">
      <alignment horizontal="left" wrapText="1"/>
    </xf>
    <xf numFmtId="0" fontId="62" fillId="0" borderId="0" xfId="0" applyFont="1" applyAlignment="1">
      <alignment vertical="center"/>
    </xf>
    <xf numFmtId="0" fontId="63"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8" fillId="0" borderId="0" xfId="72" applyAlignment="1" applyProtection="1"/>
    <xf numFmtId="0" fontId="64" fillId="0" borderId="0" xfId="0" applyFont="1"/>
    <xf numFmtId="9" fontId="0" fillId="0" borderId="33" xfId="0" applyNumberFormat="1" applyBorder="1" applyAlignment="1">
      <alignment horizontal="right"/>
    </xf>
    <xf numFmtId="0" fontId="49" fillId="24" borderId="17" xfId="0" applyFont="1" applyFill="1" applyBorder="1" applyAlignment="1">
      <alignment horizontal="right"/>
    </xf>
    <xf numFmtId="165" fontId="27" fillId="0" borderId="0" xfId="0" applyNumberFormat="1" applyFont="1"/>
    <xf numFmtId="166" fontId="0" fillId="35" borderId="11" xfId="56" applyNumberFormat="1" applyFont="1" applyFill="1" applyBorder="1" applyAlignment="1">
      <alignment horizontal="right"/>
    </xf>
    <xf numFmtId="0" fontId="45" fillId="0" borderId="0" xfId="0" applyFont="1" applyAlignment="1">
      <alignment wrapText="1"/>
    </xf>
    <xf numFmtId="10" fontId="27" fillId="0" borderId="0" xfId="92" applyNumberFormat="1" applyFont="1" applyFill="1" applyBorder="1"/>
    <xf numFmtId="3" fontId="45" fillId="0" borderId="0" xfId="0" applyNumberFormat="1" applyFont="1"/>
    <xf numFmtId="0" fontId="47" fillId="35" borderId="12" xfId="82" applyFont="1" applyFill="1" applyBorder="1" applyAlignment="1">
      <alignment horizontal="left"/>
    </xf>
    <xf numFmtId="0" fontId="65" fillId="0" borderId="0" xfId="0" applyFont="1"/>
    <xf numFmtId="0" fontId="66" fillId="0" borderId="0" xfId="0" applyFont="1" applyAlignment="1">
      <alignment vertical="center" wrapText="1"/>
    </xf>
    <xf numFmtId="0" fontId="45"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9" fillId="35" borderId="11" xfId="0" applyFont="1" applyFill="1" applyBorder="1" applyAlignment="1">
      <alignment horizontal="center" vertical="center" wrapText="1"/>
    </xf>
    <xf numFmtId="0" fontId="69" fillId="0" borderId="0" xfId="0" applyFont="1" applyAlignment="1">
      <alignment horizontal="center" vertical="center"/>
    </xf>
    <xf numFmtId="0" fontId="70" fillId="40" borderId="11" xfId="0" applyFont="1" applyFill="1" applyBorder="1" applyAlignment="1">
      <alignment horizontal="center" vertical="center" wrapText="1"/>
    </xf>
    <xf numFmtId="0" fontId="40" fillId="33" borderId="11" xfId="0" applyFont="1" applyFill="1" applyBorder="1" applyAlignment="1">
      <alignment vertical="center" wrapText="1"/>
    </xf>
    <xf numFmtId="0" fontId="27" fillId="24" borderId="12" xfId="0" applyFont="1" applyFill="1" applyBorder="1"/>
    <xf numFmtId="3" fontId="45" fillId="0" borderId="17" xfId="0" applyNumberFormat="1" applyFont="1" applyBorder="1"/>
    <xf numFmtId="0" fontId="40" fillId="33" borderId="12" xfId="0" applyFont="1" applyFill="1" applyBorder="1" applyAlignment="1">
      <alignment vertical="center" wrapText="1"/>
    </xf>
    <xf numFmtId="0" fontId="0" fillId="35" borderId="11" xfId="0" applyFill="1" applyBorder="1" applyAlignment="1">
      <alignment horizontal="right"/>
    </xf>
    <xf numFmtId="0" fontId="39" fillId="33" borderId="20" xfId="0" applyFont="1" applyFill="1" applyBorder="1"/>
    <xf numFmtId="0" fontId="39" fillId="33" borderId="17" xfId="0" applyFont="1" applyFill="1" applyBorder="1"/>
    <xf numFmtId="0" fontId="71" fillId="33" borderId="20" xfId="0" applyFont="1" applyFill="1" applyBorder="1" applyAlignment="1">
      <alignment horizontal="left"/>
    </xf>
    <xf numFmtId="0" fontId="0" fillId="37" borderId="17" xfId="0" applyFill="1" applyBorder="1"/>
    <xf numFmtId="0" fontId="0" fillId="39" borderId="17" xfId="0" applyFill="1" applyBorder="1"/>
    <xf numFmtId="0" fontId="39" fillId="36" borderId="20" xfId="0" applyFont="1" applyFill="1" applyBorder="1"/>
    <xf numFmtId="0" fontId="45" fillId="38" borderId="12" xfId="0" applyFont="1" applyFill="1" applyBorder="1" applyAlignment="1">
      <alignment horizontal="left"/>
    </xf>
    <xf numFmtId="0" fontId="39" fillId="38" borderId="20" xfId="0" applyFont="1" applyFill="1" applyBorder="1"/>
    <xf numFmtId="0" fontId="45" fillId="38" borderId="12" xfId="0" applyFont="1" applyFill="1" applyBorder="1" applyAlignment="1">
      <alignment horizontal="left" wrapText="1"/>
    </xf>
    <xf numFmtId="0" fontId="45" fillId="37" borderId="12" xfId="0" applyFont="1" applyFill="1" applyBorder="1" applyAlignment="1">
      <alignment horizontal="left"/>
    </xf>
    <xf numFmtId="0" fontId="39" fillId="37" borderId="20" xfId="0" applyFont="1" applyFill="1" applyBorder="1"/>
    <xf numFmtId="0" fontId="45" fillId="39" borderId="12" xfId="0" applyFont="1" applyFill="1" applyBorder="1" applyAlignment="1">
      <alignment horizontal="left"/>
    </xf>
    <xf numFmtId="0" fontId="39" fillId="39" borderId="20" xfId="0" applyFont="1" applyFill="1" applyBorder="1"/>
    <xf numFmtId="0" fontId="29" fillId="29" borderId="19" xfId="0" applyFont="1" applyFill="1" applyBorder="1"/>
    <xf numFmtId="0" fontId="47" fillId="0" borderId="12" xfId="0" applyFont="1" applyBorder="1"/>
    <xf numFmtId="9" fontId="59" fillId="35" borderId="11" xfId="92" applyFont="1" applyFill="1" applyBorder="1"/>
    <xf numFmtId="9" fontId="29" fillId="29" borderId="13" xfId="0" applyNumberFormat="1" applyFont="1" applyFill="1" applyBorder="1" applyAlignment="1">
      <alignment horizontal="center"/>
    </xf>
    <xf numFmtId="0" fontId="0" fillId="24" borderId="33" xfId="0" applyFill="1" applyBorder="1"/>
    <xf numFmtId="0" fontId="45" fillId="24" borderId="13" xfId="0" applyFont="1" applyFill="1" applyBorder="1"/>
    <xf numFmtId="0" fontId="39" fillId="39"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38" borderId="11" xfId="0" applyFill="1" applyBorder="1" applyAlignment="1">
      <alignment horizontal="center"/>
    </xf>
    <xf numFmtId="0" fontId="45" fillId="24" borderId="11" xfId="0" applyFont="1" applyFill="1" applyBorder="1" applyAlignment="1">
      <alignment horizontal="center" wrapText="1"/>
    </xf>
    <xf numFmtId="0" fontId="0" fillId="39" borderId="11" xfId="0" applyFill="1" applyBorder="1" applyAlignment="1">
      <alignment horizontal="center"/>
    </xf>
    <xf numFmtId="0" fontId="0" fillId="37" borderId="11" xfId="0"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36" borderId="11" xfId="0" applyNumberFormat="1" applyFill="1" applyBorder="1"/>
    <xf numFmtId="3" fontId="0" fillId="38" borderId="11" xfId="0" applyNumberFormat="1" applyFill="1" applyBorder="1"/>
    <xf numFmtId="3" fontId="0" fillId="38" borderId="17" xfId="0" applyNumberFormat="1" applyFill="1" applyBorder="1"/>
    <xf numFmtId="0" fontId="39" fillId="33" borderId="33" xfId="0" applyFont="1" applyFill="1" applyBorder="1" applyAlignment="1">
      <alignment horizontal="center" wrapText="1"/>
    </xf>
    <xf numFmtId="0" fontId="0" fillId="24" borderId="15" xfId="0" applyFill="1" applyBorder="1" applyAlignment="1">
      <alignment horizontal="center" wrapText="1"/>
    </xf>
    <xf numFmtId="3" fontId="0" fillId="37" borderId="11" xfId="0" applyNumberFormat="1" applyFill="1" applyBorder="1"/>
    <xf numFmtId="3" fontId="0" fillId="39" borderId="11" xfId="0" applyNumberFormat="1" applyFill="1" applyBorder="1"/>
    <xf numFmtId="0" fontId="39" fillId="38" borderId="10" xfId="0" applyFont="1" applyFill="1" applyBorder="1"/>
    <xf numFmtId="0" fontId="39" fillId="38" borderId="14" xfId="0" applyFont="1" applyFill="1" applyBorder="1"/>
    <xf numFmtId="0" fontId="0" fillId="36" borderId="17" xfId="0" applyFill="1" applyBorder="1"/>
    <xf numFmtId="0" fontId="0" fillId="38" borderId="14" xfId="0" applyFill="1" applyBorder="1"/>
    <xf numFmtId="0" fontId="39" fillId="37" borderId="10" xfId="0" applyFont="1" applyFill="1" applyBorder="1"/>
    <xf numFmtId="0" fontId="39" fillId="39" borderId="10" xfId="0" applyFont="1" applyFill="1" applyBorder="1"/>
    <xf numFmtId="0" fontId="45" fillId="24" borderId="20" xfId="0" applyFont="1" applyFill="1" applyBorder="1" applyAlignment="1">
      <alignment horizontal="center"/>
    </xf>
    <xf numFmtId="164" fontId="45" fillId="24" borderId="20" xfId="0" applyNumberFormat="1" applyFont="1" applyFill="1" applyBorder="1"/>
    <xf numFmtId="0" fontId="45" fillId="24" borderId="20" xfId="0" applyFont="1" applyFill="1" applyBorder="1"/>
    <xf numFmtId="0" fontId="60" fillId="24" borderId="20" xfId="0" applyFont="1" applyFill="1" applyBorder="1"/>
    <xf numFmtId="165" fontId="47" fillId="35" borderId="11" xfId="82" applyNumberFormat="1" applyFont="1" applyFill="1" applyBorder="1"/>
    <xf numFmtId="0" fontId="0" fillId="36" borderId="12" xfId="0" applyFill="1" applyBorder="1" applyAlignment="1">
      <alignment wrapText="1"/>
    </xf>
    <xf numFmtId="0" fontId="0" fillId="38" borderId="12" xfId="0" applyFill="1" applyBorder="1" applyAlignment="1">
      <alignment wrapText="1"/>
    </xf>
    <xf numFmtId="0" fontId="0" fillId="37" borderId="12" xfId="0" applyFill="1" applyBorder="1" applyAlignment="1">
      <alignment wrapText="1"/>
    </xf>
    <xf numFmtId="0" fontId="0" fillId="39" borderId="12" xfId="0" applyFill="1" applyBorder="1" applyAlignment="1">
      <alignment wrapText="1"/>
    </xf>
    <xf numFmtId="3" fontId="45" fillId="38" borderId="17" xfId="0" applyNumberFormat="1" applyFont="1" applyFill="1" applyBorder="1"/>
    <xf numFmtId="3" fontId="45" fillId="37" borderId="17" xfId="0" applyNumberFormat="1" applyFont="1" applyFill="1" applyBorder="1"/>
    <xf numFmtId="3" fontId="45" fillId="39" borderId="17" xfId="0" applyNumberFormat="1" applyFont="1" applyFill="1" applyBorder="1"/>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6" fillId="35" borderId="20" xfId="82" applyFont="1" applyFill="1" applyBorder="1" applyAlignment="1">
      <alignment horizontal="right"/>
    </xf>
    <xf numFmtId="166" fontId="6" fillId="35" borderId="20" xfId="56" applyNumberFormat="1" applyFont="1" applyFill="1" applyBorder="1"/>
    <xf numFmtId="0" fontId="6" fillId="35" borderId="20" xfId="82" applyFont="1" applyFill="1" applyBorder="1"/>
    <xf numFmtId="166" fontId="6" fillId="35" borderId="17" xfId="56" applyNumberFormat="1" applyFont="1" applyFill="1" applyBorder="1"/>
    <xf numFmtId="0" fontId="49" fillId="24" borderId="11" xfId="82" applyFont="1" applyFill="1" applyBorder="1" applyAlignment="1">
      <alignment horizontal="left"/>
    </xf>
    <xf numFmtId="0" fontId="49" fillId="0" borderId="11" xfId="0" applyFont="1" applyBorder="1" applyAlignment="1">
      <alignment horizontal="left"/>
    </xf>
    <xf numFmtId="0" fontId="69" fillId="35" borderId="11" xfId="0" applyFont="1" applyFill="1" applyBorder="1" applyAlignment="1">
      <alignment horizontal="center" vertical="center"/>
    </xf>
    <xf numFmtId="0" fontId="0" fillId="0" borderId="34"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9" fillId="24" borderId="0" xfId="0" applyFont="1" applyFill="1" applyAlignment="1">
      <alignment horizontal="center" vertical="center"/>
    </xf>
    <xf numFmtId="0" fontId="69"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9"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7" fillId="24" borderId="14" xfId="0" applyFont="1" applyFill="1" applyBorder="1" applyAlignment="1">
      <alignment horizontal="left"/>
    </xf>
    <xf numFmtId="0" fontId="47" fillId="24" borderId="14" xfId="0" applyFont="1" applyFill="1" applyBorder="1"/>
    <xf numFmtId="0" fontId="47" fillId="24" borderId="14" xfId="0" applyFont="1" applyFill="1" applyBorder="1" applyAlignment="1">
      <alignment vertical="center"/>
    </xf>
    <xf numFmtId="0" fontId="28" fillId="24" borderId="14" xfId="72" applyFill="1" applyBorder="1" applyAlignment="1" applyProtection="1">
      <alignment vertical="center"/>
    </xf>
    <xf numFmtId="0" fontId="47" fillId="24" borderId="16" xfId="82" applyFont="1" applyFill="1" applyBorder="1" applyAlignment="1">
      <alignment horizontal="center"/>
    </xf>
    <xf numFmtId="3" fontId="0" fillId="0" borderId="0" xfId="0" applyNumberFormat="1" applyAlignment="1">
      <alignment horizontal="right"/>
    </xf>
    <xf numFmtId="165" fontId="0" fillId="0" borderId="0" xfId="0" applyNumberFormat="1"/>
    <xf numFmtId="0" fontId="60" fillId="0" borderId="0" xfId="82" applyFont="1" applyAlignment="1">
      <alignment horizontal="center"/>
    </xf>
    <xf numFmtId="0" fontId="60" fillId="0" borderId="0" xfId="110" applyFont="1" applyAlignment="1">
      <alignment horizontal="left" vertical="center" wrapText="1"/>
    </xf>
    <xf numFmtId="169" fontId="47" fillId="0" borderId="11" xfId="82" applyNumberFormat="1" applyFont="1" applyBorder="1"/>
    <xf numFmtId="169" fontId="47" fillId="0" borderId="0" xfId="82" applyNumberFormat="1" applyFont="1"/>
    <xf numFmtId="169" fontId="47" fillId="0" borderId="18" xfId="82" applyNumberFormat="1" applyFont="1" applyBorder="1"/>
    <xf numFmtId="0" fontId="0" fillId="25" borderId="0" xfId="0" applyFill="1"/>
    <xf numFmtId="169" fontId="47" fillId="25" borderId="0" xfId="82" applyNumberFormat="1" applyFont="1" applyFill="1"/>
    <xf numFmtId="3" fontId="0" fillId="25" borderId="0" xfId="0" applyNumberFormat="1" applyFill="1" applyAlignment="1">
      <alignment horizontal="right"/>
    </xf>
    <xf numFmtId="0" fontId="74" fillId="0" borderId="0" xfId="82" applyFont="1"/>
    <xf numFmtId="165" fontId="47" fillId="0" borderId="22" xfId="56" applyNumberFormat="1" applyFont="1" applyBorder="1" applyAlignment="1" applyProtection="1">
      <alignment horizontal="right" wrapText="1"/>
    </xf>
    <xf numFmtId="165" fontId="47" fillId="0" borderId="11" xfId="56" applyNumberFormat="1" applyFont="1" applyBorder="1" applyProtection="1"/>
    <xf numFmtId="164" fontId="6" fillId="0" borderId="0" xfId="82" applyNumberFormat="1" applyFont="1" applyAlignment="1">
      <alignment horizontal="right"/>
    </xf>
    <xf numFmtId="0" fontId="73" fillId="0" borderId="11" xfId="0" applyFont="1" applyBorder="1" applyAlignment="1">
      <alignment wrapText="1"/>
    </xf>
    <xf numFmtId="3" fontId="73" fillId="0" borderId="11" xfId="0" applyNumberFormat="1" applyFont="1" applyBorder="1"/>
    <xf numFmtId="9" fontId="73" fillId="0" borderId="11" xfId="0" applyNumberFormat="1" applyFont="1" applyBorder="1"/>
    <xf numFmtId="0" fontId="73" fillId="0" borderId="11" xfId="0" applyFont="1" applyBorder="1" applyAlignment="1">
      <alignment horizontal="right"/>
    </xf>
    <xf numFmtId="0" fontId="72" fillId="0" borderId="0" xfId="0" applyFont="1"/>
    <xf numFmtId="10" fontId="73"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7" fillId="0" borderId="11" xfId="92" applyFont="1" applyFill="1" applyBorder="1" applyAlignment="1" applyProtection="1">
      <alignment horizontal="right" vertical="center"/>
      <protection locked="0"/>
    </xf>
    <xf numFmtId="0" fontId="72" fillId="0" borderId="11" xfId="0" applyFont="1" applyBorder="1" applyAlignment="1">
      <alignment horizontal="center" wrapText="1"/>
    </xf>
    <xf numFmtId="0" fontId="45"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72" fillId="42" borderId="11" xfId="0" applyFont="1" applyFill="1" applyBorder="1" applyAlignment="1">
      <alignment horizontal="center" wrapText="1"/>
    </xf>
    <xf numFmtId="0" fontId="45" fillId="42" borderId="11" xfId="0" applyFont="1" applyFill="1" applyBorder="1" applyAlignment="1">
      <alignment horizontal="center" wrapText="1"/>
    </xf>
    <xf numFmtId="169" fontId="47" fillId="0" borderId="11" xfId="57" applyNumberFormat="1" applyFont="1" applyFill="1" applyBorder="1" applyProtection="1"/>
    <xf numFmtId="3" fontId="47" fillId="0" borderId="11" xfId="82" applyNumberFormat="1" applyFont="1" applyBorder="1" applyAlignment="1">
      <alignment horizontal="right"/>
    </xf>
    <xf numFmtId="169" fontId="47" fillId="0" borderId="36" xfId="82" applyNumberFormat="1" applyFont="1" applyBorder="1"/>
    <xf numFmtId="0" fontId="0" fillId="0" borderId="29" xfId="0" applyBorder="1"/>
    <xf numFmtId="169" fontId="47" fillId="0" borderId="29" xfId="82" applyNumberFormat="1" applyFont="1" applyBorder="1"/>
    <xf numFmtId="3" fontId="0" fillId="0" borderId="29" xfId="0" applyNumberFormat="1" applyBorder="1" applyAlignment="1">
      <alignment horizontal="right"/>
    </xf>
    <xf numFmtId="169" fontId="47" fillId="0" borderId="27" xfId="82" applyNumberFormat="1" applyFont="1" applyBorder="1"/>
    <xf numFmtId="0" fontId="49" fillId="0" borderId="11" xfId="110" applyFont="1" applyBorder="1" applyAlignment="1">
      <alignment horizontal="center" vertical="center" wrapText="1"/>
    </xf>
    <xf numFmtId="3" fontId="49" fillId="0" borderId="11" xfId="110" applyNumberFormat="1" applyFont="1" applyBorder="1" applyAlignment="1">
      <alignment horizontal="right" vertical="center" wrapText="1"/>
    </xf>
    <xf numFmtId="0" fontId="60" fillId="0" borderId="11" xfId="110" applyFont="1" applyBorder="1" applyAlignment="1">
      <alignment horizontal="left" vertical="center" wrapText="1"/>
    </xf>
    <xf numFmtId="165" fontId="47" fillId="0" borderId="22" xfId="82" applyNumberFormat="1" applyFont="1" applyBorder="1" applyAlignment="1" applyProtection="1">
      <alignment horizontal="right"/>
      <protection locked="0"/>
    </xf>
    <xf numFmtId="0" fontId="0" fillId="35" borderId="31" xfId="0" applyFill="1" applyBorder="1" applyAlignment="1">
      <alignment horizontal="center" wrapText="1"/>
    </xf>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5" fillId="0" borderId="20" xfId="82" applyFont="1" applyBorder="1"/>
    <xf numFmtId="1" fontId="0" fillId="0" borderId="11" xfId="0" applyNumberFormat="1" applyBorder="1"/>
    <xf numFmtId="0" fontId="45" fillId="0" borderId="35" xfId="0" applyFont="1" applyBorder="1" applyAlignment="1">
      <alignment horizontal="center"/>
    </xf>
    <xf numFmtId="0" fontId="0" fillId="0" borderId="24" xfId="0" applyBorder="1" applyAlignment="1">
      <alignment horizontal="center"/>
    </xf>
    <xf numFmtId="0" fontId="0" fillId="0" borderId="28" xfId="0" applyBorder="1" applyAlignment="1">
      <alignment horizontal="center"/>
    </xf>
    <xf numFmtId="0" fontId="49" fillId="24" borderId="17" xfId="110" applyFont="1" applyFill="1" applyBorder="1" applyAlignment="1">
      <alignment horizontal="left" vertical="center" wrapText="1"/>
    </xf>
    <xf numFmtId="0" fontId="49" fillId="24" borderId="11" xfId="110" applyFont="1" applyFill="1" applyBorder="1" applyAlignment="1">
      <alignment horizontal="left" vertical="center" wrapText="1"/>
    </xf>
    <xf numFmtId="0" fontId="72" fillId="24" borderId="11" xfId="0" applyFont="1" applyFill="1" applyBorder="1" applyAlignment="1">
      <alignment horizontal="center" wrapText="1"/>
    </xf>
    <xf numFmtId="169" fontId="47" fillId="24" borderId="17" xfId="82" applyNumberFormat="1" applyFont="1" applyFill="1" applyBorder="1"/>
    <xf numFmtId="169" fontId="47" fillId="24" borderId="11" xfId="82" applyNumberFormat="1" applyFont="1" applyFill="1" applyBorder="1"/>
    <xf numFmtId="0" fontId="45" fillId="0" borderId="19" xfId="82" applyFont="1" applyBorder="1" applyAlignment="1">
      <alignment horizontal="center"/>
    </xf>
    <xf numFmtId="0" fontId="45" fillId="0" borderId="19" xfId="110" applyFont="1" applyBorder="1" applyAlignment="1">
      <alignment horizontal="center" wrapText="1"/>
    </xf>
    <xf numFmtId="3" fontId="45" fillId="0" borderId="19" xfId="110" applyNumberFormat="1" applyFont="1" applyBorder="1" applyAlignment="1">
      <alignment horizontal="center" wrapText="1"/>
    </xf>
    <xf numFmtId="0" fontId="45" fillId="0" borderId="25" xfId="110" applyFont="1" applyBorder="1" applyAlignment="1">
      <alignment horizontal="center" wrapText="1"/>
    </xf>
    <xf numFmtId="0" fontId="75" fillId="0" borderId="0" xfId="0" applyFont="1" applyAlignment="1">
      <alignment vertical="center"/>
    </xf>
    <xf numFmtId="0" fontId="45" fillId="0" borderId="0" xfId="82" applyFont="1"/>
    <xf numFmtId="0" fontId="45" fillId="0" borderId="11" xfId="82" applyFont="1" applyBorder="1"/>
    <xf numFmtId="165" fontId="0" fillId="0" borderId="0" xfId="0" quotePrefix="1" applyNumberFormat="1" applyAlignment="1">
      <alignment horizontal="center"/>
    </xf>
    <xf numFmtId="165" fontId="45" fillId="0" borderId="19" xfId="56" applyNumberFormat="1" applyFont="1" applyFill="1" applyBorder="1"/>
    <xf numFmtId="165" fontId="45" fillId="0" borderId="11" xfId="56" applyNumberFormat="1" applyFont="1" applyFill="1" applyBorder="1"/>
    <xf numFmtId="0" fontId="0" fillId="0" borderId="30" xfId="82" applyFont="1" applyBorder="1"/>
    <xf numFmtId="165" fontId="45" fillId="0" borderId="30" xfId="56" applyNumberFormat="1" applyFont="1" applyBorder="1"/>
    <xf numFmtId="0" fontId="39" fillId="0" borderId="30" xfId="0" applyFont="1" applyBorder="1"/>
    <xf numFmtId="166" fontId="47" fillId="35" borderId="12" xfId="56" applyNumberFormat="1" applyFont="1" applyFill="1" applyBorder="1" applyAlignment="1">
      <alignment horizontal="center"/>
    </xf>
    <xf numFmtId="0" fontId="59" fillId="35" borderId="11" xfId="82" applyFont="1" applyFill="1" applyBorder="1"/>
    <xf numFmtId="0" fontId="29" fillId="42" borderId="11" xfId="0" applyFont="1" applyFill="1" applyBorder="1" applyAlignment="1">
      <alignment horizontal="left"/>
    </xf>
    <xf numFmtId="10" fontId="29" fillId="42"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0" fillId="35" borderId="32" xfId="0" applyFill="1" applyBorder="1" applyAlignment="1">
      <alignment horizontal="center" wrapText="1"/>
    </xf>
    <xf numFmtId="0" fontId="45" fillId="36" borderId="12" xfId="0" applyFont="1" applyFill="1" applyBorder="1" applyAlignment="1">
      <alignment horizontal="left"/>
    </xf>
    <xf numFmtId="0" fontId="64" fillId="0" borderId="0" xfId="0" applyFont="1" applyAlignment="1">
      <alignment horizontal="left"/>
    </xf>
    <xf numFmtId="0" fontId="0" fillId="0" borderId="17" xfId="0" applyBorder="1" applyAlignment="1">
      <alignment horizontal="center" vertical="center"/>
    </xf>
    <xf numFmtId="0" fontId="60" fillId="0" borderId="16" xfId="0" applyFont="1" applyBorder="1"/>
    <xf numFmtId="0" fontId="0" fillId="0" borderId="20" xfId="0" applyBorder="1" applyAlignment="1">
      <alignment horizontal="center" vertical="center"/>
    </xf>
    <xf numFmtId="10" fontId="29" fillId="42" borderId="11" xfId="0" applyNumberFormat="1" applyFont="1" applyFill="1" applyBorder="1"/>
    <xf numFmtId="170" fontId="29" fillId="42" borderId="11" xfId="0" applyNumberFormat="1" applyFont="1" applyFill="1" applyBorder="1" applyAlignment="1">
      <alignment horizontal="center"/>
    </xf>
    <xf numFmtId="0" fontId="29" fillId="42" borderId="0" xfId="0" applyFont="1" applyFill="1" applyAlignment="1">
      <alignment horizontal="left"/>
    </xf>
    <xf numFmtId="166" fontId="27" fillId="35" borderId="11" xfId="56" applyNumberFormat="1" applyFont="1" applyFill="1" applyBorder="1" applyAlignment="1">
      <alignment horizontal="right"/>
    </xf>
    <xf numFmtId="9" fontId="0" fillId="0" borderId="11" xfId="92" applyFont="1" applyFill="1" applyBorder="1"/>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45" fillId="38" borderId="21" xfId="0" applyFont="1" applyFill="1" applyBorder="1"/>
    <xf numFmtId="0" fontId="0" fillId="37" borderId="21" xfId="0" applyFill="1" applyBorder="1"/>
    <xf numFmtId="0" fontId="0" fillId="39" borderId="21" xfId="0" applyFill="1" applyBorder="1"/>
    <xf numFmtId="0" fontId="0" fillId="35" borderId="12" xfId="0" applyFill="1" applyBorder="1"/>
    <xf numFmtId="9" fontId="0" fillId="35" borderId="37" xfId="0" applyNumberFormat="1" applyFill="1" applyBorder="1" applyAlignment="1">
      <alignment horizontal="right"/>
    </xf>
    <xf numFmtId="0" fontId="47" fillId="0" borderId="0" xfId="0" applyFont="1"/>
    <xf numFmtId="0" fontId="49" fillId="25" borderId="0" xfId="82" applyFont="1" applyFill="1" applyAlignment="1">
      <alignment horizontal="left"/>
    </xf>
    <xf numFmtId="164" fontId="0" fillId="0" borderId="0" xfId="0" applyNumberFormat="1"/>
    <xf numFmtId="0" fontId="0" fillId="0" borderId="0" xfId="0" applyAlignment="1">
      <alignment horizontal="left" wrapText="1"/>
    </xf>
    <xf numFmtId="0" fontId="0" fillId="36" borderId="11" xfId="0" applyFill="1" applyBorder="1" applyAlignment="1">
      <alignment horizontal="center"/>
    </xf>
    <xf numFmtId="0" fontId="39" fillId="36" borderId="10" xfId="0" applyFont="1" applyFill="1" applyBorder="1"/>
    <xf numFmtId="0" fontId="0" fillId="36" borderId="21" xfId="0" applyFill="1" applyBorder="1"/>
    <xf numFmtId="3" fontId="45" fillId="36" borderId="17" xfId="0" applyNumberFormat="1" applyFont="1" applyFill="1" applyBorder="1"/>
    <xf numFmtId="0" fontId="0" fillId="28" borderId="0" xfId="0" applyFill="1"/>
    <xf numFmtId="0" fontId="0" fillId="28" borderId="12" xfId="0" applyFill="1" applyBorder="1" applyAlignment="1">
      <alignment wrapText="1"/>
    </xf>
    <xf numFmtId="3" fontId="45" fillId="28" borderId="17" xfId="0" applyNumberFormat="1" applyFont="1" applyFill="1" applyBorder="1"/>
    <xf numFmtId="3" fontId="0" fillId="28" borderId="11" xfId="0" applyNumberFormat="1" applyFill="1" applyBorder="1"/>
    <xf numFmtId="0" fontId="49" fillId="28" borderId="12" xfId="0" applyFont="1" applyFill="1" applyBorder="1" applyAlignment="1">
      <alignment horizontal="left" vertical="center"/>
    </xf>
    <xf numFmtId="4" fontId="0" fillId="28" borderId="20" xfId="0" applyNumberFormat="1" applyFill="1" applyBorder="1"/>
    <xf numFmtId="0" fontId="0" fillId="28" borderId="20" xfId="0" applyFill="1" applyBorder="1" applyAlignment="1">
      <alignment horizontal="center"/>
    </xf>
    <xf numFmtId="164" fontId="0" fillId="28" borderId="20" xfId="0" applyNumberFormat="1" applyFill="1" applyBorder="1"/>
    <xf numFmtId="0" fontId="0" fillId="28" borderId="20" xfId="0" applyFill="1" applyBorder="1"/>
    <xf numFmtId="0" fontId="0" fillId="28" borderId="17" xfId="0" applyFill="1" applyBorder="1"/>
    <xf numFmtId="0" fontId="39" fillId="28" borderId="0" xfId="0" applyFont="1" applyFill="1"/>
    <xf numFmtId="0" fontId="45" fillId="28" borderId="12" xfId="0" applyFont="1" applyFill="1" applyBorder="1" applyAlignment="1">
      <alignment horizontal="left"/>
    </xf>
    <xf numFmtId="0" fontId="39" fillId="28" borderId="20" xfId="0" applyFont="1" applyFill="1" applyBorder="1"/>
    <xf numFmtId="0" fontId="39" fillId="28" borderId="17" xfId="0" applyFont="1" applyFill="1" applyBorder="1"/>
    <xf numFmtId="0" fontId="39" fillId="28" borderId="10" xfId="0" applyFont="1" applyFill="1" applyBorder="1"/>
    <xf numFmtId="0" fontId="0" fillId="28" borderId="21" xfId="0" applyFill="1" applyBorder="1"/>
    <xf numFmtId="0" fontId="0" fillId="28" borderId="11" xfId="0" applyFill="1" applyBorder="1" applyAlignment="1">
      <alignment horizontal="center"/>
    </xf>
    <xf numFmtId="0" fontId="0" fillId="0" borderId="0" xfId="0" applyAlignment="1">
      <alignment wrapText="1"/>
    </xf>
    <xf numFmtId="165" fontId="0" fillId="24" borderId="11" xfId="0" applyNumberFormat="1" applyFill="1" applyBorder="1"/>
    <xf numFmtId="0" fontId="45" fillId="24" borderId="17" xfId="0" applyFont="1" applyFill="1" applyBorder="1"/>
    <xf numFmtId="0" fontId="45" fillId="24" borderId="15" xfId="0" applyFont="1" applyFill="1" applyBorder="1" applyAlignment="1">
      <alignment horizontal="center" wrapText="1"/>
    </xf>
    <xf numFmtId="3" fontId="47" fillId="38" borderId="0" xfId="0" applyNumberFormat="1" applyFont="1" applyFill="1"/>
    <xf numFmtId="0" fontId="47" fillId="0" borderId="0" xfId="82" applyFont="1" applyAlignment="1">
      <alignment wrapText="1"/>
    </xf>
    <xf numFmtId="0" fontId="47" fillId="0" borderId="0" xfId="0" applyFont="1" applyAlignment="1">
      <alignment horizontal="left" wrapText="1"/>
    </xf>
    <xf numFmtId="166" fontId="52" fillId="0" borderId="0" xfId="56" applyNumberFormat="1" applyFont="1" applyFill="1" applyBorder="1" applyAlignment="1">
      <alignment horizontal="left"/>
    </xf>
    <xf numFmtId="1" fontId="0" fillId="0" borderId="0" xfId="0" applyNumberFormat="1"/>
    <xf numFmtId="1" fontId="77" fillId="0" borderId="0" xfId="0" applyNumberFormat="1" applyFont="1"/>
    <xf numFmtId="0" fontId="0" fillId="0" borderId="11" xfId="0" applyBorder="1" applyAlignment="1">
      <alignment horizontal="left" wrapText="1"/>
    </xf>
    <xf numFmtId="0" fontId="45" fillId="0" borderId="11" xfId="0" applyFont="1" applyBorder="1" applyAlignment="1">
      <alignment horizontal="left" wrapText="1"/>
    </xf>
    <xf numFmtId="0" fontId="0" fillId="0" borderId="11" xfId="0" applyBorder="1" applyAlignment="1">
      <alignment horizontal="right" wrapText="1"/>
    </xf>
    <xf numFmtId="20" fontId="0" fillId="0" borderId="11" xfId="0" applyNumberFormat="1" applyBorder="1" applyAlignment="1">
      <alignment horizontal="right" wrapText="1"/>
    </xf>
    <xf numFmtId="0" fontId="0" fillId="0" borderId="14" xfId="0" applyBorder="1" applyAlignment="1">
      <alignment horizontal="center" vertical="center"/>
    </xf>
    <xf numFmtId="0" fontId="47" fillId="24" borderId="19" xfId="82" applyFont="1" applyFill="1" applyBorder="1" applyAlignment="1">
      <alignment horizontal="center"/>
    </xf>
    <xf numFmtId="0" fontId="2" fillId="0" borderId="10" xfId="82" applyBorder="1"/>
    <xf numFmtId="0" fontId="0" fillId="0" borderId="38" xfId="0" applyBorder="1"/>
    <xf numFmtId="0" fontId="0" fillId="35" borderId="12" xfId="0" applyFill="1" applyBorder="1" applyAlignment="1">
      <alignment horizontal="left"/>
    </xf>
    <xf numFmtId="0" fontId="0" fillId="35" borderId="20" xfId="0" applyFill="1" applyBorder="1" applyAlignment="1">
      <alignment horizontal="right"/>
    </xf>
    <xf numFmtId="0" fontId="78" fillId="0" borderId="0" xfId="0" applyFont="1"/>
    <xf numFmtId="0" fontId="0" fillId="35" borderId="11" xfId="0" applyFill="1" applyBorder="1" applyAlignment="1">
      <alignment horizontal="center" wrapText="1"/>
    </xf>
    <xf numFmtId="9" fontId="0" fillId="0" borderId="0" xfId="0" applyNumberFormat="1" applyAlignment="1">
      <alignment horizontal="right"/>
    </xf>
    <xf numFmtId="9" fontId="0" fillId="0" borderId="39" xfId="0" applyNumberFormat="1" applyBorder="1" applyAlignment="1">
      <alignment horizontal="right"/>
    </xf>
    <xf numFmtId="164" fontId="0" fillId="0" borderId="11" xfId="0" applyNumberFormat="1" applyBorder="1"/>
    <xf numFmtId="0" fontId="47" fillId="0" borderId="0" xfId="72" applyFont="1" applyFill="1" applyAlignment="1" applyProtection="1"/>
    <xf numFmtId="0" fontId="0" fillId="35" borderId="11" xfId="0" applyFill="1" applyBorder="1" applyAlignment="1">
      <alignment wrapText="1"/>
    </xf>
    <xf numFmtId="0" fontId="0" fillId="0" borderId="11" xfId="0" applyBorder="1" applyAlignment="1">
      <alignment wrapText="1"/>
    </xf>
    <xf numFmtId="0" fontId="0" fillId="35" borderId="11" xfId="0" applyFill="1" applyBorder="1" applyAlignment="1">
      <alignment horizontal="center" vertical="center" wrapText="1"/>
    </xf>
    <xf numFmtId="164" fontId="0" fillId="0" borderId="0" xfId="0" applyNumberFormat="1" applyAlignment="1">
      <alignment horizontal="left" wrapText="1"/>
    </xf>
    <xf numFmtId="0" fontId="0" fillId="0" borderId="11" xfId="0" quotePrefix="1" applyBorder="1" applyAlignment="1">
      <alignment horizontal="right" wrapText="1"/>
    </xf>
    <xf numFmtId="164" fontId="0" fillId="0" borderId="0" xfId="0" applyNumberFormat="1" applyAlignment="1">
      <alignment wrapText="1"/>
    </xf>
    <xf numFmtId="0" fontId="0" fillId="24" borderId="32" xfId="0" applyFill="1" applyBorder="1"/>
    <xf numFmtId="0" fontId="29" fillId="0" borderId="12" xfId="0" applyFont="1" applyBorder="1"/>
    <xf numFmtId="0" fontId="29" fillId="0" borderId="17" xfId="0" applyFont="1" applyBorder="1"/>
    <xf numFmtId="0" fontId="79" fillId="0" borderId="0" xfId="0" applyFont="1" applyAlignment="1">
      <alignment vertical="center" wrapText="1"/>
    </xf>
    <xf numFmtId="2" fontId="0" fillId="35" borderId="12" xfId="0" applyNumberFormat="1" applyFill="1" applyBorder="1"/>
    <xf numFmtId="164" fontId="45" fillId="35" borderId="11" xfId="0" applyNumberFormat="1" applyFont="1" applyFill="1" applyBorder="1"/>
    <xf numFmtId="0" fontId="45" fillId="0" borderId="12" xfId="0" applyFont="1" applyBorder="1" applyAlignment="1">
      <alignment horizontal="left"/>
    </xf>
    <xf numFmtId="4" fontId="0" fillId="0" borderId="0" xfId="0" applyNumberFormat="1"/>
    <xf numFmtId="0" fontId="45" fillId="24" borderId="21" xfId="0" applyFont="1" applyFill="1" applyBorder="1"/>
    <xf numFmtId="0" fontId="47" fillId="38" borderId="20" xfId="0" applyFont="1" applyFill="1" applyBorder="1"/>
    <xf numFmtId="0" fontId="47" fillId="35" borderId="11" xfId="0" applyFont="1" applyFill="1" applyBorder="1"/>
    <xf numFmtId="0" fontId="0" fillId="0" borderId="14" xfId="0" applyBorder="1" applyAlignment="1">
      <alignment horizontal="center" vertical="top"/>
    </xf>
    <xf numFmtId="164" fontId="0" fillId="35" borderId="12" xfId="0" applyNumberFormat="1" applyFill="1" applyBorder="1"/>
    <xf numFmtId="0" fontId="59" fillId="0" borderId="0" xfId="82" applyFont="1"/>
    <xf numFmtId="0" fontId="29" fillId="0" borderId="15" xfId="0" applyFont="1" applyBorder="1"/>
    <xf numFmtId="0" fontId="7" fillId="0" borderId="14" xfId="0" applyFont="1" applyBorder="1"/>
    <xf numFmtId="0" fontId="29" fillId="0" borderId="13" xfId="0" applyFont="1" applyBorder="1"/>
    <xf numFmtId="0" fontId="29" fillId="0" borderId="14" xfId="0" applyFont="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5" fillId="24" borderId="11" xfId="0" applyFont="1" applyFill="1" applyBorder="1" applyAlignment="1">
      <alignment horizontal="center"/>
    </xf>
    <xf numFmtId="0" fontId="45" fillId="24" borderId="12" xfId="0" applyFont="1" applyFill="1" applyBorder="1" applyAlignment="1">
      <alignment horizontal="center"/>
    </xf>
    <xf numFmtId="166" fontId="0" fillId="0" borderId="11" xfId="57" applyNumberFormat="1" applyFont="1" applyFill="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5" fillId="0" borderId="11" xfId="93" applyNumberFormat="1" applyFont="1" applyFill="1" applyBorder="1"/>
    <xf numFmtId="173" fontId="6" fillId="42" borderId="0" xfId="92" applyNumberFormat="1" applyFont="1" applyFill="1"/>
    <xf numFmtId="3" fontId="38" fillId="0" borderId="12" xfId="0" applyNumberFormat="1" applyFont="1" applyBorder="1"/>
    <xf numFmtId="0" fontId="29" fillId="29" borderId="15" xfId="0" applyFont="1" applyFill="1" applyBorder="1"/>
    <xf numFmtId="0" fontId="29" fillId="0" borderId="16" xfId="0" applyFont="1" applyBorder="1" applyAlignment="1">
      <alignment horizontal="center"/>
    </xf>
    <xf numFmtId="170" fontId="29" fillId="42" borderId="11" xfId="92" applyNumberFormat="1" applyFont="1" applyFill="1" applyBorder="1"/>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0" fontId="29" fillId="24" borderId="11" xfId="0" applyFont="1" applyFill="1" applyBorder="1" applyAlignment="1">
      <alignment horizontal="center" wrapText="1"/>
    </xf>
    <xf numFmtId="0" fontId="29" fillId="39" borderId="11" xfId="0" applyFont="1" applyFill="1" applyBorder="1" applyAlignment="1">
      <alignment horizontal="center" wrapText="1"/>
    </xf>
    <xf numFmtId="10" fontId="29" fillId="24" borderId="11" xfId="92" applyNumberFormat="1" applyFont="1" applyFill="1" applyBorder="1" applyAlignment="1">
      <alignment horizontal="center"/>
    </xf>
    <xf numFmtId="170" fontId="29" fillId="39" borderId="11" xfId="0" applyNumberFormat="1" applyFont="1" applyFill="1" applyBorder="1" applyAlignment="1">
      <alignment horizontal="center"/>
    </xf>
    <xf numFmtId="0" fontId="29" fillId="39" borderId="0" xfId="0" applyFont="1" applyFill="1" applyAlignment="1">
      <alignment horizontal="center"/>
    </xf>
    <xf numFmtId="0" fontId="6" fillId="24" borderId="0" xfId="87" applyFont="1" applyFill="1" applyAlignment="1">
      <alignment horizontal="left"/>
    </xf>
    <xf numFmtId="0" fontId="29" fillId="24" borderId="0" xfId="0" quotePrefix="1" applyFont="1" applyFill="1"/>
    <xf numFmtId="0" fontId="28" fillId="24" borderId="0" xfId="72" applyFill="1" applyAlignment="1" applyProtection="1"/>
    <xf numFmtId="0" fontId="80" fillId="0" borderId="14" xfId="0" applyFont="1" applyBorder="1"/>
    <xf numFmtId="0" fontId="80" fillId="0" borderId="0" xfId="0" applyFont="1"/>
    <xf numFmtId="0" fontId="28" fillId="0" borderId="33" xfId="72" applyFill="1" applyBorder="1" applyAlignment="1" applyProtection="1"/>
    <xf numFmtId="0" fontId="28" fillId="0" borderId="33" xfId="72" applyBorder="1" applyAlignment="1" applyProtection="1">
      <alignment wrapText="1"/>
    </xf>
    <xf numFmtId="0" fontId="59" fillId="0" borderId="20" xfId="72" applyFont="1" applyBorder="1" applyAlignment="1" applyProtection="1">
      <alignment horizontal="left"/>
    </xf>
    <xf numFmtId="9" fontId="27" fillId="35" borderId="11" xfId="92" applyFont="1" applyFill="1" applyBorder="1"/>
    <xf numFmtId="0" fontId="81" fillId="0" borderId="0" xfId="0" applyFont="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59" fillId="0" borderId="20" xfId="72" applyFont="1" applyBorder="1" applyAlignment="1" applyProtection="1">
      <alignment horizontal="left" wrapText="1"/>
    </xf>
    <xf numFmtId="0" fontId="59" fillId="0" borderId="17" xfId="72" applyFont="1" applyBorder="1" applyAlignment="1" applyProtection="1">
      <alignment horizontal="left" wrapText="1"/>
    </xf>
    <xf numFmtId="0" fontId="45" fillId="0" borderId="12" xfId="0" applyFont="1" applyBorder="1" applyAlignment="1">
      <alignment horizontal="left" wrapText="1"/>
    </xf>
    <xf numFmtId="0" fontId="45" fillId="0" borderId="17" xfId="0" applyFont="1" applyBorder="1"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45" fillId="0" borderId="11" xfId="0" applyFont="1" applyBorder="1" applyAlignment="1">
      <alignment horizontal="center" wrapText="1"/>
    </xf>
    <xf numFmtId="0" fontId="76" fillId="0" borderId="0" xfId="0" applyFont="1" applyAlignment="1">
      <alignment horizontal="left" wrapText="1"/>
    </xf>
    <xf numFmtId="0" fontId="29" fillId="0" borderId="0" xfId="0" quotePrefix="1" applyFont="1" applyAlignment="1">
      <alignment wrapText="1"/>
    </xf>
    <xf numFmtId="0" fontId="0" fillId="0" borderId="0" xfId="0" applyAlignment="1">
      <alignment wrapText="1"/>
    </xf>
    <xf numFmtId="0" fontId="47" fillId="0" borderId="10" xfId="82" applyFont="1" applyBorder="1" applyAlignment="1">
      <alignment horizontal="left" vertical="center" wrapText="1"/>
    </xf>
    <xf numFmtId="0" fontId="47" fillId="0" borderId="10" xfId="82" applyFont="1" applyBorder="1" applyAlignment="1">
      <alignment horizontal="left" vertical="center"/>
    </xf>
    <xf numFmtId="0" fontId="47" fillId="0" borderId="0" xfId="0" applyFont="1" applyAlignment="1">
      <alignment horizontal="left" wrapText="1"/>
    </xf>
    <xf numFmtId="0" fontId="45" fillId="43" borderId="12" xfId="82" applyFont="1" applyFill="1" applyBorder="1" applyAlignment="1">
      <alignment horizontal="center" vertical="center"/>
    </xf>
    <xf numFmtId="0" fontId="45" fillId="43" borderId="20" xfId="82" applyFont="1" applyFill="1" applyBorder="1" applyAlignment="1">
      <alignment horizontal="center" vertical="center"/>
    </xf>
    <xf numFmtId="0" fontId="45" fillId="43" borderId="17" xfId="82" applyFont="1" applyFill="1" applyBorder="1" applyAlignment="1">
      <alignment horizontal="center" vertical="center"/>
    </xf>
    <xf numFmtId="0" fontId="60" fillId="41" borderId="23" xfId="82" applyFont="1" applyFill="1" applyBorder="1" applyAlignment="1">
      <alignment horizontal="center"/>
    </xf>
    <xf numFmtId="0" fontId="60" fillId="41" borderId="10" xfId="82" applyFont="1" applyFill="1" applyBorder="1" applyAlignment="1">
      <alignment horizontal="center"/>
    </xf>
    <xf numFmtId="0" fontId="60" fillId="41" borderId="22"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isra.gov.uk/statistics/population/mid-year-population-estimates" TargetMode="External"/><Relationship Id="rId7" Type="http://schemas.openxmlformats.org/officeDocument/2006/relationships/comments" Target="../comments1.xm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digital.nhs.uk/data-and-information/publications/statistical/quality-and-outcomes-framework-achievement-prevalence-and-exceptions-data/2022-23" TargetMode="External"/><Relationship Id="rId6" Type="http://schemas.openxmlformats.org/officeDocument/2006/relationships/vmlDrawing" Target="../drawings/vmlDrawing2.vml"/><Relationship Id="rId5" Type="http://schemas.openxmlformats.org/officeDocument/2006/relationships/printerSettings" Target="../printerSettings/printerSettings4.bin"/><Relationship Id="rId4" Type="http://schemas.openxmlformats.org/officeDocument/2006/relationships/hyperlink" Target="https://www.ons.gov.uk/peoplepopulationandcommunity/populationandmigration/populationprojections/bulletins/nationalpopulationprojections/2021basedinteri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3"/>
  <sheetViews>
    <sheetView showGridLines="0" tabSelected="1" zoomScale="80" zoomScaleNormal="80" zoomScaleSheetLayoutView="80" workbookViewId="0"/>
  </sheetViews>
  <sheetFormatPr defaultRowHeight="14.4" x14ac:dyDescent="0.3"/>
  <cols>
    <col min="1" max="1" width="1.44140625" customWidth="1"/>
    <col min="2" max="2" width="1.88671875" customWidth="1"/>
    <col min="14" max="14" width="8.6640625" customWidth="1"/>
    <col min="15" max="15" width="1.5546875" customWidth="1"/>
    <col min="16" max="16" width="1.44140625" customWidth="1"/>
    <col min="21" max="21" width="31" customWidth="1"/>
  </cols>
  <sheetData>
    <row r="2" spans="2:21" x14ac:dyDescent="0.3">
      <c r="B2" s="178"/>
      <c r="C2" s="320"/>
      <c r="D2" s="320"/>
      <c r="E2" s="320"/>
      <c r="F2" s="320"/>
      <c r="G2" s="320"/>
      <c r="H2" s="320"/>
      <c r="I2" s="320"/>
      <c r="J2" s="320"/>
      <c r="K2" s="320"/>
      <c r="L2" s="320"/>
      <c r="M2" s="320"/>
      <c r="N2" s="320"/>
      <c r="O2" s="163"/>
    </row>
    <row r="3" spans="2:21" x14ac:dyDescent="0.3">
      <c r="B3" s="166"/>
      <c r="O3" s="165"/>
    </row>
    <row r="4" spans="2:21" x14ac:dyDescent="0.3">
      <c r="B4" s="166"/>
      <c r="O4" s="165"/>
    </row>
    <row r="5" spans="2:21" x14ac:dyDescent="0.3">
      <c r="B5" s="166"/>
      <c r="O5" s="165"/>
    </row>
    <row r="6" spans="2:21" ht="47.4" x14ac:dyDescent="0.9">
      <c r="B6" s="166"/>
      <c r="O6" s="165"/>
      <c r="S6" s="357"/>
      <c r="U6" s="358"/>
    </row>
    <row r="7" spans="2:21" x14ac:dyDescent="0.3">
      <c r="B7" s="166"/>
      <c r="O7" s="165"/>
    </row>
    <row r="8" spans="2:21" x14ac:dyDescent="0.3">
      <c r="B8" s="166"/>
      <c r="O8" s="165"/>
    </row>
    <row r="9" spans="2:21" x14ac:dyDescent="0.3">
      <c r="B9" s="166"/>
      <c r="O9" s="165"/>
    </row>
    <row r="10" spans="2:21" x14ac:dyDescent="0.3">
      <c r="B10" s="166"/>
      <c r="C10" s="179"/>
      <c r="D10" s="179"/>
      <c r="E10" s="179"/>
      <c r="F10" s="179"/>
      <c r="G10" s="179"/>
      <c r="H10" s="179"/>
      <c r="I10" s="179"/>
      <c r="J10" s="179"/>
      <c r="K10" s="179"/>
      <c r="L10" s="179"/>
      <c r="M10" s="179"/>
      <c r="N10" s="179"/>
      <c r="O10" s="165"/>
    </row>
    <row r="11" spans="2:21" ht="31.2" x14ac:dyDescent="0.6">
      <c r="B11" s="166"/>
      <c r="C11" s="180" t="s">
        <v>0</v>
      </c>
      <c r="D11" s="179"/>
      <c r="E11" s="179"/>
      <c r="F11" s="179"/>
      <c r="G11" s="179"/>
      <c r="H11" s="179"/>
      <c r="I11" s="179"/>
      <c r="J11" s="179"/>
      <c r="K11" s="179"/>
      <c r="L11" s="179"/>
      <c r="M11" s="179"/>
      <c r="N11" s="179"/>
      <c r="O11" s="165"/>
    </row>
    <row r="12" spans="2:21" x14ac:dyDescent="0.3">
      <c r="B12" s="166"/>
      <c r="C12" s="179"/>
      <c r="D12" s="179"/>
      <c r="E12" s="179"/>
      <c r="F12" s="179"/>
      <c r="G12" s="179"/>
      <c r="H12" s="179"/>
      <c r="I12" s="179"/>
      <c r="J12" s="179"/>
      <c r="K12" s="179"/>
      <c r="L12" s="179"/>
      <c r="M12" s="179"/>
      <c r="N12" s="179"/>
      <c r="O12" s="165"/>
    </row>
    <row r="13" spans="2:21" x14ac:dyDescent="0.3">
      <c r="B13" s="166"/>
      <c r="O13" s="165"/>
    </row>
    <row r="14" spans="2:21" ht="31.2" x14ac:dyDescent="0.6">
      <c r="B14" s="166"/>
      <c r="C14" s="182" t="s">
        <v>1</v>
      </c>
      <c r="O14" s="165"/>
    </row>
    <row r="15" spans="2:21" ht="31.2" x14ac:dyDescent="0.3">
      <c r="B15" s="166"/>
      <c r="C15" s="339" t="s">
        <v>2</v>
      </c>
      <c r="O15" s="165"/>
    </row>
    <row r="16" spans="2:21" ht="31.2" x14ac:dyDescent="0.3">
      <c r="B16" s="166"/>
      <c r="C16" s="339" t="s">
        <v>3</v>
      </c>
      <c r="O16" s="165"/>
    </row>
    <row r="17" spans="2:15" ht="31.2" x14ac:dyDescent="0.3">
      <c r="B17" s="166"/>
      <c r="C17" s="339"/>
      <c r="O17" s="165"/>
    </row>
    <row r="18" spans="2:15" ht="31.2" x14ac:dyDescent="0.6">
      <c r="B18" s="166"/>
      <c r="C18" s="339" t="s">
        <v>1106</v>
      </c>
      <c r="D18" s="183"/>
      <c r="O18" s="165"/>
    </row>
    <row r="19" spans="2:15" ht="31.2" x14ac:dyDescent="0.6">
      <c r="B19" s="166"/>
      <c r="D19" s="183"/>
      <c r="O19" s="165"/>
    </row>
    <row r="20" spans="2:15" ht="31.2" x14ac:dyDescent="0.6">
      <c r="B20" s="166"/>
      <c r="C20" s="181" t="s">
        <v>1107</v>
      </c>
      <c r="D20" s="183"/>
      <c r="O20" s="165"/>
    </row>
    <row r="21" spans="2:15" ht="31.2" x14ac:dyDescent="0.6">
      <c r="B21" s="166"/>
      <c r="C21" s="671" t="s">
        <v>1110</v>
      </c>
      <c r="D21" s="183"/>
      <c r="O21" s="165"/>
    </row>
    <row r="22" spans="2:15" ht="31.2" x14ac:dyDescent="0.6">
      <c r="B22" s="166"/>
      <c r="D22" s="183"/>
      <c r="O22" s="165"/>
    </row>
    <row r="23" spans="2:15" ht="31.2" x14ac:dyDescent="0.6">
      <c r="B23" s="166"/>
      <c r="D23" s="183"/>
      <c r="O23" s="165"/>
    </row>
    <row r="24" spans="2:15" ht="31.2" x14ac:dyDescent="0.6">
      <c r="B24" s="166"/>
      <c r="C24" s="338"/>
      <c r="D24" s="183"/>
      <c r="O24" s="165"/>
    </row>
    <row r="25" spans="2:15" x14ac:dyDescent="0.3">
      <c r="B25" s="166"/>
      <c r="O25" s="165"/>
    </row>
    <row r="26" spans="2:15" x14ac:dyDescent="0.3">
      <c r="B26" s="166"/>
      <c r="O26" s="165"/>
    </row>
    <row r="27" spans="2:15" x14ac:dyDescent="0.3">
      <c r="B27" s="166"/>
      <c r="O27" s="165"/>
    </row>
    <row r="28" spans="2:15" x14ac:dyDescent="0.3">
      <c r="B28" s="166"/>
      <c r="O28" s="165"/>
    </row>
    <row r="29" spans="2:15" x14ac:dyDescent="0.3">
      <c r="B29" s="166"/>
      <c r="O29" s="165"/>
    </row>
    <row r="30" spans="2:15" x14ac:dyDescent="0.3">
      <c r="B30" s="166"/>
      <c r="O30" s="165"/>
    </row>
    <row r="31" spans="2:15" x14ac:dyDescent="0.3">
      <c r="B31" s="166"/>
      <c r="O31" s="165"/>
    </row>
    <row r="32" spans="2:15" x14ac:dyDescent="0.3">
      <c r="B32" s="166"/>
      <c r="O32" s="165"/>
    </row>
    <row r="33" spans="2:15" x14ac:dyDescent="0.3">
      <c r="B33" s="166"/>
      <c r="O33" s="165"/>
    </row>
    <row r="34" spans="2:15" x14ac:dyDescent="0.3">
      <c r="B34" s="166"/>
      <c r="O34" s="165"/>
    </row>
    <row r="35" spans="2:15" x14ac:dyDescent="0.3">
      <c r="B35" s="166"/>
      <c r="C35" s="153" t="s">
        <v>4</v>
      </c>
      <c r="D35" s="207"/>
      <c r="E35" s="174"/>
      <c r="F35" s="245" t="s">
        <v>964</v>
      </c>
      <c r="G35" s="207"/>
      <c r="H35" s="207"/>
      <c r="I35" s="207"/>
      <c r="J35" s="207"/>
      <c r="K35" s="207"/>
      <c r="L35" s="207"/>
      <c r="M35" s="174"/>
      <c r="O35" s="165"/>
    </row>
    <row r="36" spans="2:15" x14ac:dyDescent="0.3">
      <c r="B36" s="166"/>
      <c r="C36" s="153" t="s">
        <v>5</v>
      </c>
      <c r="D36" s="207"/>
      <c r="E36" s="174"/>
      <c r="F36" s="245" t="s">
        <v>965</v>
      </c>
      <c r="G36" s="207"/>
      <c r="H36" s="207"/>
      <c r="I36" s="207"/>
      <c r="J36" s="207"/>
      <c r="K36" s="207"/>
      <c r="L36" s="207"/>
      <c r="M36" s="174"/>
      <c r="O36" s="165"/>
    </row>
    <row r="37" spans="2:15" x14ac:dyDescent="0.3">
      <c r="B37" s="166"/>
      <c r="C37" s="153" t="s">
        <v>6</v>
      </c>
      <c r="D37" s="207"/>
      <c r="E37" s="174"/>
      <c r="F37" s="245" t="s">
        <v>968</v>
      </c>
      <c r="G37" s="207"/>
      <c r="H37" s="207"/>
      <c r="I37" s="207"/>
      <c r="J37" s="207"/>
      <c r="K37" s="207"/>
      <c r="L37" s="207"/>
      <c r="M37" s="174"/>
      <c r="O37" s="165"/>
    </row>
    <row r="38" spans="2:15" x14ac:dyDescent="0.3">
      <c r="B38" s="166"/>
      <c r="C38" s="153" t="s">
        <v>7</v>
      </c>
      <c r="D38" s="207"/>
      <c r="E38" s="174"/>
      <c r="F38" s="245" t="s">
        <v>966</v>
      </c>
      <c r="G38" s="207"/>
      <c r="H38" s="207"/>
      <c r="I38" s="207"/>
      <c r="J38" s="207"/>
      <c r="K38" s="207"/>
      <c r="L38" s="207"/>
      <c r="M38" s="174"/>
      <c r="O38" s="165"/>
    </row>
    <row r="39" spans="2:15" x14ac:dyDescent="0.3">
      <c r="B39" s="166"/>
      <c r="C39" s="245" t="s">
        <v>8</v>
      </c>
      <c r="D39" s="207"/>
      <c r="E39" s="174"/>
      <c r="F39" s="245" t="s">
        <v>9</v>
      </c>
      <c r="G39" s="207"/>
      <c r="H39" s="207"/>
      <c r="I39" s="207"/>
      <c r="J39" s="207"/>
      <c r="K39" s="207"/>
      <c r="L39" s="207"/>
      <c r="M39" s="174"/>
      <c r="O39" s="165"/>
    </row>
    <row r="40" spans="2:15" x14ac:dyDescent="0.3">
      <c r="B40" s="166"/>
      <c r="C40" s="153" t="s">
        <v>10</v>
      </c>
      <c r="D40" s="207"/>
      <c r="E40" s="174"/>
      <c r="F40" s="245" t="s">
        <v>967</v>
      </c>
      <c r="G40" s="207"/>
      <c r="H40" s="207"/>
      <c r="I40" s="207"/>
      <c r="J40" s="207"/>
      <c r="K40" s="207"/>
      <c r="L40" s="207"/>
      <c r="M40" s="174"/>
      <c r="O40" s="165"/>
    </row>
    <row r="41" spans="2:15" x14ac:dyDescent="0.3">
      <c r="B41" s="166"/>
      <c r="C41" s="153" t="s">
        <v>11</v>
      </c>
      <c r="D41" s="207"/>
      <c r="E41" s="174"/>
      <c r="F41" s="245" t="s">
        <v>979</v>
      </c>
      <c r="G41" s="207"/>
      <c r="H41" s="207"/>
      <c r="I41" s="207"/>
      <c r="J41" s="207"/>
      <c r="K41" s="207"/>
      <c r="L41" s="207"/>
      <c r="M41" s="174"/>
      <c r="O41" s="165"/>
    </row>
    <row r="42" spans="2:15" x14ac:dyDescent="0.3">
      <c r="B42" s="166"/>
      <c r="C42" s="153" t="s">
        <v>12</v>
      </c>
      <c r="D42" s="207"/>
      <c r="E42" s="174"/>
      <c r="F42" s="245" t="s">
        <v>980</v>
      </c>
      <c r="G42" s="207"/>
      <c r="H42" s="207"/>
      <c r="I42" s="207"/>
      <c r="J42" s="207"/>
      <c r="K42" s="207"/>
      <c r="L42" s="207"/>
      <c r="M42" s="174"/>
      <c r="O42" s="165"/>
    </row>
    <row r="43" spans="2:15" x14ac:dyDescent="0.3">
      <c r="B43" s="167"/>
      <c r="C43" s="168"/>
      <c r="D43" s="168"/>
      <c r="E43" s="168"/>
      <c r="F43" s="168"/>
      <c r="G43" s="168"/>
      <c r="H43" s="168"/>
      <c r="I43" s="168"/>
      <c r="J43" s="168"/>
      <c r="K43" s="168"/>
      <c r="L43" s="168"/>
      <c r="M43" s="168"/>
      <c r="N43" s="168"/>
      <c r="O43" s="169"/>
    </row>
  </sheetData>
  <sheetProtection algorithmName="SHA-512" hashValue="5/ZgLNhb7ZXMkXVA8fu3Ov8Abj4A+/ArlQmMQf0f6ESP+v6e76QdcKIoocgAGPQ4+UzDc1wwmMbH2uDvP9A5YA==" saltValue="YkhHiOxejm3oIZqzbi+xnw=="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U113"/>
  <sheetViews>
    <sheetView zoomScale="80" zoomScaleNormal="80" workbookViewId="0"/>
  </sheetViews>
  <sheetFormatPr defaultColWidth="8.6640625" defaultRowHeight="14.4" x14ac:dyDescent="0.3"/>
  <cols>
    <col min="1" max="1" width="13.6640625" customWidth="1"/>
    <col min="3" max="4" width="11.88671875" customWidth="1"/>
    <col min="5" max="5" width="10.44140625" style="450" customWidth="1"/>
    <col min="6" max="7" width="11.88671875" customWidth="1"/>
    <col min="8" max="8" width="11.88671875" hidden="1" customWidth="1"/>
    <col min="9" max="9" width="8.88671875" hidden="1" customWidth="1"/>
    <col min="10" max="10" width="9.44140625" hidden="1" customWidth="1"/>
    <col min="11" max="11" width="10.44140625" hidden="1" customWidth="1"/>
    <col min="12" max="12" width="10.5546875" hidden="1" customWidth="1"/>
    <col min="13" max="13" width="11.44140625" hidden="1" customWidth="1"/>
    <col min="14" max="14" width="11.88671875" hidden="1" customWidth="1"/>
    <col min="15" max="15" width="11.88671875" customWidth="1"/>
    <col min="16" max="16" width="24.44140625" bestFit="1" customWidth="1"/>
    <col min="17" max="17" width="31.6640625" bestFit="1" customWidth="1"/>
    <col min="18" max="18" width="15.109375" style="451" bestFit="1" customWidth="1"/>
    <col min="19" max="20" width="9" hidden="1" customWidth="1"/>
    <col min="21" max="22" width="9" customWidth="1"/>
    <col min="23" max="23" width="17.88671875" customWidth="1"/>
    <col min="24" max="24" width="12.5546875" customWidth="1"/>
    <col min="25" max="25" width="23.109375" customWidth="1"/>
    <col min="26" max="27" width="5.44140625" customWidth="1"/>
    <col min="28" max="28" width="13.33203125" customWidth="1"/>
    <col min="29" max="29" width="14.33203125" customWidth="1"/>
    <col min="30" max="30" width="10.44140625" customWidth="1"/>
  </cols>
  <sheetData>
    <row r="1" spans="1:22" ht="29.1" customHeight="1" x14ac:dyDescent="0.3"/>
    <row r="3" spans="1:22" ht="15" thickBot="1" x14ac:dyDescent="0.35">
      <c r="B3" s="688" t="s">
        <v>795</v>
      </c>
      <c r="C3" s="689"/>
      <c r="D3" s="689"/>
      <c r="E3" s="689"/>
      <c r="F3" s="689"/>
      <c r="G3" s="690"/>
      <c r="H3" s="691" t="s">
        <v>384</v>
      </c>
      <c r="I3" s="692"/>
      <c r="J3" s="692"/>
      <c r="K3" s="692"/>
      <c r="L3" s="692"/>
      <c r="M3" s="692"/>
      <c r="N3" s="693"/>
      <c r="O3" s="452"/>
      <c r="P3" s="452"/>
    </row>
    <row r="4" spans="1:22" ht="57" customHeight="1" x14ac:dyDescent="0.3">
      <c r="A4" s="495" t="s">
        <v>796</v>
      </c>
      <c r="B4" s="503" t="s">
        <v>797</v>
      </c>
      <c r="C4" s="504" t="s">
        <v>798</v>
      </c>
      <c r="D4" s="504" t="s">
        <v>799</v>
      </c>
      <c r="E4" s="505" t="s">
        <v>800</v>
      </c>
      <c r="F4" s="504" t="s">
        <v>801</v>
      </c>
      <c r="G4" s="506" t="s">
        <v>802</v>
      </c>
      <c r="H4" s="498" t="s">
        <v>798</v>
      </c>
      <c r="I4" s="499" t="s">
        <v>803</v>
      </c>
      <c r="J4" s="499" t="s">
        <v>384</v>
      </c>
      <c r="K4" s="499" t="s">
        <v>799</v>
      </c>
      <c r="L4" s="499" t="s">
        <v>800</v>
      </c>
      <c r="M4" s="499" t="s">
        <v>801</v>
      </c>
      <c r="N4" s="500" t="s">
        <v>802</v>
      </c>
      <c r="O4" s="453"/>
      <c r="P4" s="473" t="s">
        <v>796</v>
      </c>
      <c r="Q4" s="476" t="s">
        <v>804</v>
      </c>
      <c r="R4" s="473" t="s">
        <v>802</v>
      </c>
      <c r="S4" s="474" t="s">
        <v>805</v>
      </c>
      <c r="T4" s="474" t="s">
        <v>806</v>
      </c>
      <c r="U4" s="474" t="s">
        <v>807</v>
      </c>
      <c r="V4" s="477" t="s">
        <v>808</v>
      </c>
    </row>
    <row r="5" spans="1:22" x14ac:dyDescent="0.3">
      <c r="A5" s="496">
        <v>2</v>
      </c>
      <c r="B5" s="478" t="s">
        <v>809</v>
      </c>
      <c r="C5" s="454">
        <v>22383.9</v>
      </c>
      <c r="D5" s="454">
        <f>(C5-$B$110)*0.138</f>
        <v>1833.1782000000003</v>
      </c>
      <c r="E5" s="479">
        <f t="shared" ref="E5:E68" si="0">C5*0.005</f>
        <v>111.91950000000001</v>
      </c>
      <c r="F5" s="454">
        <f t="shared" ref="F5:F68" si="1">C5*0.2068</f>
        <v>4628.9905200000003</v>
      </c>
      <c r="G5" s="480">
        <f t="shared" ref="G5:G68" si="2">SUM(C5:F5)</f>
        <v>28957.988220000003</v>
      </c>
      <c r="H5" s="501">
        <f t="shared" ref="H5:H68" si="3">C5</f>
        <v>22383.9</v>
      </c>
      <c r="I5" s="502">
        <v>5132.4000000000005</v>
      </c>
      <c r="J5" s="502">
        <f t="shared" ref="J5:J68" si="4">C5+I5</f>
        <v>27516.300000000003</v>
      </c>
      <c r="K5" s="502">
        <f>(J5-$B$109)*0.138</f>
        <v>3797.2494000000006</v>
      </c>
      <c r="L5" s="502">
        <f t="shared" ref="L5:L68" si="5">J5*0.005</f>
        <v>137.58150000000001</v>
      </c>
      <c r="M5" s="502">
        <f t="shared" ref="M5:M68" si="6">J5*0.2068</f>
        <v>5690.3708400000005</v>
      </c>
      <c r="N5" s="502">
        <f t="shared" ref="N5:N68" si="7">SUM(J5:M5)</f>
        <v>37141.501740000007</v>
      </c>
      <c r="O5" s="455"/>
      <c r="P5" s="454" t="s">
        <v>810</v>
      </c>
      <c r="Q5" s="153" t="s">
        <v>811</v>
      </c>
      <c r="R5" s="470">
        <v>30214</v>
      </c>
      <c r="S5" s="471">
        <v>0.41</v>
      </c>
      <c r="T5" s="471">
        <v>0.83</v>
      </c>
      <c r="U5" s="494">
        <v>1560</v>
      </c>
      <c r="V5" s="475">
        <f>ROUND(R5/U5,2)</f>
        <v>19.37</v>
      </c>
    </row>
    <row r="6" spans="1:22" x14ac:dyDescent="0.3">
      <c r="A6" s="496">
        <v>2</v>
      </c>
      <c r="B6" s="478" t="s">
        <v>812</v>
      </c>
      <c r="C6" s="454">
        <v>22383.9</v>
      </c>
      <c r="D6" s="454">
        <f t="shared" ref="D6:D69" si="8">(C6-$B$110)*0.138</f>
        <v>1833.1782000000003</v>
      </c>
      <c r="E6" s="479">
        <f t="shared" si="0"/>
        <v>111.91950000000001</v>
      </c>
      <c r="F6" s="454">
        <f t="shared" si="1"/>
        <v>4628.9905200000003</v>
      </c>
      <c r="G6" s="480">
        <f t="shared" si="2"/>
        <v>28957.988220000003</v>
      </c>
      <c r="H6" s="501">
        <f t="shared" si="3"/>
        <v>22383.9</v>
      </c>
      <c r="I6" s="502">
        <v>5132.4000000000005</v>
      </c>
      <c r="J6" s="502">
        <f t="shared" si="4"/>
        <v>27516.300000000003</v>
      </c>
      <c r="K6" s="502">
        <f t="shared" ref="K6:K69" si="9">(J6-$B$109)*0.138</f>
        <v>3797.2494000000006</v>
      </c>
      <c r="L6" s="502">
        <f t="shared" si="5"/>
        <v>137.58150000000001</v>
      </c>
      <c r="M6" s="502">
        <f t="shared" si="6"/>
        <v>5690.3708400000005</v>
      </c>
      <c r="N6" s="502">
        <f>SUM(J6:M6)</f>
        <v>37141.501740000007</v>
      </c>
      <c r="O6" s="455"/>
      <c r="P6" s="454" t="s">
        <v>810</v>
      </c>
      <c r="Q6" s="153" t="s">
        <v>813</v>
      </c>
      <c r="R6" s="470">
        <f>G8</f>
        <v>28957.988220000003</v>
      </c>
      <c r="S6" s="471">
        <v>0.41</v>
      </c>
      <c r="T6" s="471">
        <v>0.83</v>
      </c>
      <c r="U6" s="494">
        <v>1560</v>
      </c>
      <c r="V6" s="475">
        <f t="shared" ref="V6:V41" si="10">ROUND(R6/U6,2)</f>
        <v>18.559999999999999</v>
      </c>
    </row>
    <row r="7" spans="1:22" x14ac:dyDescent="0.3">
      <c r="A7" s="496">
        <v>2</v>
      </c>
      <c r="B7" s="478" t="s">
        <v>814</v>
      </c>
      <c r="C7" s="454">
        <v>22383.9</v>
      </c>
      <c r="D7" s="454">
        <f t="shared" si="8"/>
        <v>1833.1782000000003</v>
      </c>
      <c r="E7" s="479">
        <f t="shared" si="0"/>
        <v>111.91950000000001</v>
      </c>
      <c r="F7" s="454">
        <f t="shared" si="1"/>
        <v>4628.9905200000003</v>
      </c>
      <c r="G7" s="480">
        <f t="shared" si="2"/>
        <v>28957.988220000003</v>
      </c>
      <c r="H7" s="501">
        <f t="shared" si="3"/>
        <v>22383.9</v>
      </c>
      <c r="I7" s="502">
        <v>5132.4000000000005</v>
      </c>
      <c r="J7" s="502">
        <f t="shared" si="4"/>
        <v>27516.300000000003</v>
      </c>
      <c r="K7" s="502">
        <f t="shared" si="9"/>
        <v>3797.2494000000006</v>
      </c>
      <c r="L7" s="502">
        <f t="shared" si="5"/>
        <v>137.58150000000001</v>
      </c>
      <c r="M7" s="502">
        <f t="shared" si="6"/>
        <v>5690.3708400000005</v>
      </c>
      <c r="N7" s="502">
        <f t="shared" si="7"/>
        <v>37141.501740000007</v>
      </c>
      <c r="O7" s="455"/>
      <c r="P7" s="454" t="s">
        <v>810</v>
      </c>
      <c r="Q7" s="153" t="s">
        <v>815</v>
      </c>
      <c r="R7" s="470">
        <f>G11</f>
        <v>28957.988220000003</v>
      </c>
      <c r="S7" s="471">
        <v>0.41</v>
      </c>
      <c r="T7" s="471">
        <v>0.83</v>
      </c>
      <c r="U7" s="494">
        <v>1560</v>
      </c>
      <c r="V7" s="475">
        <f t="shared" si="10"/>
        <v>18.559999999999999</v>
      </c>
    </row>
    <row r="8" spans="1:22" x14ac:dyDescent="0.3">
      <c r="A8" s="496">
        <v>2</v>
      </c>
      <c r="B8" s="478" t="s">
        <v>816</v>
      </c>
      <c r="C8" s="454">
        <v>22383.9</v>
      </c>
      <c r="D8" s="454">
        <f t="shared" si="8"/>
        <v>1833.1782000000003</v>
      </c>
      <c r="E8" s="479">
        <f t="shared" si="0"/>
        <v>111.91950000000001</v>
      </c>
      <c r="F8" s="454">
        <f t="shared" si="1"/>
        <v>4628.9905200000003</v>
      </c>
      <c r="G8" s="480">
        <f t="shared" si="2"/>
        <v>28957.988220000003</v>
      </c>
      <c r="H8" s="501">
        <f t="shared" si="3"/>
        <v>22383.9</v>
      </c>
      <c r="I8" s="502">
        <v>5132.4000000000005</v>
      </c>
      <c r="J8" s="502">
        <f t="shared" si="4"/>
        <v>27516.300000000003</v>
      </c>
      <c r="K8" s="502">
        <f t="shared" si="9"/>
        <v>3797.2494000000006</v>
      </c>
      <c r="L8" s="502">
        <f t="shared" si="5"/>
        <v>137.58150000000001</v>
      </c>
      <c r="M8" s="502">
        <f t="shared" si="6"/>
        <v>5690.3708400000005</v>
      </c>
      <c r="N8" s="502">
        <f t="shared" si="7"/>
        <v>37141.501740000007</v>
      </c>
      <c r="O8" s="455"/>
      <c r="P8" s="454" t="s">
        <v>817</v>
      </c>
      <c r="Q8" s="153" t="s">
        <v>818</v>
      </c>
      <c r="R8" s="470">
        <v>29541.911700000001</v>
      </c>
      <c r="S8" s="471">
        <v>0.35</v>
      </c>
      <c r="T8" s="471">
        <v>0.69</v>
      </c>
      <c r="U8" s="494">
        <v>1560</v>
      </c>
      <c r="V8" s="475">
        <f t="shared" si="10"/>
        <v>18.940000000000001</v>
      </c>
    </row>
    <row r="9" spans="1:22" x14ac:dyDescent="0.3">
      <c r="A9" s="496">
        <v>2</v>
      </c>
      <c r="B9" s="478" t="s">
        <v>819</v>
      </c>
      <c r="C9" s="454">
        <v>22383.9</v>
      </c>
      <c r="D9" s="454">
        <f t="shared" si="8"/>
        <v>1833.1782000000003</v>
      </c>
      <c r="E9" s="479">
        <f t="shared" si="0"/>
        <v>111.91950000000001</v>
      </c>
      <c r="F9" s="454">
        <f t="shared" si="1"/>
        <v>4628.9905200000003</v>
      </c>
      <c r="G9" s="480">
        <f t="shared" si="2"/>
        <v>28957.988220000003</v>
      </c>
      <c r="H9" s="501">
        <f t="shared" si="3"/>
        <v>22383.9</v>
      </c>
      <c r="I9" s="502">
        <v>5132.4000000000005</v>
      </c>
      <c r="J9" s="502">
        <f t="shared" si="4"/>
        <v>27516.300000000003</v>
      </c>
      <c r="K9" s="502">
        <f t="shared" si="9"/>
        <v>3797.2494000000006</v>
      </c>
      <c r="L9" s="502">
        <f t="shared" si="5"/>
        <v>137.58150000000001</v>
      </c>
      <c r="M9" s="502">
        <f t="shared" si="6"/>
        <v>5690.3708400000005</v>
      </c>
      <c r="N9" s="502">
        <f t="shared" si="7"/>
        <v>37141.501740000007</v>
      </c>
      <c r="O9" s="455"/>
      <c r="P9" s="454" t="s">
        <v>817</v>
      </c>
      <c r="Q9" s="153" t="s">
        <v>820</v>
      </c>
      <c r="R9" s="470">
        <v>31592.730330000006</v>
      </c>
      <c r="S9" s="471">
        <v>0.35</v>
      </c>
      <c r="T9" s="471">
        <v>0.69</v>
      </c>
      <c r="U9" s="494">
        <v>1560</v>
      </c>
      <c r="V9" s="475">
        <f t="shared" si="10"/>
        <v>20.25</v>
      </c>
    </row>
    <row r="10" spans="1:22" x14ac:dyDescent="0.3">
      <c r="A10" s="496">
        <v>2</v>
      </c>
      <c r="B10" s="478" t="s">
        <v>821</v>
      </c>
      <c r="C10" s="454">
        <v>22383.9</v>
      </c>
      <c r="D10" s="454">
        <f t="shared" si="8"/>
        <v>1833.1782000000003</v>
      </c>
      <c r="E10" s="479">
        <f t="shared" si="0"/>
        <v>111.91950000000001</v>
      </c>
      <c r="F10" s="454">
        <f t="shared" si="1"/>
        <v>4628.9905200000003</v>
      </c>
      <c r="G10" s="480">
        <f t="shared" si="2"/>
        <v>28957.988220000003</v>
      </c>
      <c r="H10" s="501">
        <f t="shared" si="3"/>
        <v>22383.9</v>
      </c>
      <c r="I10" s="502">
        <v>5132.4000000000005</v>
      </c>
      <c r="J10" s="502">
        <f t="shared" si="4"/>
        <v>27516.300000000003</v>
      </c>
      <c r="K10" s="502">
        <f t="shared" si="9"/>
        <v>3797.2494000000006</v>
      </c>
      <c r="L10" s="502">
        <f t="shared" si="5"/>
        <v>137.58150000000001</v>
      </c>
      <c r="M10" s="502">
        <f t="shared" si="6"/>
        <v>5690.3708400000005</v>
      </c>
      <c r="N10" s="502">
        <f t="shared" si="7"/>
        <v>37141.501740000007</v>
      </c>
      <c r="O10" s="455"/>
      <c r="P10" s="454" t="s">
        <v>817</v>
      </c>
      <c r="Q10" s="153" t="s">
        <v>822</v>
      </c>
      <c r="R10" s="470">
        <v>31592.730330000006</v>
      </c>
      <c r="S10" s="471">
        <v>0.35</v>
      </c>
      <c r="T10" s="471">
        <v>0.69</v>
      </c>
      <c r="U10" s="494">
        <v>1560</v>
      </c>
      <c r="V10" s="475">
        <f t="shared" si="10"/>
        <v>20.25</v>
      </c>
    </row>
    <row r="11" spans="1:22" x14ac:dyDescent="0.3">
      <c r="A11" s="496">
        <v>2</v>
      </c>
      <c r="B11" s="478" t="s">
        <v>823</v>
      </c>
      <c r="C11" s="454">
        <v>22383.9</v>
      </c>
      <c r="D11" s="454">
        <f t="shared" si="8"/>
        <v>1833.1782000000003</v>
      </c>
      <c r="E11" s="479">
        <f t="shared" si="0"/>
        <v>111.91950000000001</v>
      </c>
      <c r="F11" s="454">
        <f t="shared" si="1"/>
        <v>4628.9905200000003</v>
      </c>
      <c r="G11" s="480">
        <f t="shared" si="2"/>
        <v>28957.988220000003</v>
      </c>
      <c r="H11" s="501">
        <f t="shared" si="3"/>
        <v>22383.9</v>
      </c>
      <c r="I11" s="502">
        <v>5132.4000000000005</v>
      </c>
      <c r="J11" s="502">
        <f t="shared" si="4"/>
        <v>27516.300000000003</v>
      </c>
      <c r="K11" s="502">
        <f t="shared" si="9"/>
        <v>3797.2494000000006</v>
      </c>
      <c r="L11" s="502">
        <f t="shared" si="5"/>
        <v>137.58150000000001</v>
      </c>
      <c r="M11" s="502">
        <f t="shared" si="6"/>
        <v>5690.3708400000005</v>
      </c>
      <c r="N11" s="502">
        <f t="shared" si="7"/>
        <v>37141.501740000007</v>
      </c>
      <c r="O11" s="455"/>
      <c r="P11" s="454" t="s">
        <v>824</v>
      </c>
      <c r="Q11" s="153" t="s">
        <v>825</v>
      </c>
      <c r="R11" s="470">
        <v>32686.878210000003</v>
      </c>
      <c r="S11" s="471">
        <v>0.3</v>
      </c>
      <c r="T11" s="471">
        <v>0.6</v>
      </c>
      <c r="U11" s="494">
        <v>1560</v>
      </c>
      <c r="V11" s="475">
        <f t="shared" si="10"/>
        <v>20.95</v>
      </c>
    </row>
    <row r="12" spans="1:22" x14ac:dyDescent="0.3">
      <c r="A12" s="496">
        <v>3</v>
      </c>
      <c r="B12" s="478" t="s">
        <v>826</v>
      </c>
      <c r="C12" s="454">
        <v>22816.5</v>
      </c>
      <c r="D12" s="454">
        <f t="shared" si="8"/>
        <v>1892.8770000000002</v>
      </c>
      <c r="E12" s="479">
        <f t="shared" si="0"/>
        <v>114.0825</v>
      </c>
      <c r="F12" s="454">
        <f t="shared" si="1"/>
        <v>4718.4522000000006</v>
      </c>
      <c r="G12" s="480">
        <f t="shared" si="2"/>
        <v>29541.911700000001</v>
      </c>
      <c r="H12" s="501">
        <f t="shared" si="3"/>
        <v>22816.5</v>
      </c>
      <c r="I12" s="502">
        <v>5132.4000000000005</v>
      </c>
      <c r="J12" s="502">
        <f t="shared" si="4"/>
        <v>27948.9</v>
      </c>
      <c r="K12" s="502">
        <f t="shared" si="9"/>
        <v>3856.9482000000007</v>
      </c>
      <c r="L12" s="502">
        <f t="shared" si="5"/>
        <v>139.74450000000002</v>
      </c>
      <c r="M12" s="502">
        <f t="shared" si="6"/>
        <v>5779.8325200000008</v>
      </c>
      <c r="N12" s="502">
        <f t="shared" si="7"/>
        <v>37725.425220000005</v>
      </c>
      <c r="O12" s="455"/>
      <c r="P12" s="454" t="s">
        <v>824</v>
      </c>
      <c r="Q12" s="153" t="s">
        <v>122</v>
      </c>
      <c r="R12" s="470">
        <v>35993.415780000003</v>
      </c>
      <c r="S12" s="471">
        <v>0.3</v>
      </c>
      <c r="T12" s="471">
        <v>0.6</v>
      </c>
      <c r="U12" s="494">
        <v>1560</v>
      </c>
      <c r="V12" s="475">
        <f t="shared" si="10"/>
        <v>23.07</v>
      </c>
    </row>
    <row r="13" spans="1:22" x14ac:dyDescent="0.3">
      <c r="A13" s="496">
        <v>3</v>
      </c>
      <c r="B13" s="478" t="s">
        <v>827</v>
      </c>
      <c r="C13" s="454">
        <v>22816.5</v>
      </c>
      <c r="D13" s="454">
        <f t="shared" si="8"/>
        <v>1892.8770000000002</v>
      </c>
      <c r="E13" s="479">
        <f t="shared" si="0"/>
        <v>114.0825</v>
      </c>
      <c r="F13" s="454">
        <f t="shared" si="1"/>
        <v>4718.4522000000006</v>
      </c>
      <c r="G13" s="480">
        <f t="shared" si="2"/>
        <v>29541.911700000001</v>
      </c>
      <c r="H13" s="501">
        <f t="shared" si="3"/>
        <v>22816.5</v>
      </c>
      <c r="I13" s="502">
        <v>5132.4000000000005</v>
      </c>
      <c r="J13" s="502">
        <f t="shared" si="4"/>
        <v>27948.9</v>
      </c>
      <c r="K13" s="502">
        <f t="shared" si="9"/>
        <v>3856.9482000000007</v>
      </c>
      <c r="L13" s="502">
        <f t="shared" si="5"/>
        <v>139.74450000000002</v>
      </c>
      <c r="M13" s="502">
        <f t="shared" si="6"/>
        <v>5779.8325200000008</v>
      </c>
      <c r="N13" s="502">
        <f t="shared" si="7"/>
        <v>37725.425220000005</v>
      </c>
      <c r="O13" s="455"/>
      <c r="P13" s="454" t="s">
        <v>824</v>
      </c>
      <c r="Q13" s="153" t="s">
        <v>828</v>
      </c>
      <c r="R13" s="470">
        <v>35993.415780000003</v>
      </c>
      <c r="S13" s="471">
        <v>0.3</v>
      </c>
      <c r="T13" s="471">
        <v>0.6</v>
      </c>
      <c r="U13" s="494">
        <v>1560</v>
      </c>
      <c r="V13" s="475">
        <f t="shared" si="10"/>
        <v>23.07</v>
      </c>
    </row>
    <row r="14" spans="1:22" x14ac:dyDescent="0.3">
      <c r="A14" s="496">
        <v>3</v>
      </c>
      <c r="B14" s="478" t="s">
        <v>829</v>
      </c>
      <c r="C14" s="454">
        <v>24335.850000000002</v>
      </c>
      <c r="D14" s="454">
        <f t="shared" si="8"/>
        <v>2102.5473000000006</v>
      </c>
      <c r="E14" s="479">
        <f t="shared" si="0"/>
        <v>121.67925000000001</v>
      </c>
      <c r="F14" s="454">
        <f t="shared" si="1"/>
        <v>5032.6537800000006</v>
      </c>
      <c r="G14" s="480">
        <f t="shared" si="2"/>
        <v>31592.730330000006</v>
      </c>
      <c r="H14" s="501">
        <f t="shared" si="3"/>
        <v>24335.850000000002</v>
      </c>
      <c r="I14" s="502">
        <v>5132.4000000000005</v>
      </c>
      <c r="J14" s="502">
        <f t="shared" si="4"/>
        <v>29468.250000000004</v>
      </c>
      <c r="K14" s="502">
        <f t="shared" si="9"/>
        <v>4066.6185000000009</v>
      </c>
      <c r="L14" s="502">
        <f t="shared" si="5"/>
        <v>147.34125000000003</v>
      </c>
      <c r="M14" s="502">
        <f t="shared" si="6"/>
        <v>6094.0341000000008</v>
      </c>
      <c r="N14" s="502">
        <f t="shared" si="7"/>
        <v>39776.243849999999</v>
      </c>
      <c r="O14" s="455"/>
      <c r="P14" s="454" t="s">
        <v>830</v>
      </c>
      <c r="Q14" s="153" t="s">
        <v>831</v>
      </c>
      <c r="R14" s="470">
        <v>37088.980949999997</v>
      </c>
      <c r="S14" s="471">
        <v>0.3</v>
      </c>
      <c r="T14" s="471">
        <v>0.6</v>
      </c>
      <c r="U14" s="494">
        <v>1560</v>
      </c>
      <c r="V14" s="475">
        <f t="shared" si="10"/>
        <v>23.77</v>
      </c>
    </row>
    <row r="15" spans="1:22" x14ac:dyDescent="0.3">
      <c r="A15" s="496">
        <v>3</v>
      </c>
      <c r="B15" s="478" t="s">
        <v>832</v>
      </c>
      <c r="C15" s="454">
        <v>24335.850000000002</v>
      </c>
      <c r="D15" s="454">
        <f t="shared" si="8"/>
        <v>2102.5473000000006</v>
      </c>
      <c r="E15" s="479">
        <f t="shared" si="0"/>
        <v>121.67925000000001</v>
      </c>
      <c r="F15" s="454">
        <f t="shared" si="1"/>
        <v>5032.6537800000006</v>
      </c>
      <c r="G15" s="480">
        <f t="shared" si="2"/>
        <v>31592.730330000006</v>
      </c>
      <c r="H15" s="501">
        <f t="shared" si="3"/>
        <v>24335.850000000002</v>
      </c>
      <c r="I15" s="502">
        <v>5132.4000000000005</v>
      </c>
      <c r="J15" s="502">
        <f t="shared" si="4"/>
        <v>29468.250000000004</v>
      </c>
      <c r="K15" s="502">
        <f t="shared" si="9"/>
        <v>4066.6185000000009</v>
      </c>
      <c r="L15" s="502">
        <f t="shared" si="5"/>
        <v>147.34125000000003</v>
      </c>
      <c r="M15" s="502">
        <f t="shared" si="6"/>
        <v>6094.0341000000008</v>
      </c>
      <c r="N15" s="502">
        <f t="shared" si="7"/>
        <v>39776.243849999999</v>
      </c>
      <c r="O15" s="455"/>
      <c r="P15" s="454" t="s">
        <v>830</v>
      </c>
      <c r="Q15" s="153" t="s">
        <v>833</v>
      </c>
      <c r="R15" s="470">
        <v>40100.722199999997</v>
      </c>
      <c r="S15" s="471">
        <v>0.3</v>
      </c>
      <c r="T15" s="471">
        <v>0.6</v>
      </c>
      <c r="U15" s="494">
        <v>1560</v>
      </c>
      <c r="V15" s="475">
        <f t="shared" si="10"/>
        <v>25.71</v>
      </c>
    </row>
    <row r="16" spans="1:22" x14ac:dyDescent="0.3">
      <c r="A16" s="496">
        <v>3</v>
      </c>
      <c r="B16" s="478" t="s">
        <v>834</v>
      </c>
      <c r="C16" s="454">
        <v>24335.850000000002</v>
      </c>
      <c r="D16" s="454">
        <f t="shared" si="8"/>
        <v>2102.5473000000006</v>
      </c>
      <c r="E16" s="479">
        <f t="shared" si="0"/>
        <v>121.67925000000001</v>
      </c>
      <c r="F16" s="454">
        <f t="shared" si="1"/>
        <v>5032.6537800000006</v>
      </c>
      <c r="G16" s="480">
        <f t="shared" si="2"/>
        <v>31592.730330000006</v>
      </c>
      <c r="H16" s="501">
        <f t="shared" si="3"/>
        <v>24335.850000000002</v>
      </c>
      <c r="I16" s="502">
        <v>5132.4000000000005</v>
      </c>
      <c r="J16" s="502">
        <f t="shared" si="4"/>
        <v>29468.250000000004</v>
      </c>
      <c r="K16" s="502">
        <f t="shared" si="9"/>
        <v>4066.6185000000009</v>
      </c>
      <c r="L16" s="502">
        <f t="shared" si="5"/>
        <v>147.34125000000003</v>
      </c>
      <c r="M16" s="502">
        <f t="shared" si="6"/>
        <v>6094.0341000000008</v>
      </c>
      <c r="N16" s="502">
        <f t="shared" si="7"/>
        <v>39776.243849999999</v>
      </c>
      <c r="O16" s="455"/>
      <c r="P16" s="454" t="s">
        <v>830</v>
      </c>
      <c r="Q16" s="153" t="s">
        <v>835</v>
      </c>
      <c r="R16" s="470">
        <v>45421.22886000001</v>
      </c>
      <c r="S16" s="471">
        <v>0.3</v>
      </c>
      <c r="T16" s="471">
        <v>0.6</v>
      </c>
      <c r="U16" s="494">
        <v>1560</v>
      </c>
      <c r="V16" s="475">
        <f t="shared" si="10"/>
        <v>29.12</v>
      </c>
    </row>
    <row r="17" spans="1:22" x14ac:dyDescent="0.3">
      <c r="A17" s="496">
        <v>3</v>
      </c>
      <c r="B17" s="478" t="s">
        <v>836</v>
      </c>
      <c r="C17" s="454">
        <v>24335.850000000002</v>
      </c>
      <c r="D17" s="454">
        <f t="shared" si="8"/>
        <v>2102.5473000000006</v>
      </c>
      <c r="E17" s="479">
        <f t="shared" si="0"/>
        <v>121.67925000000001</v>
      </c>
      <c r="F17" s="454">
        <f t="shared" si="1"/>
        <v>5032.6537800000006</v>
      </c>
      <c r="G17" s="480">
        <f t="shared" si="2"/>
        <v>31592.730330000006</v>
      </c>
      <c r="H17" s="501">
        <f t="shared" si="3"/>
        <v>24335.850000000002</v>
      </c>
      <c r="I17" s="502">
        <v>5132.4000000000005</v>
      </c>
      <c r="J17" s="502">
        <f t="shared" si="4"/>
        <v>29468.250000000004</v>
      </c>
      <c r="K17" s="502">
        <f t="shared" si="9"/>
        <v>4066.6185000000009</v>
      </c>
      <c r="L17" s="502">
        <f t="shared" si="5"/>
        <v>147.34125000000003</v>
      </c>
      <c r="M17" s="502">
        <f t="shared" si="6"/>
        <v>6094.0341000000008</v>
      </c>
      <c r="N17" s="502">
        <f t="shared" si="7"/>
        <v>39776.243849999999</v>
      </c>
      <c r="O17" s="455"/>
      <c r="P17" s="454" t="s">
        <v>837</v>
      </c>
      <c r="Q17" s="153" t="s">
        <v>838</v>
      </c>
      <c r="R17" s="470">
        <v>46515.37674</v>
      </c>
      <c r="S17" s="471">
        <v>0.3</v>
      </c>
      <c r="T17" s="471">
        <v>0.6</v>
      </c>
      <c r="U17" s="494">
        <v>1560</v>
      </c>
      <c r="V17" s="475">
        <f t="shared" si="10"/>
        <v>29.82</v>
      </c>
    </row>
    <row r="18" spans="1:22" x14ac:dyDescent="0.3">
      <c r="A18" s="496">
        <v>3</v>
      </c>
      <c r="B18" s="478" t="s">
        <v>839</v>
      </c>
      <c r="C18" s="454">
        <v>24335.850000000002</v>
      </c>
      <c r="D18" s="454">
        <f t="shared" si="8"/>
        <v>2102.5473000000006</v>
      </c>
      <c r="E18" s="479">
        <f t="shared" si="0"/>
        <v>121.67925000000001</v>
      </c>
      <c r="F18" s="454">
        <f t="shared" si="1"/>
        <v>5032.6537800000006</v>
      </c>
      <c r="G18" s="480">
        <f t="shared" si="2"/>
        <v>31592.730330000006</v>
      </c>
      <c r="H18" s="501">
        <f t="shared" si="3"/>
        <v>24335.850000000002</v>
      </c>
      <c r="I18" s="502">
        <v>5132.4000000000005</v>
      </c>
      <c r="J18" s="502">
        <f t="shared" si="4"/>
        <v>29468.250000000004</v>
      </c>
      <c r="K18" s="502">
        <f t="shared" si="9"/>
        <v>4066.6185000000009</v>
      </c>
      <c r="L18" s="502">
        <f t="shared" si="5"/>
        <v>147.34125000000003</v>
      </c>
      <c r="M18" s="502">
        <f t="shared" si="6"/>
        <v>6094.0341000000008</v>
      </c>
      <c r="N18" s="502">
        <f t="shared" si="7"/>
        <v>39776.243849999999</v>
      </c>
      <c r="O18" s="455"/>
      <c r="P18" s="454" t="s">
        <v>837</v>
      </c>
      <c r="Q18" s="153" t="s">
        <v>108</v>
      </c>
      <c r="R18" s="470">
        <v>49160.039879999989</v>
      </c>
      <c r="S18" s="471">
        <v>0.3</v>
      </c>
      <c r="T18" s="471">
        <v>0.6</v>
      </c>
      <c r="U18" s="494">
        <v>1560</v>
      </c>
      <c r="V18" s="475">
        <f t="shared" si="10"/>
        <v>31.51</v>
      </c>
    </row>
    <row r="19" spans="1:22" x14ac:dyDescent="0.3">
      <c r="A19" s="496">
        <v>4</v>
      </c>
      <c r="B19" s="478" t="s">
        <v>840</v>
      </c>
      <c r="C19" s="454">
        <v>25146.45</v>
      </c>
      <c r="D19" s="454">
        <f t="shared" si="8"/>
        <v>2214.4101000000005</v>
      </c>
      <c r="E19" s="479">
        <f t="shared" si="0"/>
        <v>125.73225000000001</v>
      </c>
      <c r="F19" s="454">
        <f t="shared" si="1"/>
        <v>5200.2858600000009</v>
      </c>
      <c r="G19" s="480">
        <f t="shared" si="2"/>
        <v>32686.878210000003</v>
      </c>
      <c r="H19" s="501">
        <f t="shared" si="3"/>
        <v>25146.45</v>
      </c>
      <c r="I19" s="502">
        <v>5132.4000000000005</v>
      </c>
      <c r="J19" s="502">
        <f t="shared" si="4"/>
        <v>30278.850000000002</v>
      </c>
      <c r="K19" s="502">
        <f t="shared" si="9"/>
        <v>4178.4813000000004</v>
      </c>
      <c r="L19" s="502">
        <f t="shared" si="5"/>
        <v>151.39425000000003</v>
      </c>
      <c r="M19" s="502">
        <f t="shared" si="6"/>
        <v>6261.6661800000011</v>
      </c>
      <c r="N19" s="502">
        <f t="shared" si="7"/>
        <v>40870.391730000003</v>
      </c>
      <c r="O19" s="455"/>
      <c r="P19" s="454" t="s">
        <v>837</v>
      </c>
      <c r="Q19" s="153" t="s">
        <v>841</v>
      </c>
      <c r="R19" s="470">
        <v>56269.166519999999</v>
      </c>
      <c r="S19" s="471">
        <v>0.3</v>
      </c>
      <c r="T19" s="471">
        <v>0.6</v>
      </c>
      <c r="U19" s="494">
        <v>1560</v>
      </c>
      <c r="V19" s="475">
        <f t="shared" si="10"/>
        <v>36.07</v>
      </c>
    </row>
    <row r="20" spans="1:22" x14ac:dyDescent="0.3">
      <c r="A20" s="496">
        <v>4</v>
      </c>
      <c r="B20" s="478" t="s">
        <v>842</v>
      </c>
      <c r="C20" s="454">
        <v>25146.45</v>
      </c>
      <c r="D20" s="454">
        <f t="shared" si="8"/>
        <v>2214.4101000000005</v>
      </c>
      <c r="E20" s="479">
        <f t="shared" si="0"/>
        <v>125.73225000000001</v>
      </c>
      <c r="F20" s="454">
        <f t="shared" si="1"/>
        <v>5200.2858600000009</v>
      </c>
      <c r="G20" s="480">
        <f t="shared" si="2"/>
        <v>32686.878210000003</v>
      </c>
      <c r="H20" s="501">
        <f t="shared" si="3"/>
        <v>25146.45</v>
      </c>
      <c r="I20" s="502">
        <v>5132.4000000000005</v>
      </c>
      <c r="J20" s="502">
        <f t="shared" si="4"/>
        <v>30278.850000000002</v>
      </c>
      <c r="K20" s="502">
        <f t="shared" si="9"/>
        <v>4178.4813000000004</v>
      </c>
      <c r="L20" s="502">
        <f t="shared" si="5"/>
        <v>151.39425000000003</v>
      </c>
      <c r="M20" s="502">
        <f t="shared" si="6"/>
        <v>6261.6661800000011</v>
      </c>
      <c r="N20" s="502">
        <f t="shared" si="7"/>
        <v>40870.391730000003</v>
      </c>
      <c r="O20" s="455"/>
      <c r="P20" s="454" t="s">
        <v>843</v>
      </c>
      <c r="Q20" s="153" t="s">
        <v>844</v>
      </c>
      <c r="R20" s="470">
        <v>57787.084110000011</v>
      </c>
      <c r="S20" s="471">
        <v>0.3</v>
      </c>
      <c r="T20" s="471">
        <v>0.6</v>
      </c>
      <c r="U20" s="494">
        <v>1560</v>
      </c>
      <c r="V20" s="475">
        <f t="shared" si="10"/>
        <v>37.04</v>
      </c>
    </row>
    <row r="21" spans="1:22" x14ac:dyDescent="0.3">
      <c r="A21" s="496">
        <v>4</v>
      </c>
      <c r="B21" s="478" t="s">
        <v>845</v>
      </c>
      <c r="C21" s="454">
        <v>25146.45</v>
      </c>
      <c r="D21" s="454">
        <f t="shared" si="8"/>
        <v>2214.4101000000005</v>
      </c>
      <c r="E21" s="479">
        <f t="shared" si="0"/>
        <v>125.73225000000001</v>
      </c>
      <c r="F21" s="454">
        <f t="shared" si="1"/>
        <v>5200.2858600000009</v>
      </c>
      <c r="G21" s="480">
        <f t="shared" si="2"/>
        <v>32686.878210000003</v>
      </c>
      <c r="H21" s="501">
        <f t="shared" si="3"/>
        <v>25146.45</v>
      </c>
      <c r="I21" s="502">
        <v>5132.4000000000005</v>
      </c>
      <c r="J21" s="502">
        <f t="shared" si="4"/>
        <v>30278.850000000002</v>
      </c>
      <c r="K21" s="502">
        <f t="shared" si="9"/>
        <v>4178.4813000000004</v>
      </c>
      <c r="L21" s="502">
        <f t="shared" si="5"/>
        <v>151.39425000000003</v>
      </c>
      <c r="M21" s="502">
        <f t="shared" si="6"/>
        <v>6261.6661800000011</v>
      </c>
      <c r="N21" s="502">
        <f t="shared" si="7"/>
        <v>40870.391730000003</v>
      </c>
      <c r="O21" s="455"/>
      <c r="P21" s="454" t="s">
        <v>843</v>
      </c>
      <c r="Q21" s="153" t="s">
        <v>116</v>
      </c>
      <c r="R21" s="470">
        <v>60830.005740000008</v>
      </c>
      <c r="S21" s="471">
        <v>0.3</v>
      </c>
      <c r="T21" s="471">
        <v>0.6</v>
      </c>
      <c r="U21" s="494">
        <v>1560</v>
      </c>
      <c r="V21" s="475">
        <f t="shared" si="10"/>
        <v>38.99</v>
      </c>
    </row>
    <row r="22" spans="1:22" x14ac:dyDescent="0.3">
      <c r="A22" s="496">
        <v>4</v>
      </c>
      <c r="B22" s="478" t="s">
        <v>846</v>
      </c>
      <c r="C22" s="454">
        <v>27596.100000000002</v>
      </c>
      <c r="D22" s="454">
        <f t="shared" si="8"/>
        <v>2552.4618000000005</v>
      </c>
      <c r="E22" s="479">
        <f t="shared" si="0"/>
        <v>137.98050000000001</v>
      </c>
      <c r="F22" s="454">
        <f t="shared" si="1"/>
        <v>5706.8734800000011</v>
      </c>
      <c r="G22" s="480">
        <f t="shared" si="2"/>
        <v>35993.415780000003</v>
      </c>
      <c r="H22" s="501">
        <f t="shared" si="3"/>
        <v>27596.100000000002</v>
      </c>
      <c r="I22" s="502">
        <v>5519.2200000000012</v>
      </c>
      <c r="J22" s="502">
        <f t="shared" si="4"/>
        <v>33115.320000000007</v>
      </c>
      <c r="K22" s="502">
        <f t="shared" si="9"/>
        <v>4569.9141600000012</v>
      </c>
      <c r="L22" s="502">
        <f t="shared" si="5"/>
        <v>165.57660000000004</v>
      </c>
      <c r="M22" s="502">
        <f t="shared" si="6"/>
        <v>6848.2481760000019</v>
      </c>
      <c r="N22" s="502">
        <f t="shared" si="7"/>
        <v>44699.058936000009</v>
      </c>
      <c r="O22" s="455"/>
      <c r="P22" s="454" t="s">
        <v>843</v>
      </c>
      <c r="Q22" s="153" t="s">
        <v>847</v>
      </c>
      <c r="R22" s="470">
        <v>66309.248879999999</v>
      </c>
      <c r="S22" s="471">
        <v>0.3</v>
      </c>
      <c r="T22" s="471">
        <v>0.6</v>
      </c>
      <c r="U22" s="494">
        <v>1560</v>
      </c>
      <c r="V22" s="475">
        <f t="shared" si="10"/>
        <v>42.51</v>
      </c>
    </row>
    <row r="23" spans="1:22" x14ac:dyDescent="0.3">
      <c r="A23" s="496">
        <v>4</v>
      </c>
      <c r="B23" s="478" t="s">
        <v>848</v>
      </c>
      <c r="C23" s="454">
        <v>27596.100000000002</v>
      </c>
      <c r="D23" s="454">
        <f t="shared" si="8"/>
        <v>2552.4618000000005</v>
      </c>
      <c r="E23" s="479">
        <f t="shared" si="0"/>
        <v>137.98050000000001</v>
      </c>
      <c r="F23" s="454">
        <f t="shared" si="1"/>
        <v>5706.8734800000011</v>
      </c>
      <c r="G23" s="480">
        <f t="shared" si="2"/>
        <v>35993.415780000003</v>
      </c>
      <c r="H23" s="501">
        <f t="shared" si="3"/>
        <v>27596.100000000002</v>
      </c>
      <c r="I23" s="502">
        <v>5519.2200000000012</v>
      </c>
      <c r="J23" s="502">
        <f t="shared" si="4"/>
        <v>33115.320000000007</v>
      </c>
      <c r="K23" s="502">
        <f t="shared" si="9"/>
        <v>4569.9141600000012</v>
      </c>
      <c r="L23" s="502">
        <f t="shared" si="5"/>
        <v>165.57660000000004</v>
      </c>
      <c r="M23" s="502">
        <f t="shared" si="6"/>
        <v>6848.2481760000019</v>
      </c>
      <c r="N23" s="502">
        <f t="shared" si="7"/>
        <v>44699.058936000009</v>
      </c>
      <c r="O23" s="455"/>
      <c r="P23" s="454" t="s">
        <v>849</v>
      </c>
      <c r="Q23" s="153" t="s">
        <v>850</v>
      </c>
      <c r="R23" s="470">
        <v>67519.61454000001</v>
      </c>
      <c r="S23" s="471">
        <v>0.3</v>
      </c>
      <c r="T23" s="471">
        <v>0.6</v>
      </c>
      <c r="U23" s="494">
        <v>1560</v>
      </c>
      <c r="V23" s="475">
        <f t="shared" si="10"/>
        <v>43.28</v>
      </c>
    </row>
    <row r="24" spans="1:22" x14ac:dyDescent="0.3">
      <c r="A24" s="496">
        <v>4</v>
      </c>
      <c r="B24" s="478" t="s">
        <v>851</v>
      </c>
      <c r="C24" s="454">
        <v>27596.100000000002</v>
      </c>
      <c r="D24" s="454">
        <f t="shared" si="8"/>
        <v>2552.4618000000005</v>
      </c>
      <c r="E24" s="479">
        <f t="shared" si="0"/>
        <v>137.98050000000001</v>
      </c>
      <c r="F24" s="454">
        <f t="shared" si="1"/>
        <v>5706.8734800000011</v>
      </c>
      <c r="G24" s="480">
        <f t="shared" si="2"/>
        <v>35993.415780000003</v>
      </c>
      <c r="H24" s="501">
        <f t="shared" si="3"/>
        <v>27596.100000000002</v>
      </c>
      <c r="I24" s="502">
        <v>5519.2200000000012</v>
      </c>
      <c r="J24" s="502">
        <f t="shared" si="4"/>
        <v>33115.320000000007</v>
      </c>
      <c r="K24" s="502">
        <f t="shared" si="9"/>
        <v>4569.9141600000012</v>
      </c>
      <c r="L24" s="502">
        <f t="shared" si="5"/>
        <v>165.57660000000004</v>
      </c>
      <c r="M24" s="502">
        <f t="shared" si="6"/>
        <v>6848.2481760000019</v>
      </c>
      <c r="N24" s="502">
        <f t="shared" si="7"/>
        <v>44699.058936000009</v>
      </c>
      <c r="O24" s="455"/>
      <c r="P24" s="454" t="s">
        <v>849</v>
      </c>
      <c r="Q24" s="153" t="s">
        <v>852</v>
      </c>
      <c r="R24" s="470">
        <v>67519.61454000001</v>
      </c>
      <c r="S24" s="471">
        <v>0.3</v>
      </c>
      <c r="T24" s="471">
        <v>0.6</v>
      </c>
      <c r="U24" s="494">
        <v>1560</v>
      </c>
      <c r="V24" s="475">
        <f t="shared" si="10"/>
        <v>43.28</v>
      </c>
    </row>
    <row r="25" spans="1:22" x14ac:dyDescent="0.3">
      <c r="A25" s="496">
        <v>4</v>
      </c>
      <c r="B25" s="478" t="s">
        <v>853</v>
      </c>
      <c r="C25" s="454">
        <v>27596.100000000002</v>
      </c>
      <c r="D25" s="454">
        <f t="shared" si="8"/>
        <v>2552.4618000000005</v>
      </c>
      <c r="E25" s="479">
        <f t="shared" si="0"/>
        <v>137.98050000000001</v>
      </c>
      <c r="F25" s="454">
        <f t="shared" si="1"/>
        <v>5706.8734800000011</v>
      </c>
      <c r="G25" s="480">
        <f t="shared" si="2"/>
        <v>35993.415780000003</v>
      </c>
      <c r="H25" s="501">
        <f t="shared" si="3"/>
        <v>27596.100000000002</v>
      </c>
      <c r="I25" s="502">
        <v>5519.2200000000012</v>
      </c>
      <c r="J25" s="502">
        <f t="shared" si="4"/>
        <v>33115.320000000007</v>
      </c>
      <c r="K25" s="502">
        <f t="shared" si="9"/>
        <v>4569.9141600000012</v>
      </c>
      <c r="L25" s="502">
        <f t="shared" si="5"/>
        <v>165.57660000000004</v>
      </c>
      <c r="M25" s="502">
        <f t="shared" si="6"/>
        <v>6848.2481760000019</v>
      </c>
      <c r="N25" s="502">
        <f t="shared" si="7"/>
        <v>44699.058936000009</v>
      </c>
      <c r="O25" s="455"/>
      <c r="P25" s="454" t="s">
        <v>849</v>
      </c>
      <c r="Q25" s="153" t="s">
        <v>854</v>
      </c>
      <c r="R25" s="470">
        <v>76155.162510000009</v>
      </c>
      <c r="S25" s="471">
        <v>0.3</v>
      </c>
      <c r="T25" s="471">
        <v>0.6</v>
      </c>
      <c r="U25" s="494">
        <v>1560</v>
      </c>
      <c r="V25" s="475">
        <f t="shared" si="10"/>
        <v>48.82</v>
      </c>
    </row>
    <row r="26" spans="1:22" x14ac:dyDescent="0.3">
      <c r="A26" s="496">
        <v>5</v>
      </c>
      <c r="B26" s="478" t="s">
        <v>855</v>
      </c>
      <c r="C26" s="454">
        <v>28407.75</v>
      </c>
      <c r="D26" s="454">
        <f t="shared" si="8"/>
        <v>2664.4695000000002</v>
      </c>
      <c r="E26" s="479">
        <f t="shared" si="0"/>
        <v>142.03874999999999</v>
      </c>
      <c r="F26" s="454">
        <f t="shared" si="1"/>
        <v>5874.7227000000003</v>
      </c>
      <c r="G26" s="480">
        <f t="shared" si="2"/>
        <v>37088.980949999997</v>
      </c>
      <c r="H26" s="501">
        <f t="shared" si="3"/>
        <v>28407.75</v>
      </c>
      <c r="I26" s="502">
        <v>5681.55</v>
      </c>
      <c r="J26" s="502">
        <f t="shared" si="4"/>
        <v>34089.300000000003</v>
      </c>
      <c r="K26" s="502">
        <f t="shared" si="9"/>
        <v>4704.3234000000011</v>
      </c>
      <c r="L26" s="502">
        <f t="shared" si="5"/>
        <v>170.44650000000001</v>
      </c>
      <c r="M26" s="502">
        <f t="shared" si="6"/>
        <v>7049.6672400000007</v>
      </c>
      <c r="N26" s="502">
        <f t="shared" si="7"/>
        <v>46013.737140000005</v>
      </c>
      <c r="O26" s="455"/>
      <c r="P26" s="454" t="s">
        <v>856</v>
      </c>
      <c r="Q26" s="153" t="s">
        <v>857</v>
      </c>
      <c r="R26" s="470">
        <v>78344.875560000015</v>
      </c>
      <c r="S26" s="471">
        <v>0.3</v>
      </c>
      <c r="T26" s="471">
        <v>0.6</v>
      </c>
      <c r="U26" s="494">
        <v>1560</v>
      </c>
      <c r="V26" s="475">
        <f t="shared" si="10"/>
        <v>50.22</v>
      </c>
    </row>
    <row r="27" spans="1:22" x14ac:dyDescent="0.3">
      <c r="A27" s="496">
        <v>5</v>
      </c>
      <c r="B27" s="478" t="s">
        <v>858</v>
      </c>
      <c r="C27" s="454">
        <v>28407.75</v>
      </c>
      <c r="D27" s="454">
        <f t="shared" si="8"/>
        <v>2664.4695000000002</v>
      </c>
      <c r="E27" s="479">
        <f t="shared" si="0"/>
        <v>142.03874999999999</v>
      </c>
      <c r="F27" s="454">
        <f t="shared" si="1"/>
        <v>5874.7227000000003</v>
      </c>
      <c r="G27" s="480">
        <f t="shared" si="2"/>
        <v>37088.980949999997</v>
      </c>
      <c r="H27" s="501">
        <f t="shared" si="3"/>
        <v>28407.75</v>
      </c>
      <c r="I27" s="502">
        <v>5681.55</v>
      </c>
      <c r="J27" s="502">
        <f t="shared" si="4"/>
        <v>34089.300000000003</v>
      </c>
      <c r="K27" s="502">
        <f t="shared" si="9"/>
        <v>4704.3234000000011</v>
      </c>
      <c r="L27" s="502">
        <f t="shared" si="5"/>
        <v>170.44650000000001</v>
      </c>
      <c r="M27" s="502">
        <f t="shared" si="6"/>
        <v>7049.6672400000007</v>
      </c>
      <c r="N27" s="502">
        <f t="shared" si="7"/>
        <v>46013.737140000005</v>
      </c>
      <c r="O27" s="455"/>
      <c r="P27" s="454" t="s">
        <v>856</v>
      </c>
      <c r="Q27" s="153" t="s">
        <v>859</v>
      </c>
      <c r="R27" s="470">
        <v>78344.875560000015</v>
      </c>
      <c r="S27" s="471">
        <v>0.3</v>
      </c>
      <c r="T27" s="471">
        <v>0.6</v>
      </c>
      <c r="U27" s="494">
        <v>1560</v>
      </c>
      <c r="V27" s="475">
        <f t="shared" si="10"/>
        <v>50.22</v>
      </c>
    </row>
    <row r="28" spans="1:22" x14ac:dyDescent="0.3">
      <c r="A28" s="496">
        <v>5</v>
      </c>
      <c r="B28" s="478" t="s">
        <v>860</v>
      </c>
      <c r="C28" s="454">
        <v>30639</v>
      </c>
      <c r="D28" s="454">
        <f t="shared" si="8"/>
        <v>2972.3820000000001</v>
      </c>
      <c r="E28" s="479">
        <f t="shared" si="0"/>
        <v>153.19499999999999</v>
      </c>
      <c r="F28" s="454">
        <f t="shared" si="1"/>
        <v>6336.1451999999999</v>
      </c>
      <c r="G28" s="480">
        <f t="shared" si="2"/>
        <v>40100.722199999997</v>
      </c>
      <c r="H28" s="501">
        <f t="shared" si="3"/>
        <v>30639</v>
      </c>
      <c r="I28" s="502">
        <v>6127.8</v>
      </c>
      <c r="J28" s="502">
        <f t="shared" si="4"/>
        <v>36766.800000000003</v>
      </c>
      <c r="K28" s="502">
        <f t="shared" si="9"/>
        <v>5073.818400000001</v>
      </c>
      <c r="L28" s="502">
        <f t="shared" si="5"/>
        <v>183.83400000000003</v>
      </c>
      <c r="M28" s="502">
        <f t="shared" si="6"/>
        <v>7603.374240000001</v>
      </c>
      <c r="N28" s="502">
        <f t="shared" si="7"/>
        <v>49627.826640000014</v>
      </c>
      <c r="O28" s="455"/>
      <c r="P28" s="454" t="s">
        <v>856</v>
      </c>
      <c r="Q28" s="153" t="s">
        <v>861</v>
      </c>
      <c r="R28" s="470">
        <v>91239.379980000012</v>
      </c>
      <c r="S28" s="471">
        <v>0.3</v>
      </c>
      <c r="T28" s="471">
        <v>0.6</v>
      </c>
      <c r="U28" s="494">
        <v>1560</v>
      </c>
      <c r="V28" s="475">
        <f t="shared" si="10"/>
        <v>58.49</v>
      </c>
    </row>
    <row r="29" spans="1:22" x14ac:dyDescent="0.3">
      <c r="A29" s="496">
        <v>5</v>
      </c>
      <c r="B29" s="478" t="s">
        <v>862</v>
      </c>
      <c r="C29" s="454">
        <v>30639</v>
      </c>
      <c r="D29" s="454">
        <f t="shared" si="8"/>
        <v>2972.3820000000001</v>
      </c>
      <c r="E29" s="479">
        <f t="shared" si="0"/>
        <v>153.19499999999999</v>
      </c>
      <c r="F29" s="454">
        <f t="shared" si="1"/>
        <v>6336.1451999999999</v>
      </c>
      <c r="G29" s="480">
        <f t="shared" si="2"/>
        <v>40100.722199999997</v>
      </c>
      <c r="H29" s="501">
        <f t="shared" si="3"/>
        <v>30639</v>
      </c>
      <c r="I29" s="502">
        <v>6127.8</v>
      </c>
      <c r="J29" s="502">
        <f t="shared" si="4"/>
        <v>36766.800000000003</v>
      </c>
      <c r="K29" s="502">
        <f t="shared" si="9"/>
        <v>5073.818400000001</v>
      </c>
      <c r="L29" s="502">
        <f t="shared" si="5"/>
        <v>183.83400000000003</v>
      </c>
      <c r="M29" s="502">
        <f t="shared" si="6"/>
        <v>7603.374240000001</v>
      </c>
      <c r="N29" s="502">
        <f t="shared" si="7"/>
        <v>49627.826640000014</v>
      </c>
      <c r="O29" s="455"/>
      <c r="P29" s="454" t="s">
        <v>863</v>
      </c>
      <c r="Q29" s="153" t="s">
        <v>864</v>
      </c>
      <c r="R29" s="470">
        <v>93793.336559999996</v>
      </c>
      <c r="S29" s="471">
        <v>0.3</v>
      </c>
      <c r="T29" s="471">
        <v>0.6</v>
      </c>
      <c r="U29" s="494">
        <v>1560</v>
      </c>
      <c r="V29" s="475">
        <f t="shared" si="10"/>
        <v>60.12</v>
      </c>
    </row>
    <row r="30" spans="1:22" x14ac:dyDescent="0.3">
      <c r="A30" s="496">
        <v>5</v>
      </c>
      <c r="B30" s="478" t="s">
        <v>865</v>
      </c>
      <c r="C30" s="454">
        <v>34580.700000000004</v>
      </c>
      <c r="D30" s="454">
        <f t="shared" si="8"/>
        <v>3516.336600000001</v>
      </c>
      <c r="E30" s="479">
        <f t="shared" si="0"/>
        <v>172.90350000000004</v>
      </c>
      <c r="F30" s="454">
        <f t="shared" si="1"/>
        <v>7151.2887600000013</v>
      </c>
      <c r="G30" s="480">
        <f t="shared" si="2"/>
        <v>45421.22886000001</v>
      </c>
      <c r="H30" s="501">
        <f t="shared" si="3"/>
        <v>34580.700000000004</v>
      </c>
      <c r="I30" s="502">
        <v>6916.14</v>
      </c>
      <c r="J30" s="502">
        <f t="shared" si="4"/>
        <v>41496.840000000004</v>
      </c>
      <c r="K30" s="502">
        <f t="shared" si="9"/>
        <v>5726.5639200000014</v>
      </c>
      <c r="L30" s="502">
        <f t="shared" si="5"/>
        <v>207.48420000000002</v>
      </c>
      <c r="M30" s="502">
        <f t="shared" si="6"/>
        <v>8581.5465120000008</v>
      </c>
      <c r="N30" s="502">
        <f t="shared" si="7"/>
        <v>56012.434632000004</v>
      </c>
      <c r="O30" s="455"/>
      <c r="P30" s="454" t="s">
        <v>863</v>
      </c>
      <c r="Q30" s="153" t="s">
        <v>866</v>
      </c>
      <c r="R30" s="470">
        <v>93793.336559999996</v>
      </c>
      <c r="S30" s="471">
        <v>0.3</v>
      </c>
      <c r="T30" s="471">
        <v>0.6</v>
      </c>
      <c r="U30" s="494">
        <v>1560</v>
      </c>
      <c r="V30" s="475">
        <f t="shared" si="10"/>
        <v>60.12</v>
      </c>
    </row>
    <row r="31" spans="1:22" x14ac:dyDescent="0.3">
      <c r="A31" s="496">
        <v>5</v>
      </c>
      <c r="B31" s="478" t="s">
        <v>867</v>
      </c>
      <c r="C31" s="454">
        <v>34580.700000000004</v>
      </c>
      <c r="D31" s="454">
        <f t="shared" si="8"/>
        <v>3516.336600000001</v>
      </c>
      <c r="E31" s="479">
        <f t="shared" si="0"/>
        <v>172.90350000000004</v>
      </c>
      <c r="F31" s="454">
        <f t="shared" si="1"/>
        <v>7151.2887600000013</v>
      </c>
      <c r="G31" s="480">
        <f t="shared" si="2"/>
        <v>45421.22886000001</v>
      </c>
      <c r="H31" s="501">
        <f t="shared" si="3"/>
        <v>34580.700000000004</v>
      </c>
      <c r="I31" s="502">
        <v>6916.14</v>
      </c>
      <c r="J31" s="502">
        <f t="shared" si="4"/>
        <v>41496.840000000004</v>
      </c>
      <c r="K31" s="502">
        <f t="shared" si="9"/>
        <v>5726.5639200000014</v>
      </c>
      <c r="L31" s="502">
        <f t="shared" si="5"/>
        <v>207.48420000000002</v>
      </c>
      <c r="M31" s="502">
        <f t="shared" si="6"/>
        <v>8581.5465120000008</v>
      </c>
      <c r="N31" s="502">
        <f t="shared" si="7"/>
        <v>56012.434632000004</v>
      </c>
      <c r="O31" s="455"/>
      <c r="P31" s="454" t="s">
        <v>863</v>
      </c>
      <c r="Q31" s="153" t="s">
        <v>868</v>
      </c>
      <c r="R31" s="470">
        <v>108263.86746000001</v>
      </c>
      <c r="S31" s="471">
        <v>0.3</v>
      </c>
      <c r="T31" s="471">
        <v>0.6</v>
      </c>
      <c r="U31" s="494">
        <v>1560</v>
      </c>
      <c r="V31" s="475">
        <f t="shared" si="10"/>
        <v>69.400000000000006</v>
      </c>
    </row>
    <row r="32" spans="1:22" x14ac:dyDescent="0.3">
      <c r="A32" s="496">
        <v>5</v>
      </c>
      <c r="B32" s="478" t="s">
        <v>869</v>
      </c>
      <c r="C32" s="454">
        <v>34580.700000000004</v>
      </c>
      <c r="D32" s="454">
        <f t="shared" si="8"/>
        <v>3516.336600000001</v>
      </c>
      <c r="E32" s="479">
        <f t="shared" si="0"/>
        <v>172.90350000000004</v>
      </c>
      <c r="F32" s="454">
        <f t="shared" si="1"/>
        <v>7151.2887600000013</v>
      </c>
      <c r="G32" s="480">
        <f t="shared" si="2"/>
        <v>45421.22886000001</v>
      </c>
      <c r="H32" s="501">
        <f t="shared" si="3"/>
        <v>34580.700000000004</v>
      </c>
      <c r="I32" s="502">
        <v>6916.14</v>
      </c>
      <c r="J32" s="502">
        <f t="shared" si="4"/>
        <v>41496.840000000004</v>
      </c>
      <c r="K32" s="502">
        <f t="shared" si="9"/>
        <v>5726.5639200000014</v>
      </c>
      <c r="L32" s="502">
        <f t="shared" si="5"/>
        <v>207.48420000000002</v>
      </c>
      <c r="M32" s="502">
        <f t="shared" si="6"/>
        <v>8581.5465120000008</v>
      </c>
      <c r="N32" s="502">
        <f t="shared" si="7"/>
        <v>56012.434632000004</v>
      </c>
      <c r="O32" s="455"/>
      <c r="P32" s="454" t="s">
        <v>870</v>
      </c>
      <c r="Q32" s="153" t="s">
        <v>871</v>
      </c>
      <c r="R32" s="470">
        <v>111549.14568</v>
      </c>
      <c r="S32" s="471">
        <v>0.3</v>
      </c>
      <c r="T32" s="471">
        <v>0.6</v>
      </c>
      <c r="U32" s="494">
        <v>1560</v>
      </c>
      <c r="V32" s="475">
        <f t="shared" si="10"/>
        <v>71.510000000000005</v>
      </c>
    </row>
    <row r="33" spans="1:22" x14ac:dyDescent="0.3">
      <c r="A33" s="496">
        <v>5</v>
      </c>
      <c r="B33" s="478" t="s">
        <v>872</v>
      </c>
      <c r="C33" s="454">
        <v>34580.700000000004</v>
      </c>
      <c r="D33" s="454">
        <f t="shared" si="8"/>
        <v>3516.336600000001</v>
      </c>
      <c r="E33" s="479">
        <f t="shared" si="0"/>
        <v>172.90350000000004</v>
      </c>
      <c r="F33" s="454">
        <f t="shared" si="1"/>
        <v>7151.2887600000013</v>
      </c>
      <c r="G33" s="480">
        <f t="shared" si="2"/>
        <v>45421.22886000001</v>
      </c>
      <c r="H33" s="501">
        <f t="shared" si="3"/>
        <v>34580.700000000004</v>
      </c>
      <c r="I33" s="502">
        <v>6916.14</v>
      </c>
      <c r="J33" s="502">
        <f t="shared" si="4"/>
        <v>41496.840000000004</v>
      </c>
      <c r="K33" s="502">
        <f t="shared" si="9"/>
        <v>5726.5639200000014</v>
      </c>
      <c r="L33" s="502">
        <f t="shared" si="5"/>
        <v>207.48420000000002</v>
      </c>
      <c r="M33" s="502">
        <f t="shared" si="6"/>
        <v>8581.5465120000008</v>
      </c>
      <c r="N33" s="502">
        <f t="shared" si="7"/>
        <v>56012.434632000004</v>
      </c>
      <c r="O33" s="455"/>
      <c r="P33" s="454" t="s">
        <v>870</v>
      </c>
      <c r="Q33" s="153" t="s">
        <v>873</v>
      </c>
      <c r="R33" s="470">
        <v>111549.14568</v>
      </c>
      <c r="S33" s="471">
        <v>0.3</v>
      </c>
      <c r="T33" s="471">
        <v>0.6</v>
      </c>
      <c r="U33" s="494">
        <v>1560</v>
      </c>
      <c r="V33" s="475">
        <f t="shared" si="10"/>
        <v>71.510000000000005</v>
      </c>
    </row>
    <row r="34" spans="1:22" x14ac:dyDescent="0.3">
      <c r="A34" s="496">
        <v>6</v>
      </c>
      <c r="B34" s="478" t="s">
        <v>874</v>
      </c>
      <c r="C34" s="454">
        <v>35391.300000000003</v>
      </c>
      <c r="D34" s="454">
        <f t="shared" si="8"/>
        <v>3628.1994000000009</v>
      </c>
      <c r="E34" s="479">
        <f t="shared" si="0"/>
        <v>176.95650000000001</v>
      </c>
      <c r="F34" s="454">
        <f t="shared" si="1"/>
        <v>7318.9208400000007</v>
      </c>
      <c r="G34" s="480">
        <f t="shared" si="2"/>
        <v>46515.37674</v>
      </c>
      <c r="H34" s="501">
        <f t="shared" si="3"/>
        <v>35391.300000000003</v>
      </c>
      <c r="I34" s="502">
        <v>7078.2600000000011</v>
      </c>
      <c r="J34" s="502">
        <f t="shared" si="4"/>
        <v>42469.560000000005</v>
      </c>
      <c r="K34" s="502">
        <f t="shared" si="9"/>
        <v>5860.7992800000011</v>
      </c>
      <c r="L34" s="502">
        <f t="shared" si="5"/>
        <v>212.34780000000003</v>
      </c>
      <c r="M34" s="502">
        <f t="shared" si="6"/>
        <v>8782.7050080000008</v>
      </c>
      <c r="N34" s="502">
        <f t="shared" si="7"/>
        <v>57325.412088000012</v>
      </c>
      <c r="O34" s="455"/>
      <c r="P34" s="454" t="s">
        <v>870</v>
      </c>
      <c r="Q34" s="153" t="s">
        <v>875</v>
      </c>
      <c r="R34" s="470">
        <v>128832.99723000001</v>
      </c>
      <c r="S34" s="471">
        <v>0.3</v>
      </c>
      <c r="T34" s="471">
        <v>0.6</v>
      </c>
      <c r="U34" s="494">
        <v>1560</v>
      </c>
      <c r="V34" s="475">
        <f t="shared" si="10"/>
        <v>82.59</v>
      </c>
    </row>
    <row r="35" spans="1:22" x14ac:dyDescent="0.3">
      <c r="A35" s="496">
        <v>6</v>
      </c>
      <c r="B35" s="478" t="s">
        <v>876</v>
      </c>
      <c r="C35" s="454">
        <v>35391.300000000003</v>
      </c>
      <c r="D35" s="454">
        <f t="shared" si="8"/>
        <v>3628.1994000000009</v>
      </c>
      <c r="E35" s="479">
        <f t="shared" si="0"/>
        <v>176.95650000000001</v>
      </c>
      <c r="F35" s="454">
        <f t="shared" si="1"/>
        <v>7318.9208400000007</v>
      </c>
      <c r="G35" s="480">
        <f t="shared" si="2"/>
        <v>46515.37674</v>
      </c>
      <c r="H35" s="501">
        <f t="shared" si="3"/>
        <v>35391.300000000003</v>
      </c>
      <c r="I35" s="502">
        <v>7078.2600000000011</v>
      </c>
      <c r="J35" s="502">
        <f t="shared" si="4"/>
        <v>42469.560000000005</v>
      </c>
      <c r="K35" s="502">
        <f t="shared" si="9"/>
        <v>5860.7992800000011</v>
      </c>
      <c r="L35" s="502">
        <f t="shared" si="5"/>
        <v>212.34780000000003</v>
      </c>
      <c r="M35" s="502">
        <f t="shared" si="6"/>
        <v>8782.7050080000008</v>
      </c>
      <c r="N35" s="502">
        <f t="shared" si="7"/>
        <v>57325.412088000012</v>
      </c>
      <c r="O35" s="455"/>
      <c r="P35" s="454" t="s">
        <v>877</v>
      </c>
      <c r="Q35" s="153" t="s">
        <v>878</v>
      </c>
      <c r="R35" s="470">
        <v>133578.08415000001</v>
      </c>
      <c r="S35" s="471">
        <v>0.3</v>
      </c>
      <c r="T35" s="471">
        <v>0.6</v>
      </c>
      <c r="U35" s="494">
        <v>1560</v>
      </c>
      <c r="V35" s="475">
        <f t="shared" si="10"/>
        <v>85.63</v>
      </c>
    </row>
    <row r="36" spans="1:22" x14ac:dyDescent="0.3">
      <c r="A36" s="496">
        <v>6</v>
      </c>
      <c r="B36" s="478" t="s">
        <v>879</v>
      </c>
      <c r="C36" s="454">
        <v>37350.6</v>
      </c>
      <c r="D36" s="454">
        <f t="shared" si="8"/>
        <v>3898.5828000000001</v>
      </c>
      <c r="E36" s="479">
        <f t="shared" si="0"/>
        <v>186.75299999999999</v>
      </c>
      <c r="F36" s="454">
        <f t="shared" si="1"/>
        <v>7724.1040800000001</v>
      </c>
      <c r="G36" s="480">
        <f t="shared" si="2"/>
        <v>49160.039879999989</v>
      </c>
      <c r="H36" s="501">
        <f t="shared" si="3"/>
        <v>37350.6</v>
      </c>
      <c r="I36" s="502">
        <v>7470.1200000000008</v>
      </c>
      <c r="J36" s="502">
        <f t="shared" si="4"/>
        <v>44820.72</v>
      </c>
      <c r="K36" s="502">
        <f t="shared" si="9"/>
        <v>6185.2593600000009</v>
      </c>
      <c r="L36" s="502">
        <f t="shared" si="5"/>
        <v>224.1036</v>
      </c>
      <c r="M36" s="502">
        <f t="shared" si="6"/>
        <v>9268.9248960000004</v>
      </c>
      <c r="N36" s="502">
        <f t="shared" si="7"/>
        <v>60499.007856000011</v>
      </c>
      <c r="O36" s="455"/>
      <c r="P36" s="454" t="s">
        <v>877</v>
      </c>
      <c r="Q36" s="153" t="s">
        <v>880</v>
      </c>
      <c r="R36" s="470">
        <v>133578.08415000001</v>
      </c>
      <c r="S36" s="471">
        <v>0.3</v>
      </c>
      <c r="T36" s="471">
        <v>0.6</v>
      </c>
      <c r="U36" s="494">
        <v>1560</v>
      </c>
      <c r="V36" s="475">
        <f t="shared" si="10"/>
        <v>85.63</v>
      </c>
    </row>
    <row r="37" spans="1:22" x14ac:dyDescent="0.3">
      <c r="A37" s="496">
        <v>6</v>
      </c>
      <c r="B37" s="478" t="s">
        <v>881</v>
      </c>
      <c r="C37" s="454">
        <v>37350.6</v>
      </c>
      <c r="D37" s="454">
        <f t="shared" si="8"/>
        <v>3898.5828000000001</v>
      </c>
      <c r="E37" s="479">
        <f t="shared" si="0"/>
        <v>186.75299999999999</v>
      </c>
      <c r="F37" s="454">
        <f t="shared" si="1"/>
        <v>7724.1040800000001</v>
      </c>
      <c r="G37" s="480">
        <f t="shared" si="2"/>
        <v>49160.039879999989</v>
      </c>
      <c r="H37" s="501">
        <f t="shared" si="3"/>
        <v>37350.6</v>
      </c>
      <c r="I37" s="502">
        <v>7470.1200000000008</v>
      </c>
      <c r="J37" s="502">
        <f t="shared" si="4"/>
        <v>44820.72</v>
      </c>
      <c r="K37" s="502">
        <f t="shared" si="9"/>
        <v>6185.2593600000009</v>
      </c>
      <c r="L37" s="502">
        <f t="shared" si="5"/>
        <v>224.1036</v>
      </c>
      <c r="M37" s="502">
        <f t="shared" si="6"/>
        <v>9268.9248960000004</v>
      </c>
      <c r="N37" s="502">
        <f t="shared" si="7"/>
        <v>60499.007856000011</v>
      </c>
      <c r="O37" s="455"/>
      <c r="P37" s="454" t="s">
        <v>877</v>
      </c>
      <c r="Q37" s="153" t="s">
        <v>882</v>
      </c>
      <c r="R37" s="470">
        <v>153902.02275</v>
      </c>
      <c r="S37" s="471">
        <v>0.3</v>
      </c>
      <c r="T37" s="471">
        <v>0.6</v>
      </c>
      <c r="U37" s="494">
        <v>1560</v>
      </c>
      <c r="V37" s="475">
        <f t="shared" si="10"/>
        <v>98.66</v>
      </c>
    </row>
    <row r="38" spans="1:22" x14ac:dyDescent="0.3">
      <c r="A38" s="496">
        <v>6</v>
      </c>
      <c r="B38" s="478" t="s">
        <v>883</v>
      </c>
      <c r="C38" s="454">
        <v>37350.6</v>
      </c>
      <c r="D38" s="454">
        <f t="shared" si="8"/>
        <v>3898.5828000000001</v>
      </c>
      <c r="E38" s="479">
        <f t="shared" si="0"/>
        <v>186.75299999999999</v>
      </c>
      <c r="F38" s="454">
        <f t="shared" si="1"/>
        <v>7724.1040800000001</v>
      </c>
      <c r="G38" s="480">
        <f t="shared" si="2"/>
        <v>49160.039879999989</v>
      </c>
      <c r="H38" s="501">
        <f t="shared" si="3"/>
        <v>37350.6</v>
      </c>
      <c r="I38" s="502">
        <v>7470.1200000000008</v>
      </c>
      <c r="J38" s="502">
        <f t="shared" si="4"/>
        <v>44820.72</v>
      </c>
      <c r="K38" s="502">
        <f t="shared" si="9"/>
        <v>6185.2593600000009</v>
      </c>
      <c r="L38" s="502">
        <f t="shared" si="5"/>
        <v>224.1036</v>
      </c>
      <c r="M38" s="502">
        <f t="shared" si="6"/>
        <v>9268.9248960000004</v>
      </c>
      <c r="N38" s="502">
        <f t="shared" si="7"/>
        <v>60499.007856000011</v>
      </c>
      <c r="O38" s="455"/>
      <c r="P38" s="454" t="s">
        <v>884</v>
      </c>
      <c r="Q38" s="153" t="s">
        <v>885</v>
      </c>
      <c r="R38" s="470">
        <f>G82</f>
        <v>118017.92720000001</v>
      </c>
      <c r="S38" s="472">
        <v>0</v>
      </c>
      <c r="T38" s="472">
        <v>0</v>
      </c>
      <c r="U38" s="494">
        <v>1344</v>
      </c>
      <c r="V38" s="475">
        <f t="shared" si="10"/>
        <v>87.81</v>
      </c>
    </row>
    <row r="39" spans="1:22" x14ac:dyDescent="0.3">
      <c r="A39" s="496">
        <v>6</v>
      </c>
      <c r="B39" s="478" t="s">
        <v>886</v>
      </c>
      <c r="C39" s="454">
        <v>42617.4</v>
      </c>
      <c r="D39" s="454">
        <f t="shared" si="8"/>
        <v>4625.4012000000002</v>
      </c>
      <c r="E39" s="479">
        <f t="shared" si="0"/>
        <v>213.08700000000002</v>
      </c>
      <c r="F39" s="454">
        <f t="shared" si="1"/>
        <v>8813.2783200000013</v>
      </c>
      <c r="G39" s="480">
        <f t="shared" si="2"/>
        <v>56269.166519999999</v>
      </c>
      <c r="H39" s="501">
        <f t="shared" si="3"/>
        <v>42617.4</v>
      </c>
      <c r="I39" s="502">
        <v>7745.85</v>
      </c>
      <c r="J39" s="502">
        <f t="shared" si="4"/>
        <v>50363.25</v>
      </c>
      <c r="K39" s="502">
        <f t="shared" si="9"/>
        <v>6950.1285000000007</v>
      </c>
      <c r="L39" s="502">
        <f t="shared" si="5"/>
        <v>251.81625</v>
      </c>
      <c r="M39" s="502">
        <f t="shared" si="6"/>
        <v>10415.1201</v>
      </c>
      <c r="N39" s="502">
        <f t="shared" si="7"/>
        <v>67980.314849999995</v>
      </c>
      <c r="O39" s="455"/>
      <c r="P39" s="454" t="s">
        <v>884</v>
      </c>
      <c r="Q39" s="153" t="s">
        <v>114</v>
      </c>
      <c r="R39" s="470">
        <f>G91</f>
        <v>141817.60079999999</v>
      </c>
      <c r="S39" s="472">
        <v>0</v>
      </c>
      <c r="T39" s="472">
        <v>0</v>
      </c>
      <c r="U39" s="494">
        <v>1344</v>
      </c>
      <c r="V39" s="475">
        <f t="shared" si="10"/>
        <v>105.52</v>
      </c>
    </row>
    <row r="40" spans="1:22" x14ac:dyDescent="0.3">
      <c r="A40" s="496">
        <v>6</v>
      </c>
      <c r="B40" s="478" t="s">
        <v>887</v>
      </c>
      <c r="C40" s="454">
        <v>42617.4</v>
      </c>
      <c r="D40" s="454">
        <f t="shared" si="8"/>
        <v>4625.4012000000002</v>
      </c>
      <c r="E40" s="479">
        <f t="shared" si="0"/>
        <v>213.08700000000002</v>
      </c>
      <c r="F40" s="454">
        <f t="shared" si="1"/>
        <v>8813.2783200000013</v>
      </c>
      <c r="G40" s="480">
        <f t="shared" si="2"/>
        <v>56269.166519999999</v>
      </c>
      <c r="H40" s="501">
        <f t="shared" si="3"/>
        <v>42617.4</v>
      </c>
      <c r="I40" s="502">
        <v>7745.85</v>
      </c>
      <c r="J40" s="502">
        <f t="shared" si="4"/>
        <v>50363.25</v>
      </c>
      <c r="K40" s="502">
        <f t="shared" si="9"/>
        <v>6950.1285000000007</v>
      </c>
      <c r="L40" s="502">
        <f t="shared" si="5"/>
        <v>251.81625</v>
      </c>
      <c r="M40" s="502">
        <f t="shared" si="6"/>
        <v>10415.1201</v>
      </c>
      <c r="N40" s="502">
        <f t="shared" si="7"/>
        <v>67980.314849999995</v>
      </c>
      <c r="O40" s="455"/>
      <c r="P40" s="454" t="s">
        <v>884</v>
      </c>
      <c r="Q40" s="153" t="s">
        <v>888</v>
      </c>
      <c r="R40" s="470">
        <f>G100</f>
        <v>159549.92340000003</v>
      </c>
      <c r="S40" s="472">
        <v>0</v>
      </c>
      <c r="T40" s="472">
        <v>0</v>
      </c>
      <c r="U40" s="494">
        <v>1344</v>
      </c>
      <c r="V40" s="475">
        <f t="shared" si="10"/>
        <v>118.71</v>
      </c>
    </row>
    <row r="41" spans="1:22" x14ac:dyDescent="0.3">
      <c r="A41" s="496">
        <v>6</v>
      </c>
      <c r="B41" s="478" t="s">
        <v>889</v>
      </c>
      <c r="C41" s="454">
        <v>42617.4</v>
      </c>
      <c r="D41" s="454">
        <f t="shared" si="8"/>
        <v>4625.4012000000002</v>
      </c>
      <c r="E41" s="479">
        <f t="shared" si="0"/>
        <v>213.08700000000002</v>
      </c>
      <c r="F41" s="454">
        <f t="shared" si="1"/>
        <v>8813.2783200000013</v>
      </c>
      <c r="G41" s="480">
        <f t="shared" si="2"/>
        <v>56269.166519999999</v>
      </c>
      <c r="H41" s="501">
        <f t="shared" si="3"/>
        <v>42617.4</v>
      </c>
      <c r="I41" s="502">
        <v>7745.85</v>
      </c>
      <c r="J41" s="502">
        <f t="shared" si="4"/>
        <v>50363.25</v>
      </c>
      <c r="K41" s="502">
        <f t="shared" si="9"/>
        <v>6950.1285000000007</v>
      </c>
      <c r="L41" s="502">
        <f t="shared" si="5"/>
        <v>251.81625</v>
      </c>
      <c r="M41" s="502">
        <f t="shared" si="6"/>
        <v>10415.1201</v>
      </c>
      <c r="N41" s="502">
        <f t="shared" si="7"/>
        <v>67980.314849999995</v>
      </c>
      <c r="O41" s="455"/>
      <c r="P41" s="454" t="s">
        <v>890</v>
      </c>
      <c r="Q41" s="153" t="s">
        <v>891</v>
      </c>
      <c r="R41" s="470">
        <f>E105</f>
        <v>205803.51999999999</v>
      </c>
      <c r="S41" s="472">
        <v>0</v>
      </c>
      <c r="T41" s="472">
        <v>0</v>
      </c>
      <c r="U41" s="494">
        <v>1344</v>
      </c>
      <c r="V41" s="475">
        <f t="shared" si="10"/>
        <v>153.13</v>
      </c>
    </row>
    <row r="42" spans="1:22" x14ac:dyDescent="0.3">
      <c r="A42" s="496">
        <v>6</v>
      </c>
      <c r="B42" s="478" t="s">
        <v>892</v>
      </c>
      <c r="C42" s="454">
        <v>42617.4</v>
      </c>
      <c r="D42" s="454">
        <f t="shared" si="8"/>
        <v>4625.4012000000002</v>
      </c>
      <c r="E42" s="479">
        <f t="shared" si="0"/>
        <v>213.08700000000002</v>
      </c>
      <c r="F42" s="454">
        <f t="shared" si="1"/>
        <v>8813.2783200000013</v>
      </c>
      <c r="G42" s="480">
        <f t="shared" si="2"/>
        <v>56269.166519999999</v>
      </c>
      <c r="H42" s="501">
        <f t="shared" si="3"/>
        <v>42617.4</v>
      </c>
      <c r="I42" s="502">
        <v>7745.85</v>
      </c>
      <c r="J42" s="502">
        <f t="shared" si="4"/>
        <v>50363.25</v>
      </c>
      <c r="K42" s="502">
        <f t="shared" si="9"/>
        <v>6950.1285000000007</v>
      </c>
      <c r="L42" s="502">
        <f t="shared" si="5"/>
        <v>251.81625</v>
      </c>
      <c r="M42" s="502">
        <f t="shared" si="6"/>
        <v>10415.1201</v>
      </c>
      <c r="N42" s="502">
        <f t="shared" si="7"/>
        <v>67980.314849999995</v>
      </c>
      <c r="O42" s="455"/>
      <c r="P42" s="201"/>
      <c r="R42"/>
    </row>
    <row r="43" spans="1:22" x14ac:dyDescent="0.3">
      <c r="A43" s="496">
        <v>7</v>
      </c>
      <c r="B43" s="478" t="s">
        <v>893</v>
      </c>
      <c r="C43" s="454">
        <v>43741.950000000004</v>
      </c>
      <c r="D43" s="454">
        <f t="shared" si="8"/>
        <v>4780.5891000000011</v>
      </c>
      <c r="E43" s="479">
        <f t="shared" si="0"/>
        <v>218.70975000000001</v>
      </c>
      <c r="F43" s="454">
        <f t="shared" si="1"/>
        <v>9045.8352600000017</v>
      </c>
      <c r="G43" s="480">
        <f t="shared" si="2"/>
        <v>57787.084110000011</v>
      </c>
      <c r="H43" s="501">
        <f t="shared" si="3"/>
        <v>43741.950000000004</v>
      </c>
      <c r="I43" s="502">
        <v>7745.85</v>
      </c>
      <c r="J43" s="502">
        <f t="shared" si="4"/>
        <v>51487.8</v>
      </c>
      <c r="K43" s="502">
        <f t="shared" si="9"/>
        <v>7105.3164000000006</v>
      </c>
      <c r="L43" s="502">
        <f t="shared" si="5"/>
        <v>257.43900000000002</v>
      </c>
      <c r="M43" s="502">
        <f>J43*0.2068</f>
        <v>10647.67704</v>
      </c>
      <c r="N43" s="502">
        <f t="shared" si="7"/>
        <v>69498.232440000007</v>
      </c>
      <c r="O43" s="455"/>
      <c r="P43" s="201"/>
      <c r="R43"/>
    </row>
    <row r="44" spans="1:22" x14ac:dyDescent="0.3">
      <c r="A44" s="496">
        <v>7</v>
      </c>
      <c r="B44" s="478" t="s">
        <v>894</v>
      </c>
      <c r="C44" s="454">
        <v>43741.950000000004</v>
      </c>
      <c r="D44" s="454">
        <f t="shared" si="8"/>
        <v>4780.5891000000011</v>
      </c>
      <c r="E44" s="479">
        <f t="shared" si="0"/>
        <v>218.70975000000001</v>
      </c>
      <c r="F44" s="454">
        <f t="shared" si="1"/>
        <v>9045.8352600000017</v>
      </c>
      <c r="G44" s="480">
        <f t="shared" si="2"/>
        <v>57787.084110000011</v>
      </c>
      <c r="H44" s="501">
        <f t="shared" si="3"/>
        <v>43741.950000000004</v>
      </c>
      <c r="I44" s="502">
        <v>7745.85</v>
      </c>
      <c r="J44" s="502">
        <f t="shared" si="4"/>
        <v>51487.8</v>
      </c>
      <c r="K44" s="502">
        <f t="shared" si="9"/>
        <v>7105.3164000000006</v>
      </c>
      <c r="L44" s="502">
        <f t="shared" si="5"/>
        <v>257.43900000000002</v>
      </c>
      <c r="M44" s="502">
        <f t="shared" si="6"/>
        <v>10647.67704</v>
      </c>
      <c r="N44" s="502">
        <f t="shared" si="7"/>
        <v>69498.232440000007</v>
      </c>
      <c r="O44" s="455"/>
    </row>
    <row r="45" spans="1:22" x14ac:dyDescent="0.3">
      <c r="A45" s="496">
        <v>7</v>
      </c>
      <c r="B45" s="478" t="s">
        <v>895</v>
      </c>
      <c r="C45" s="454">
        <v>45996.3</v>
      </c>
      <c r="D45" s="454">
        <f t="shared" si="8"/>
        <v>5091.6894000000011</v>
      </c>
      <c r="E45" s="479">
        <f t="shared" si="0"/>
        <v>229.98150000000001</v>
      </c>
      <c r="F45" s="454">
        <f t="shared" si="1"/>
        <v>9512.0348400000003</v>
      </c>
      <c r="G45" s="480">
        <f t="shared" si="2"/>
        <v>60830.005740000008</v>
      </c>
      <c r="H45" s="501">
        <f t="shared" si="3"/>
        <v>45996.3</v>
      </c>
      <c r="I45" s="502">
        <v>7745.85</v>
      </c>
      <c r="J45" s="502">
        <f t="shared" si="4"/>
        <v>53742.15</v>
      </c>
      <c r="K45" s="502">
        <f t="shared" si="9"/>
        <v>7416.4167000000007</v>
      </c>
      <c r="L45" s="502">
        <f t="shared" si="5"/>
        <v>268.71075000000002</v>
      </c>
      <c r="M45" s="502">
        <f t="shared" si="6"/>
        <v>11113.876620000001</v>
      </c>
      <c r="N45" s="502">
        <f t="shared" si="7"/>
        <v>72541.154070000004</v>
      </c>
      <c r="O45" s="455"/>
      <c r="P45" s="455" t="s">
        <v>896</v>
      </c>
    </row>
    <row r="46" spans="1:22" x14ac:dyDescent="0.3">
      <c r="A46" s="496">
        <v>7</v>
      </c>
      <c r="B46" s="478" t="s">
        <v>897</v>
      </c>
      <c r="C46" s="454">
        <v>45996.3</v>
      </c>
      <c r="D46" s="454">
        <f t="shared" si="8"/>
        <v>5091.6894000000011</v>
      </c>
      <c r="E46" s="479">
        <f t="shared" si="0"/>
        <v>229.98150000000001</v>
      </c>
      <c r="F46" s="454">
        <f t="shared" si="1"/>
        <v>9512.0348400000003</v>
      </c>
      <c r="G46" s="480">
        <f t="shared" si="2"/>
        <v>60830.005740000008</v>
      </c>
      <c r="H46" s="501">
        <f t="shared" si="3"/>
        <v>45996.3</v>
      </c>
      <c r="I46" s="502">
        <v>7745.85</v>
      </c>
      <c r="J46" s="502">
        <f t="shared" si="4"/>
        <v>53742.15</v>
      </c>
      <c r="K46" s="502">
        <f t="shared" si="9"/>
        <v>7416.4167000000007</v>
      </c>
      <c r="L46" s="502">
        <f t="shared" si="5"/>
        <v>268.71075000000002</v>
      </c>
      <c r="M46" s="502">
        <f t="shared" si="6"/>
        <v>11113.876620000001</v>
      </c>
      <c r="N46" s="502">
        <f t="shared" si="7"/>
        <v>72541.154070000004</v>
      </c>
      <c r="O46" s="455"/>
      <c r="P46" s="455" t="s">
        <v>898</v>
      </c>
    </row>
    <row r="47" spans="1:22" x14ac:dyDescent="0.3">
      <c r="A47" s="496">
        <v>7</v>
      </c>
      <c r="B47" s="478" t="s">
        <v>899</v>
      </c>
      <c r="C47" s="454">
        <v>45996.3</v>
      </c>
      <c r="D47" s="454">
        <f t="shared" si="8"/>
        <v>5091.6894000000011</v>
      </c>
      <c r="E47" s="479">
        <f t="shared" si="0"/>
        <v>229.98150000000001</v>
      </c>
      <c r="F47" s="454">
        <f t="shared" si="1"/>
        <v>9512.0348400000003</v>
      </c>
      <c r="G47" s="480">
        <f t="shared" si="2"/>
        <v>60830.005740000008</v>
      </c>
      <c r="H47" s="501">
        <f t="shared" si="3"/>
        <v>45996.3</v>
      </c>
      <c r="I47" s="502">
        <v>7745.85</v>
      </c>
      <c r="J47" s="502">
        <f t="shared" si="4"/>
        <v>53742.15</v>
      </c>
      <c r="K47" s="502">
        <f t="shared" si="9"/>
        <v>7416.4167000000007</v>
      </c>
      <c r="L47" s="502">
        <f t="shared" si="5"/>
        <v>268.71075000000002</v>
      </c>
      <c r="M47" s="502">
        <f t="shared" si="6"/>
        <v>11113.876620000001</v>
      </c>
      <c r="N47" s="502">
        <f t="shared" si="7"/>
        <v>72541.154070000004</v>
      </c>
      <c r="O47" s="455"/>
      <c r="P47" s="455"/>
    </row>
    <row r="48" spans="1:22" x14ac:dyDescent="0.3">
      <c r="A48" s="496">
        <v>7</v>
      </c>
      <c r="B48" s="478" t="s">
        <v>900</v>
      </c>
      <c r="C48" s="454">
        <v>50055.6</v>
      </c>
      <c r="D48" s="454">
        <f t="shared" si="8"/>
        <v>5651.8728000000001</v>
      </c>
      <c r="E48" s="479">
        <f t="shared" si="0"/>
        <v>250.27799999999999</v>
      </c>
      <c r="F48" s="454">
        <f t="shared" si="1"/>
        <v>10351.498079999999</v>
      </c>
      <c r="G48" s="480">
        <f t="shared" si="2"/>
        <v>66309.248879999999</v>
      </c>
      <c r="H48" s="501">
        <f t="shared" si="3"/>
        <v>50055.6</v>
      </c>
      <c r="I48" s="502">
        <v>7745.85</v>
      </c>
      <c r="J48" s="502">
        <f t="shared" si="4"/>
        <v>57801.45</v>
      </c>
      <c r="K48" s="502">
        <f t="shared" si="9"/>
        <v>7976.6001000000006</v>
      </c>
      <c r="L48" s="502">
        <f t="shared" si="5"/>
        <v>289.00725</v>
      </c>
      <c r="M48" s="502">
        <f t="shared" si="6"/>
        <v>11953.33986</v>
      </c>
      <c r="N48" s="502">
        <f t="shared" si="7"/>
        <v>78020.397209999996</v>
      </c>
      <c r="O48" s="455"/>
      <c r="P48" s="455"/>
    </row>
    <row r="49" spans="1:16" x14ac:dyDescent="0.3">
      <c r="A49" s="496">
        <v>7</v>
      </c>
      <c r="B49" s="478" t="s">
        <v>901</v>
      </c>
      <c r="C49" s="454">
        <v>50055.6</v>
      </c>
      <c r="D49" s="454">
        <f t="shared" si="8"/>
        <v>5651.8728000000001</v>
      </c>
      <c r="E49" s="479">
        <f t="shared" si="0"/>
        <v>250.27799999999999</v>
      </c>
      <c r="F49" s="454">
        <f t="shared" si="1"/>
        <v>10351.498079999999</v>
      </c>
      <c r="G49" s="480">
        <f t="shared" si="2"/>
        <v>66309.248879999999</v>
      </c>
      <c r="H49" s="501">
        <f t="shared" si="3"/>
        <v>50055.6</v>
      </c>
      <c r="I49" s="502">
        <v>7745.85</v>
      </c>
      <c r="J49" s="502">
        <f t="shared" si="4"/>
        <v>57801.45</v>
      </c>
      <c r="K49" s="502">
        <f t="shared" si="9"/>
        <v>7976.6001000000006</v>
      </c>
      <c r="L49" s="502">
        <f t="shared" si="5"/>
        <v>289.00725</v>
      </c>
      <c r="M49" s="502">
        <f t="shared" si="6"/>
        <v>11953.33986</v>
      </c>
      <c r="N49" s="502">
        <f t="shared" si="7"/>
        <v>78020.397209999996</v>
      </c>
      <c r="O49" s="455"/>
      <c r="P49" s="455"/>
    </row>
    <row r="50" spans="1:16" x14ac:dyDescent="0.3">
      <c r="A50" s="496">
        <v>7</v>
      </c>
      <c r="B50" s="478" t="s">
        <v>902</v>
      </c>
      <c r="C50" s="454">
        <v>50055.6</v>
      </c>
      <c r="D50" s="454">
        <f t="shared" si="8"/>
        <v>5651.8728000000001</v>
      </c>
      <c r="E50" s="479">
        <f t="shared" si="0"/>
        <v>250.27799999999999</v>
      </c>
      <c r="F50" s="454">
        <f t="shared" si="1"/>
        <v>10351.498079999999</v>
      </c>
      <c r="G50" s="480">
        <f t="shared" si="2"/>
        <v>66309.248879999999</v>
      </c>
      <c r="H50" s="501">
        <f t="shared" si="3"/>
        <v>50055.6</v>
      </c>
      <c r="I50" s="502">
        <v>7745.85</v>
      </c>
      <c r="J50" s="502">
        <f t="shared" si="4"/>
        <v>57801.45</v>
      </c>
      <c r="K50" s="502">
        <f t="shared" si="9"/>
        <v>7976.6001000000006</v>
      </c>
      <c r="L50" s="502">
        <f t="shared" si="5"/>
        <v>289.00725</v>
      </c>
      <c r="M50" s="502">
        <f t="shared" si="6"/>
        <v>11953.33986</v>
      </c>
      <c r="N50" s="502">
        <f t="shared" si="7"/>
        <v>78020.397209999996</v>
      </c>
      <c r="O50" s="455"/>
      <c r="P50" s="455"/>
    </row>
    <row r="51" spans="1:16" x14ac:dyDescent="0.3">
      <c r="A51" s="496">
        <v>7</v>
      </c>
      <c r="B51" s="478" t="s">
        <v>903</v>
      </c>
      <c r="C51" s="454">
        <v>50055.6</v>
      </c>
      <c r="D51" s="454">
        <f t="shared" si="8"/>
        <v>5651.8728000000001</v>
      </c>
      <c r="E51" s="479">
        <f t="shared" si="0"/>
        <v>250.27799999999999</v>
      </c>
      <c r="F51" s="454">
        <f t="shared" si="1"/>
        <v>10351.498079999999</v>
      </c>
      <c r="G51" s="480">
        <f t="shared" si="2"/>
        <v>66309.248879999999</v>
      </c>
      <c r="H51" s="501">
        <f t="shared" si="3"/>
        <v>50055.6</v>
      </c>
      <c r="I51" s="502">
        <v>7745.85</v>
      </c>
      <c r="J51" s="502">
        <f t="shared" si="4"/>
        <v>57801.45</v>
      </c>
      <c r="K51" s="502">
        <f t="shared" si="9"/>
        <v>7976.6001000000006</v>
      </c>
      <c r="L51" s="502">
        <f t="shared" si="5"/>
        <v>289.00725</v>
      </c>
      <c r="M51" s="502">
        <f t="shared" si="6"/>
        <v>11953.33986</v>
      </c>
      <c r="N51" s="502">
        <f t="shared" si="7"/>
        <v>78020.397209999996</v>
      </c>
      <c r="O51" s="455"/>
      <c r="P51" s="455"/>
    </row>
    <row r="52" spans="1:16" x14ac:dyDescent="0.3">
      <c r="A52" s="496" t="s">
        <v>904</v>
      </c>
      <c r="B52" s="478" t="s">
        <v>905</v>
      </c>
      <c r="C52" s="454">
        <v>50952.3</v>
      </c>
      <c r="D52" s="454">
        <f t="shared" si="8"/>
        <v>5775.617400000001</v>
      </c>
      <c r="E52" s="479">
        <f t="shared" si="0"/>
        <v>254.76150000000001</v>
      </c>
      <c r="F52" s="454">
        <f t="shared" si="1"/>
        <v>10536.935640000002</v>
      </c>
      <c r="G52" s="480">
        <f t="shared" si="2"/>
        <v>67519.61454000001</v>
      </c>
      <c r="H52" s="501">
        <f t="shared" si="3"/>
        <v>50952.3</v>
      </c>
      <c r="I52" s="502">
        <v>7745.85</v>
      </c>
      <c r="J52" s="502">
        <f t="shared" si="4"/>
        <v>58698.15</v>
      </c>
      <c r="K52" s="502">
        <f t="shared" si="9"/>
        <v>8100.3447000000006</v>
      </c>
      <c r="L52" s="502">
        <f t="shared" si="5"/>
        <v>293.49074999999999</v>
      </c>
      <c r="M52" s="502">
        <f t="shared" si="6"/>
        <v>12138.77742</v>
      </c>
      <c r="N52" s="502">
        <f t="shared" si="7"/>
        <v>79230.762869999991</v>
      </c>
      <c r="O52" s="455"/>
      <c r="P52" s="455"/>
    </row>
    <row r="53" spans="1:16" x14ac:dyDescent="0.3">
      <c r="A53" s="496" t="s">
        <v>904</v>
      </c>
      <c r="B53" s="478" t="s">
        <v>906</v>
      </c>
      <c r="C53" s="454">
        <v>50952.3</v>
      </c>
      <c r="D53" s="454">
        <f t="shared" si="8"/>
        <v>5775.617400000001</v>
      </c>
      <c r="E53" s="479">
        <f t="shared" si="0"/>
        <v>254.76150000000001</v>
      </c>
      <c r="F53" s="454">
        <f t="shared" si="1"/>
        <v>10536.935640000002</v>
      </c>
      <c r="G53" s="480">
        <f t="shared" si="2"/>
        <v>67519.61454000001</v>
      </c>
      <c r="H53" s="501">
        <f t="shared" si="3"/>
        <v>50952.3</v>
      </c>
      <c r="I53" s="502">
        <v>7745.85</v>
      </c>
      <c r="J53" s="502">
        <f t="shared" si="4"/>
        <v>58698.15</v>
      </c>
      <c r="K53" s="502">
        <f t="shared" si="9"/>
        <v>8100.3447000000006</v>
      </c>
      <c r="L53" s="502">
        <f t="shared" si="5"/>
        <v>293.49074999999999</v>
      </c>
      <c r="M53" s="502">
        <f t="shared" si="6"/>
        <v>12138.77742</v>
      </c>
      <c r="N53" s="502">
        <f t="shared" si="7"/>
        <v>79230.762869999991</v>
      </c>
      <c r="O53" s="455"/>
      <c r="P53" s="455"/>
    </row>
    <row r="54" spans="1:16" x14ac:dyDescent="0.3">
      <c r="A54" s="496" t="s">
        <v>904</v>
      </c>
      <c r="B54" s="478" t="s">
        <v>907</v>
      </c>
      <c r="C54" s="454">
        <v>50952.3</v>
      </c>
      <c r="D54" s="454">
        <f t="shared" si="8"/>
        <v>5775.617400000001</v>
      </c>
      <c r="E54" s="479">
        <f t="shared" si="0"/>
        <v>254.76150000000001</v>
      </c>
      <c r="F54" s="454">
        <f t="shared" si="1"/>
        <v>10536.935640000002</v>
      </c>
      <c r="G54" s="480">
        <f t="shared" si="2"/>
        <v>67519.61454000001</v>
      </c>
      <c r="H54" s="501">
        <f t="shared" si="3"/>
        <v>50952.3</v>
      </c>
      <c r="I54" s="502">
        <v>7745.85</v>
      </c>
      <c r="J54" s="502">
        <f t="shared" si="4"/>
        <v>58698.15</v>
      </c>
      <c r="K54" s="502">
        <f t="shared" si="9"/>
        <v>8100.3447000000006</v>
      </c>
      <c r="L54" s="502">
        <f t="shared" si="5"/>
        <v>293.49074999999999</v>
      </c>
      <c r="M54" s="502">
        <f t="shared" si="6"/>
        <v>12138.77742</v>
      </c>
      <c r="N54" s="502">
        <f t="shared" si="7"/>
        <v>79230.762869999991</v>
      </c>
      <c r="O54" s="455"/>
      <c r="P54" s="455"/>
    </row>
    <row r="55" spans="1:16" x14ac:dyDescent="0.3">
      <c r="A55" s="496" t="s">
        <v>904</v>
      </c>
      <c r="B55" s="478" t="s">
        <v>908</v>
      </c>
      <c r="C55" s="454">
        <v>50952.3</v>
      </c>
      <c r="D55" s="454">
        <f t="shared" si="8"/>
        <v>5775.617400000001</v>
      </c>
      <c r="E55" s="479">
        <f t="shared" si="0"/>
        <v>254.76150000000001</v>
      </c>
      <c r="F55" s="454">
        <f t="shared" si="1"/>
        <v>10536.935640000002</v>
      </c>
      <c r="G55" s="480">
        <f t="shared" si="2"/>
        <v>67519.61454000001</v>
      </c>
      <c r="H55" s="501">
        <f t="shared" si="3"/>
        <v>50952.3</v>
      </c>
      <c r="I55" s="502">
        <v>7745.85</v>
      </c>
      <c r="J55" s="502">
        <f t="shared" si="4"/>
        <v>58698.15</v>
      </c>
      <c r="K55" s="502">
        <f t="shared" si="9"/>
        <v>8100.3447000000006</v>
      </c>
      <c r="L55" s="502">
        <f t="shared" si="5"/>
        <v>293.49074999999999</v>
      </c>
      <c r="M55" s="502">
        <f t="shared" si="6"/>
        <v>12138.77742</v>
      </c>
      <c r="N55" s="502">
        <f t="shared" si="7"/>
        <v>79230.762869999991</v>
      </c>
      <c r="O55" s="455"/>
      <c r="P55" s="455"/>
    </row>
    <row r="56" spans="1:16" x14ac:dyDescent="0.3">
      <c r="A56" s="496" t="s">
        <v>904</v>
      </c>
      <c r="B56" s="478" t="s">
        <v>909</v>
      </c>
      <c r="C56" s="454">
        <v>50952.3</v>
      </c>
      <c r="D56" s="454">
        <f t="shared" si="8"/>
        <v>5775.617400000001</v>
      </c>
      <c r="E56" s="479">
        <f t="shared" si="0"/>
        <v>254.76150000000001</v>
      </c>
      <c r="F56" s="454">
        <f t="shared" si="1"/>
        <v>10536.935640000002</v>
      </c>
      <c r="G56" s="480">
        <f t="shared" si="2"/>
        <v>67519.61454000001</v>
      </c>
      <c r="H56" s="501">
        <f t="shared" si="3"/>
        <v>50952.3</v>
      </c>
      <c r="I56" s="502">
        <v>7745.85</v>
      </c>
      <c r="J56" s="502">
        <f t="shared" si="4"/>
        <v>58698.15</v>
      </c>
      <c r="K56" s="502">
        <f t="shared" si="9"/>
        <v>8100.3447000000006</v>
      </c>
      <c r="L56" s="502">
        <f t="shared" si="5"/>
        <v>293.49074999999999</v>
      </c>
      <c r="M56" s="502">
        <f t="shared" si="6"/>
        <v>12138.77742</v>
      </c>
      <c r="N56" s="502">
        <f t="shared" si="7"/>
        <v>79230.762869999991</v>
      </c>
      <c r="O56" s="455"/>
      <c r="P56" s="455"/>
    </row>
    <row r="57" spans="1:16" x14ac:dyDescent="0.3">
      <c r="A57" s="496" t="s">
        <v>904</v>
      </c>
      <c r="B57" s="478" t="s">
        <v>910</v>
      </c>
      <c r="C57" s="454">
        <v>57349.950000000004</v>
      </c>
      <c r="D57" s="454">
        <f t="shared" si="8"/>
        <v>6658.4931000000015</v>
      </c>
      <c r="E57" s="479">
        <f t="shared" si="0"/>
        <v>286.74975000000001</v>
      </c>
      <c r="F57" s="454">
        <f t="shared" si="1"/>
        <v>11859.969660000002</v>
      </c>
      <c r="G57" s="480">
        <f t="shared" si="2"/>
        <v>76155.162510000009</v>
      </c>
      <c r="H57" s="501">
        <f t="shared" si="3"/>
        <v>57349.950000000004</v>
      </c>
      <c r="I57" s="502">
        <v>7745.85</v>
      </c>
      <c r="J57" s="502">
        <f t="shared" si="4"/>
        <v>65095.8</v>
      </c>
      <c r="K57" s="502">
        <f t="shared" si="9"/>
        <v>8983.220400000002</v>
      </c>
      <c r="L57" s="502">
        <f t="shared" si="5"/>
        <v>325.47900000000004</v>
      </c>
      <c r="M57" s="502">
        <f t="shared" si="6"/>
        <v>13461.811440000001</v>
      </c>
      <c r="N57" s="502">
        <f t="shared" si="7"/>
        <v>87866.31084000002</v>
      </c>
      <c r="O57" s="455"/>
      <c r="P57" s="455"/>
    </row>
    <row r="58" spans="1:16" x14ac:dyDescent="0.3">
      <c r="A58" s="496" t="s">
        <v>911</v>
      </c>
      <c r="B58" s="478" t="s">
        <v>912</v>
      </c>
      <c r="C58" s="454">
        <v>58972.200000000004</v>
      </c>
      <c r="D58" s="454">
        <f t="shared" si="8"/>
        <v>6882.3636000000015</v>
      </c>
      <c r="E58" s="479">
        <f t="shared" si="0"/>
        <v>294.86100000000005</v>
      </c>
      <c r="F58" s="454">
        <f t="shared" si="1"/>
        <v>12195.450960000002</v>
      </c>
      <c r="G58" s="480">
        <f t="shared" si="2"/>
        <v>78344.875560000015</v>
      </c>
      <c r="H58" s="501">
        <f t="shared" si="3"/>
        <v>58972.200000000004</v>
      </c>
      <c r="I58" s="502">
        <v>7745.85</v>
      </c>
      <c r="J58" s="502">
        <f t="shared" si="4"/>
        <v>66718.05</v>
      </c>
      <c r="K58" s="502">
        <f t="shared" si="9"/>
        <v>9207.0909000000011</v>
      </c>
      <c r="L58" s="502">
        <f t="shared" si="5"/>
        <v>333.59025000000003</v>
      </c>
      <c r="M58" s="502">
        <f t="shared" si="6"/>
        <v>13797.292740000001</v>
      </c>
      <c r="N58" s="502">
        <f t="shared" si="7"/>
        <v>90056.023889999997</v>
      </c>
      <c r="O58" s="455"/>
      <c r="P58" s="455"/>
    </row>
    <row r="59" spans="1:16" x14ac:dyDescent="0.3">
      <c r="A59" s="496" t="s">
        <v>911</v>
      </c>
      <c r="B59" s="478" t="s">
        <v>913</v>
      </c>
      <c r="C59" s="454">
        <v>58972.200000000004</v>
      </c>
      <c r="D59" s="454">
        <f t="shared" si="8"/>
        <v>6882.3636000000015</v>
      </c>
      <c r="E59" s="479">
        <f t="shared" si="0"/>
        <v>294.86100000000005</v>
      </c>
      <c r="F59" s="454">
        <f t="shared" si="1"/>
        <v>12195.450960000002</v>
      </c>
      <c r="G59" s="480">
        <f t="shared" si="2"/>
        <v>78344.875560000015</v>
      </c>
      <c r="H59" s="501">
        <f t="shared" si="3"/>
        <v>58972.200000000004</v>
      </c>
      <c r="I59" s="502">
        <v>7745.85</v>
      </c>
      <c r="J59" s="502">
        <f t="shared" si="4"/>
        <v>66718.05</v>
      </c>
      <c r="K59" s="502">
        <f t="shared" si="9"/>
        <v>9207.0909000000011</v>
      </c>
      <c r="L59" s="502">
        <f t="shared" si="5"/>
        <v>333.59025000000003</v>
      </c>
      <c r="M59" s="502">
        <f t="shared" si="6"/>
        <v>13797.292740000001</v>
      </c>
      <c r="N59" s="502">
        <f t="shared" si="7"/>
        <v>90056.023889999997</v>
      </c>
      <c r="O59" s="455"/>
      <c r="P59" s="455"/>
    </row>
    <row r="60" spans="1:16" x14ac:dyDescent="0.3">
      <c r="A60" s="496" t="s">
        <v>911</v>
      </c>
      <c r="B60" s="478" t="s">
        <v>914</v>
      </c>
      <c r="C60" s="454">
        <v>58972.200000000004</v>
      </c>
      <c r="D60" s="454">
        <f t="shared" si="8"/>
        <v>6882.3636000000015</v>
      </c>
      <c r="E60" s="479">
        <f t="shared" si="0"/>
        <v>294.86100000000005</v>
      </c>
      <c r="F60" s="454">
        <f t="shared" si="1"/>
        <v>12195.450960000002</v>
      </c>
      <c r="G60" s="480">
        <f t="shared" si="2"/>
        <v>78344.875560000015</v>
      </c>
      <c r="H60" s="501">
        <f t="shared" si="3"/>
        <v>58972.200000000004</v>
      </c>
      <c r="I60" s="502">
        <v>7745.85</v>
      </c>
      <c r="J60" s="502">
        <f t="shared" si="4"/>
        <v>66718.05</v>
      </c>
      <c r="K60" s="502">
        <f t="shared" si="9"/>
        <v>9207.0909000000011</v>
      </c>
      <c r="L60" s="502">
        <f t="shared" si="5"/>
        <v>333.59025000000003</v>
      </c>
      <c r="M60" s="502">
        <f t="shared" si="6"/>
        <v>13797.292740000001</v>
      </c>
      <c r="N60" s="502">
        <f t="shared" si="7"/>
        <v>90056.023889999997</v>
      </c>
      <c r="O60" s="455"/>
      <c r="P60" s="455"/>
    </row>
    <row r="61" spans="1:16" x14ac:dyDescent="0.3">
      <c r="A61" s="496" t="s">
        <v>911</v>
      </c>
      <c r="B61" s="478" t="s">
        <v>915</v>
      </c>
      <c r="C61" s="454">
        <v>58972.200000000004</v>
      </c>
      <c r="D61" s="454">
        <f t="shared" si="8"/>
        <v>6882.3636000000015</v>
      </c>
      <c r="E61" s="479">
        <f t="shared" si="0"/>
        <v>294.86100000000005</v>
      </c>
      <c r="F61" s="454">
        <f t="shared" si="1"/>
        <v>12195.450960000002</v>
      </c>
      <c r="G61" s="480">
        <f t="shared" si="2"/>
        <v>78344.875560000015</v>
      </c>
      <c r="H61" s="501">
        <f t="shared" si="3"/>
        <v>58972.200000000004</v>
      </c>
      <c r="I61" s="502">
        <v>7745.85</v>
      </c>
      <c r="J61" s="502">
        <f t="shared" si="4"/>
        <v>66718.05</v>
      </c>
      <c r="K61" s="502">
        <f t="shared" si="9"/>
        <v>9207.0909000000011</v>
      </c>
      <c r="L61" s="502">
        <f t="shared" si="5"/>
        <v>333.59025000000003</v>
      </c>
      <c r="M61" s="502">
        <f t="shared" si="6"/>
        <v>13797.292740000001</v>
      </c>
      <c r="N61" s="502">
        <f t="shared" si="7"/>
        <v>90056.023889999997</v>
      </c>
      <c r="O61" s="455"/>
      <c r="P61" s="455"/>
    </row>
    <row r="62" spans="1:16" x14ac:dyDescent="0.3">
      <c r="A62" s="496" t="s">
        <v>911</v>
      </c>
      <c r="B62" s="478" t="s">
        <v>916</v>
      </c>
      <c r="C62" s="454">
        <v>58972.200000000004</v>
      </c>
      <c r="D62" s="454">
        <f t="shared" si="8"/>
        <v>6882.3636000000015</v>
      </c>
      <c r="E62" s="479">
        <f t="shared" si="0"/>
        <v>294.86100000000005</v>
      </c>
      <c r="F62" s="454">
        <f t="shared" si="1"/>
        <v>12195.450960000002</v>
      </c>
      <c r="G62" s="480">
        <f t="shared" si="2"/>
        <v>78344.875560000015</v>
      </c>
      <c r="H62" s="501">
        <f t="shared" si="3"/>
        <v>58972.200000000004</v>
      </c>
      <c r="I62" s="502">
        <v>7745.85</v>
      </c>
      <c r="J62" s="502">
        <f t="shared" si="4"/>
        <v>66718.05</v>
      </c>
      <c r="K62" s="502">
        <f t="shared" si="9"/>
        <v>9207.0909000000011</v>
      </c>
      <c r="L62" s="502">
        <f t="shared" si="5"/>
        <v>333.59025000000003</v>
      </c>
      <c r="M62" s="502">
        <f t="shared" si="6"/>
        <v>13797.292740000001</v>
      </c>
      <c r="N62" s="502">
        <f t="shared" si="7"/>
        <v>90056.023889999997</v>
      </c>
      <c r="O62" s="455"/>
      <c r="P62" s="455"/>
    </row>
    <row r="63" spans="1:16" x14ac:dyDescent="0.3">
      <c r="A63" s="496" t="s">
        <v>911</v>
      </c>
      <c r="B63" s="478" t="s">
        <v>917</v>
      </c>
      <c r="C63" s="454">
        <v>68525.100000000006</v>
      </c>
      <c r="D63" s="454">
        <f t="shared" si="8"/>
        <v>8200.6638000000021</v>
      </c>
      <c r="E63" s="479">
        <f t="shared" si="0"/>
        <v>342.62550000000005</v>
      </c>
      <c r="F63" s="454">
        <f t="shared" si="1"/>
        <v>14170.990680000003</v>
      </c>
      <c r="G63" s="480">
        <f t="shared" si="2"/>
        <v>91239.379980000012</v>
      </c>
      <c r="H63" s="501">
        <f t="shared" si="3"/>
        <v>68525.100000000006</v>
      </c>
      <c r="I63" s="502">
        <v>7745.85</v>
      </c>
      <c r="J63" s="502">
        <f t="shared" si="4"/>
        <v>76270.950000000012</v>
      </c>
      <c r="K63" s="502">
        <f t="shared" si="9"/>
        <v>10525.391100000003</v>
      </c>
      <c r="L63" s="502">
        <f t="shared" si="5"/>
        <v>381.35475000000008</v>
      </c>
      <c r="M63" s="502">
        <f t="shared" si="6"/>
        <v>15772.832460000003</v>
      </c>
      <c r="N63" s="502">
        <f t="shared" si="7"/>
        <v>102950.52831000002</v>
      </c>
      <c r="O63" s="455"/>
      <c r="P63" s="455"/>
    </row>
    <row r="64" spans="1:16" x14ac:dyDescent="0.3">
      <c r="A64" s="496" t="s">
        <v>918</v>
      </c>
      <c r="B64" s="478" t="s">
        <v>919</v>
      </c>
      <c r="C64" s="454">
        <v>70417.2</v>
      </c>
      <c r="D64" s="454">
        <f t="shared" si="8"/>
        <v>8461.7736000000004</v>
      </c>
      <c r="E64" s="479">
        <f t="shared" si="0"/>
        <v>352.08600000000001</v>
      </c>
      <c r="F64" s="454">
        <f t="shared" si="1"/>
        <v>14562.276960000001</v>
      </c>
      <c r="G64" s="480">
        <f t="shared" si="2"/>
        <v>93793.336559999996</v>
      </c>
      <c r="H64" s="501">
        <f t="shared" si="3"/>
        <v>70417.2</v>
      </c>
      <c r="I64" s="502">
        <v>7745.85</v>
      </c>
      <c r="J64" s="502">
        <f t="shared" si="4"/>
        <v>78163.05</v>
      </c>
      <c r="K64" s="502">
        <f t="shared" si="9"/>
        <v>10786.500900000001</v>
      </c>
      <c r="L64" s="502">
        <f t="shared" si="5"/>
        <v>390.81525000000005</v>
      </c>
      <c r="M64" s="502">
        <f t="shared" si="6"/>
        <v>16164.118740000002</v>
      </c>
      <c r="N64" s="502">
        <f t="shared" si="7"/>
        <v>105504.48489000001</v>
      </c>
      <c r="O64" s="455"/>
      <c r="P64" s="455"/>
    </row>
    <row r="65" spans="1:16" x14ac:dyDescent="0.3">
      <c r="A65" s="496" t="s">
        <v>918</v>
      </c>
      <c r="B65" s="478" t="s">
        <v>920</v>
      </c>
      <c r="C65" s="454">
        <v>70417.2</v>
      </c>
      <c r="D65" s="454">
        <f t="shared" si="8"/>
        <v>8461.7736000000004</v>
      </c>
      <c r="E65" s="479">
        <f t="shared" si="0"/>
        <v>352.08600000000001</v>
      </c>
      <c r="F65" s="454">
        <f t="shared" si="1"/>
        <v>14562.276960000001</v>
      </c>
      <c r="G65" s="480">
        <f t="shared" si="2"/>
        <v>93793.336559999996</v>
      </c>
      <c r="H65" s="501">
        <f t="shared" si="3"/>
        <v>70417.2</v>
      </c>
      <c r="I65" s="502">
        <v>7745.85</v>
      </c>
      <c r="J65" s="502">
        <f t="shared" si="4"/>
        <v>78163.05</v>
      </c>
      <c r="K65" s="502">
        <f t="shared" si="9"/>
        <v>10786.500900000001</v>
      </c>
      <c r="L65" s="502">
        <f t="shared" si="5"/>
        <v>390.81525000000005</v>
      </c>
      <c r="M65" s="502">
        <f t="shared" si="6"/>
        <v>16164.118740000002</v>
      </c>
      <c r="N65" s="502">
        <f t="shared" si="7"/>
        <v>105504.48489000001</v>
      </c>
      <c r="O65" s="455"/>
      <c r="P65" s="455"/>
    </row>
    <row r="66" spans="1:16" x14ac:dyDescent="0.3">
      <c r="A66" s="496" t="s">
        <v>918</v>
      </c>
      <c r="B66" s="478" t="s">
        <v>921</v>
      </c>
      <c r="C66" s="454">
        <v>70417.2</v>
      </c>
      <c r="D66" s="454">
        <f t="shared" si="8"/>
        <v>8461.7736000000004</v>
      </c>
      <c r="E66" s="479">
        <f t="shared" si="0"/>
        <v>352.08600000000001</v>
      </c>
      <c r="F66" s="454">
        <f t="shared" si="1"/>
        <v>14562.276960000001</v>
      </c>
      <c r="G66" s="480">
        <f t="shared" si="2"/>
        <v>93793.336559999996</v>
      </c>
      <c r="H66" s="501">
        <f t="shared" si="3"/>
        <v>70417.2</v>
      </c>
      <c r="I66" s="502">
        <v>7745.85</v>
      </c>
      <c r="J66" s="502">
        <f t="shared" si="4"/>
        <v>78163.05</v>
      </c>
      <c r="K66" s="502">
        <f t="shared" si="9"/>
        <v>10786.500900000001</v>
      </c>
      <c r="L66" s="502">
        <f t="shared" si="5"/>
        <v>390.81525000000005</v>
      </c>
      <c r="M66" s="502">
        <f t="shared" si="6"/>
        <v>16164.118740000002</v>
      </c>
      <c r="N66" s="502">
        <f t="shared" si="7"/>
        <v>105504.48489000001</v>
      </c>
      <c r="O66" s="455"/>
      <c r="P66" s="455"/>
    </row>
    <row r="67" spans="1:16" x14ac:dyDescent="0.3">
      <c r="A67" s="496" t="s">
        <v>918</v>
      </c>
      <c r="B67" s="478" t="s">
        <v>922</v>
      </c>
      <c r="C67" s="454">
        <v>70417.2</v>
      </c>
      <c r="D67" s="454">
        <f t="shared" si="8"/>
        <v>8461.7736000000004</v>
      </c>
      <c r="E67" s="479">
        <f t="shared" si="0"/>
        <v>352.08600000000001</v>
      </c>
      <c r="F67" s="454">
        <f t="shared" si="1"/>
        <v>14562.276960000001</v>
      </c>
      <c r="G67" s="480">
        <f t="shared" si="2"/>
        <v>93793.336559999996</v>
      </c>
      <c r="H67" s="501">
        <f t="shared" si="3"/>
        <v>70417.2</v>
      </c>
      <c r="I67" s="502">
        <v>7745.85</v>
      </c>
      <c r="J67" s="502">
        <f t="shared" si="4"/>
        <v>78163.05</v>
      </c>
      <c r="K67" s="502">
        <f t="shared" si="9"/>
        <v>10786.500900000001</v>
      </c>
      <c r="L67" s="502">
        <f t="shared" si="5"/>
        <v>390.81525000000005</v>
      </c>
      <c r="M67" s="502">
        <f t="shared" si="6"/>
        <v>16164.118740000002</v>
      </c>
      <c r="N67" s="502">
        <f t="shared" si="7"/>
        <v>105504.48489000001</v>
      </c>
      <c r="O67" s="455"/>
      <c r="P67" s="455"/>
    </row>
    <row r="68" spans="1:16" x14ac:dyDescent="0.3">
      <c r="A68" s="496" t="s">
        <v>918</v>
      </c>
      <c r="B68" s="478" t="s">
        <v>923</v>
      </c>
      <c r="C68" s="454">
        <v>70417.2</v>
      </c>
      <c r="D68" s="454">
        <f t="shared" si="8"/>
        <v>8461.7736000000004</v>
      </c>
      <c r="E68" s="479">
        <f t="shared" si="0"/>
        <v>352.08600000000001</v>
      </c>
      <c r="F68" s="454">
        <f t="shared" si="1"/>
        <v>14562.276960000001</v>
      </c>
      <c r="G68" s="480">
        <f t="shared" si="2"/>
        <v>93793.336559999996</v>
      </c>
      <c r="H68" s="501">
        <f t="shared" si="3"/>
        <v>70417.2</v>
      </c>
      <c r="I68" s="502">
        <v>7745.85</v>
      </c>
      <c r="J68" s="502">
        <f t="shared" si="4"/>
        <v>78163.05</v>
      </c>
      <c r="K68" s="502">
        <f t="shared" si="9"/>
        <v>10786.500900000001</v>
      </c>
      <c r="L68" s="502">
        <f t="shared" si="5"/>
        <v>390.81525000000005</v>
      </c>
      <c r="M68" s="502">
        <f t="shared" si="6"/>
        <v>16164.118740000002</v>
      </c>
      <c r="N68" s="502">
        <f t="shared" si="7"/>
        <v>105504.48489000001</v>
      </c>
      <c r="O68" s="455"/>
      <c r="P68" s="455"/>
    </row>
    <row r="69" spans="1:16" x14ac:dyDescent="0.3">
      <c r="A69" s="496" t="s">
        <v>918</v>
      </c>
      <c r="B69" s="478" t="s">
        <v>924</v>
      </c>
      <c r="C69" s="454">
        <v>81137.7</v>
      </c>
      <c r="D69" s="454">
        <f t="shared" si="8"/>
        <v>9941.2026000000005</v>
      </c>
      <c r="E69" s="479">
        <f t="shared" ref="E69:E100" si="11">C69*0.005</f>
        <v>405.68849999999998</v>
      </c>
      <c r="F69" s="454">
        <f t="shared" ref="F69:F100" si="12">C69*0.2068</f>
        <v>16779.27636</v>
      </c>
      <c r="G69" s="480">
        <f t="shared" ref="G69:G100" si="13">SUM(C69:F69)</f>
        <v>108263.86746000001</v>
      </c>
      <c r="H69" s="501">
        <f t="shared" ref="H69:H81" si="14">C69</f>
        <v>81137.7</v>
      </c>
      <c r="I69" s="502">
        <v>7745.85</v>
      </c>
      <c r="J69" s="502">
        <f t="shared" ref="J69:J81" si="15">C69+I69</f>
        <v>88883.55</v>
      </c>
      <c r="K69" s="502">
        <f t="shared" si="9"/>
        <v>12265.929900000001</v>
      </c>
      <c r="L69" s="502">
        <f t="shared" ref="L69:L81" si="16">J69*0.005</f>
        <v>444.41775000000001</v>
      </c>
      <c r="M69" s="502">
        <f t="shared" ref="M69:M81" si="17">J69*0.2068</f>
        <v>18381.118140000002</v>
      </c>
      <c r="N69" s="502">
        <f t="shared" ref="N69:N81" si="18">SUM(J69:M69)</f>
        <v>119975.01579</v>
      </c>
      <c r="O69" s="455"/>
      <c r="P69" s="455"/>
    </row>
    <row r="70" spans="1:16" x14ac:dyDescent="0.3">
      <c r="A70" s="496" t="s">
        <v>925</v>
      </c>
      <c r="B70" s="478" t="s">
        <v>926</v>
      </c>
      <c r="C70" s="454">
        <v>83571.600000000006</v>
      </c>
      <c r="D70" s="454">
        <f t="shared" ref="D70:D100" si="19">(C70-$B$110)*0.138</f>
        <v>10277.080800000002</v>
      </c>
      <c r="E70" s="479">
        <f t="shared" si="11"/>
        <v>417.85800000000006</v>
      </c>
      <c r="F70" s="454">
        <f t="shared" si="12"/>
        <v>17282.606880000003</v>
      </c>
      <c r="G70" s="480">
        <f t="shared" si="13"/>
        <v>111549.14568</v>
      </c>
      <c r="H70" s="501">
        <f t="shared" si="14"/>
        <v>83571.600000000006</v>
      </c>
      <c r="I70" s="502">
        <v>7745.85</v>
      </c>
      <c r="J70" s="502">
        <f t="shared" si="15"/>
        <v>91317.450000000012</v>
      </c>
      <c r="K70" s="502">
        <f t="shared" ref="K70:K81" si="20">(J70-$B$109)*0.138</f>
        <v>12601.808100000002</v>
      </c>
      <c r="L70" s="502">
        <f t="shared" si="16"/>
        <v>456.58725000000004</v>
      </c>
      <c r="M70" s="502">
        <f t="shared" si="17"/>
        <v>18884.448660000002</v>
      </c>
      <c r="N70" s="502">
        <f t="shared" si="18"/>
        <v>123260.29401000001</v>
      </c>
      <c r="O70" s="455"/>
      <c r="P70" s="455"/>
    </row>
    <row r="71" spans="1:16" x14ac:dyDescent="0.3">
      <c r="A71" s="496" t="s">
        <v>925</v>
      </c>
      <c r="B71" s="478" t="s">
        <v>927</v>
      </c>
      <c r="C71" s="454">
        <v>83571.600000000006</v>
      </c>
      <c r="D71" s="454">
        <f t="shared" si="19"/>
        <v>10277.080800000002</v>
      </c>
      <c r="E71" s="479">
        <f t="shared" si="11"/>
        <v>417.85800000000006</v>
      </c>
      <c r="F71" s="454">
        <f t="shared" si="12"/>
        <v>17282.606880000003</v>
      </c>
      <c r="G71" s="480">
        <f t="shared" si="13"/>
        <v>111549.14568</v>
      </c>
      <c r="H71" s="501">
        <f t="shared" si="14"/>
        <v>83571.600000000006</v>
      </c>
      <c r="I71" s="502">
        <v>7745.85</v>
      </c>
      <c r="J71" s="502">
        <f t="shared" si="15"/>
        <v>91317.450000000012</v>
      </c>
      <c r="K71" s="502">
        <f t="shared" si="20"/>
        <v>12601.808100000002</v>
      </c>
      <c r="L71" s="502">
        <f t="shared" si="16"/>
        <v>456.58725000000004</v>
      </c>
      <c r="M71" s="502">
        <f t="shared" si="17"/>
        <v>18884.448660000002</v>
      </c>
      <c r="N71" s="502">
        <f t="shared" si="18"/>
        <v>123260.29401000001</v>
      </c>
      <c r="O71" s="455"/>
      <c r="P71" s="455"/>
    </row>
    <row r="72" spans="1:16" x14ac:dyDescent="0.3">
      <c r="A72" s="496" t="s">
        <v>925</v>
      </c>
      <c r="B72" s="478" t="s">
        <v>928</v>
      </c>
      <c r="C72" s="454">
        <v>83571.600000000006</v>
      </c>
      <c r="D72" s="454">
        <f t="shared" si="19"/>
        <v>10277.080800000002</v>
      </c>
      <c r="E72" s="479">
        <f t="shared" si="11"/>
        <v>417.85800000000006</v>
      </c>
      <c r="F72" s="454">
        <f t="shared" si="12"/>
        <v>17282.606880000003</v>
      </c>
      <c r="G72" s="480">
        <f t="shared" si="13"/>
        <v>111549.14568</v>
      </c>
      <c r="H72" s="501">
        <f t="shared" si="14"/>
        <v>83571.600000000006</v>
      </c>
      <c r="I72" s="502">
        <v>7745.85</v>
      </c>
      <c r="J72" s="502">
        <f t="shared" si="15"/>
        <v>91317.450000000012</v>
      </c>
      <c r="K72" s="502">
        <f t="shared" si="20"/>
        <v>12601.808100000002</v>
      </c>
      <c r="L72" s="502">
        <f t="shared" si="16"/>
        <v>456.58725000000004</v>
      </c>
      <c r="M72" s="502">
        <f t="shared" si="17"/>
        <v>18884.448660000002</v>
      </c>
      <c r="N72" s="502">
        <f t="shared" si="18"/>
        <v>123260.29401000001</v>
      </c>
      <c r="O72" s="455"/>
      <c r="P72" s="455"/>
    </row>
    <row r="73" spans="1:16" x14ac:dyDescent="0.3">
      <c r="A73" s="496" t="s">
        <v>925</v>
      </c>
      <c r="B73" s="478" t="s">
        <v>929</v>
      </c>
      <c r="C73" s="454">
        <v>83571.600000000006</v>
      </c>
      <c r="D73" s="454">
        <f t="shared" si="19"/>
        <v>10277.080800000002</v>
      </c>
      <c r="E73" s="479">
        <f t="shared" si="11"/>
        <v>417.85800000000006</v>
      </c>
      <c r="F73" s="454">
        <f t="shared" si="12"/>
        <v>17282.606880000003</v>
      </c>
      <c r="G73" s="480">
        <f t="shared" si="13"/>
        <v>111549.14568</v>
      </c>
      <c r="H73" s="501">
        <f t="shared" si="14"/>
        <v>83571.600000000006</v>
      </c>
      <c r="I73" s="502">
        <v>7745.85</v>
      </c>
      <c r="J73" s="502">
        <f t="shared" si="15"/>
        <v>91317.450000000012</v>
      </c>
      <c r="K73" s="502">
        <f t="shared" si="20"/>
        <v>12601.808100000002</v>
      </c>
      <c r="L73" s="502">
        <f t="shared" si="16"/>
        <v>456.58725000000004</v>
      </c>
      <c r="M73" s="502">
        <f t="shared" si="17"/>
        <v>18884.448660000002</v>
      </c>
      <c r="N73" s="502">
        <f t="shared" si="18"/>
        <v>123260.29401000001</v>
      </c>
      <c r="O73" s="455"/>
      <c r="P73" s="455"/>
    </row>
    <row r="74" spans="1:16" x14ac:dyDescent="0.3">
      <c r="A74" s="496" t="s">
        <v>925</v>
      </c>
      <c r="B74" s="478" t="s">
        <v>930</v>
      </c>
      <c r="C74" s="454">
        <v>83571.600000000006</v>
      </c>
      <c r="D74" s="454">
        <f t="shared" si="19"/>
        <v>10277.080800000002</v>
      </c>
      <c r="E74" s="479">
        <f t="shared" si="11"/>
        <v>417.85800000000006</v>
      </c>
      <c r="F74" s="454">
        <f t="shared" si="12"/>
        <v>17282.606880000003</v>
      </c>
      <c r="G74" s="480">
        <f t="shared" si="13"/>
        <v>111549.14568</v>
      </c>
      <c r="H74" s="501">
        <f t="shared" si="14"/>
        <v>83571.600000000006</v>
      </c>
      <c r="I74" s="502">
        <v>7745.85</v>
      </c>
      <c r="J74" s="502">
        <f t="shared" si="15"/>
        <v>91317.450000000012</v>
      </c>
      <c r="K74" s="502">
        <f t="shared" si="20"/>
        <v>12601.808100000002</v>
      </c>
      <c r="L74" s="502">
        <f t="shared" si="16"/>
        <v>456.58725000000004</v>
      </c>
      <c r="M74" s="502">
        <f t="shared" si="17"/>
        <v>18884.448660000002</v>
      </c>
      <c r="N74" s="502">
        <f t="shared" si="18"/>
        <v>123260.29401000001</v>
      </c>
      <c r="O74" s="455"/>
      <c r="P74" s="455"/>
    </row>
    <row r="75" spans="1:16" x14ac:dyDescent="0.3">
      <c r="A75" s="496" t="s">
        <v>925</v>
      </c>
      <c r="B75" s="478" t="s">
        <v>931</v>
      </c>
      <c r="C75" s="454">
        <v>96376.35</v>
      </c>
      <c r="D75" s="454">
        <f t="shared" si="19"/>
        <v>12044.136300000002</v>
      </c>
      <c r="E75" s="479">
        <f t="shared" si="11"/>
        <v>481.88175000000001</v>
      </c>
      <c r="F75" s="454">
        <f t="shared" si="12"/>
        <v>19930.629180000004</v>
      </c>
      <c r="G75" s="480">
        <f t="shared" si="13"/>
        <v>128832.99723000001</v>
      </c>
      <c r="H75" s="501">
        <f t="shared" si="14"/>
        <v>96376.35</v>
      </c>
      <c r="I75" s="502">
        <v>7745.85</v>
      </c>
      <c r="J75" s="502">
        <f t="shared" si="15"/>
        <v>104122.20000000001</v>
      </c>
      <c r="K75" s="502">
        <f t="shared" si="20"/>
        <v>14368.863600000002</v>
      </c>
      <c r="L75" s="502">
        <f t="shared" si="16"/>
        <v>520.6110000000001</v>
      </c>
      <c r="M75" s="502">
        <f t="shared" si="17"/>
        <v>21532.470960000002</v>
      </c>
      <c r="N75" s="502">
        <f t="shared" si="18"/>
        <v>140544.14556</v>
      </c>
      <c r="O75" s="455"/>
      <c r="P75" s="455"/>
    </row>
    <row r="76" spans="1:16" x14ac:dyDescent="0.3">
      <c r="A76" s="496">
        <v>9</v>
      </c>
      <c r="B76" s="478" t="s">
        <v>932</v>
      </c>
      <c r="C76" s="454">
        <v>99891.75</v>
      </c>
      <c r="D76" s="454">
        <f t="shared" si="19"/>
        <v>12529.261500000001</v>
      </c>
      <c r="E76" s="479">
        <f t="shared" si="11"/>
        <v>499.45875000000001</v>
      </c>
      <c r="F76" s="454">
        <f t="shared" si="12"/>
        <v>20657.6139</v>
      </c>
      <c r="G76" s="480">
        <f t="shared" si="13"/>
        <v>133578.08415000001</v>
      </c>
      <c r="H76" s="501">
        <f t="shared" si="14"/>
        <v>99891.75</v>
      </c>
      <c r="I76" s="502">
        <v>7745.85</v>
      </c>
      <c r="J76" s="502">
        <f t="shared" si="15"/>
        <v>107637.6</v>
      </c>
      <c r="K76" s="502">
        <f t="shared" si="20"/>
        <v>14853.988800000003</v>
      </c>
      <c r="L76" s="502">
        <f t="shared" si="16"/>
        <v>538.18799999999999</v>
      </c>
      <c r="M76" s="502">
        <f t="shared" si="17"/>
        <v>22259.455680000003</v>
      </c>
      <c r="N76" s="502">
        <f t="shared" si="18"/>
        <v>145289.23248000001</v>
      </c>
      <c r="O76" s="455"/>
      <c r="P76" s="455"/>
    </row>
    <row r="77" spans="1:16" x14ac:dyDescent="0.3">
      <c r="A77" s="496">
        <v>9</v>
      </c>
      <c r="B77" s="478" t="s">
        <v>933</v>
      </c>
      <c r="C77" s="454">
        <v>99891.75</v>
      </c>
      <c r="D77" s="454">
        <f t="shared" si="19"/>
        <v>12529.261500000001</v>
      </c>
      <c r="E77" s="479">
        <f t="shared" si="11"/>
        <v>499.45875000000001</v>
      </c>
      <c r="F77" s="454">
        <f t="shared" si="12"/>
        <v>20657.6139</v>
      </c>
      <c r="G77" s="480">
        <f t="shared" si="13"/>
        <v>133578.08415000001</v>
      </c>
      <c r="H77" s="501">
        <f t="shared" si="14"/>
        <v>99891.75</v>
      </c>
      <c r="I77" s="502">
        <v>7745.85</v>
      </c>
      <c r="J77" s="502">
        <f t="shared" si="15"/>
        <v>107637.6</v>
      </c>
      <c r="K77" s="502">
        <f t="shared" si="20"/>
        <v>14853.988800000003</v>
      </c>
      <c r="L77" s="502">
        <f t="shared" si="16"/>
        <v>538.18799999999999</v>
      </c>
      <c r="M77" s="502">
        <f t="shared" si="17"/>
        <v>22259.455680000003</v>
      </c>
      <c r="N77" s="502">
        <f t="shared" si="18"/>
        <v>145289.23248000001</v>
      </c>
      <c r="O77" s="455"/>
      <c r="P77" s="455"/>
    </row>
    <row r="78" spans="1:16" x14ac:dyDescent="0.3">
      <c r="A78" s="496">
        <v>9</v>
      </c>
      <c r="B78" s="478" t="s">
        <v>934</v>
      </c>
      <c r="C78" s="454">
        <v>99891.75</v>
      </c>
      <c r="D78" s="454">
        <f t="shared" si="19"/>
        <v>12529.261500000001</v>
      </c>
      <c r="E78" s="479">
        <f t="shared" si="11"/>
        <v>499.45875000000001</v>
      </c>
      <c r="F78" s="454">
        <f t="shared" si="12"/>
        <v>20657.6139</v>
      </c>
      <c r="G78" s="480">
        <f t="shared" si="13"/>
        <v>133578.08415000001</v>
      </c>
      <c r="H78" s="501">
        <f t="shared" si="14"/>
        <v>99891.75</v>
      </c>
      <c r="I78" s="502">
        <v>7745.85</v>
      </c>
      <c r="J78" s="502">
        <f t="shared" si="15"/>
        <v>107637.6</v>
      </c>
      <c r="K78" s="502">
        <f t="shared" si="20"/>
        <v>14853.988800000003</v>
      </c>
      <c r="L78" s="502">
        <f t="shared" si="16"/>
        <v>538.18799999999999</v>
      </c>
      <c r="M78" s="502">
        <f t="shared" si="17"/>
        <v>22259.455680000003</v>
      </c>
      <c r="N78" s="502">
        <f t="shared" si="18"/>
        <v>145289.23248000001</v>
      </c>
      <c r="O78" s="455"/>
      <c r="P78" s="455"/>
    </row>
    <row r="79" spans="1:16" x14ac:dyDescent="0.3">
      <c r="A79" s="496">
        <v>9</v>
      </c>
      <c r="B79" s="478" t="s">
        <v>935</v>
      </c>
      <c r="C79" s="454">
        <v>99891.75</v>
      </c>
      <c r="D79" s="454">
        <f t="shared" si="19"/>
        <v>12529.261500000001</v>
      </c>
      <c r="E79" s="479">
        <f t="shared" si="11"/>
        <v>499.45875000000001</v>
      </c>
      <c r="F79" s="454">
        <f t="shared" si="12"/>
        <v>20657.6139</v>
      </c>
      <c r="G79" s="480">
        <f t="shared" si="13"/>
        <v>133578.08415000001</v>
      </c>
      <c r="H79" s="501">
        <f t="shared" si="14"/>
        <v>99891.75</v>
      </c>
      <c r="I79" s="502">
        <v>7745.85</v>
      </c>
      <c r="J79" s="502">
        <f t="shared" si="15"/>
        <v>107637.6</v>
      </c>
      <c r="K79" s="502">
        <f t="shared" si="20"/>
        <v>14853.988800000003</v>
      </c>
      <c r="L79" s="502">
        <f t="shared" si="16"/>
        <v>538.18799999999999</v>
      </c>
      <c r="M79" s="502">
        <f t="shared" si="17"/>
        <v>22259.455680000003</v>
      </c>
      <c r="N79" s="502">
        <f t="shared" si="18"/>
        <v>145289.23248000001</v>
      </c>
      <c r="O79" s="455"/>
      <c r="P79" s="455"/>
    </row>
    <row r="80" spans="1:16" x14ac:dyDescent="0.3">
      <c r="A80" s="496">
        <v>9</v>
      </c>
      <c r="B80" s="478" t="s">
        <v>936</v>
      </c>
      <c r="C80" s="454">
        <v>99891.75</v>
      </c>
      <c r="D80" s="454">
        <f t="shared" si="19"/>
        <v>12529.261500000001</v>
      </c>
      <c r="E80" s="479">
        <f t="shared" si="11"/>
        <v>499.45875000000001</v>
      </c>
      <c r="F80" s="454">
        <f t="shared" si="12"/>
        <v>20657.6139</v>
      </c>
      <c r="G80" s="480">
        <f t="shared" si="13"/>
        <v>133578.08415000001</v>
      </c>
      <c r="H80" s="501">
        <f t="shared" si="14"/>
        <v>99891.75</v>
      </c>
      <c r="I80" s="502">
        <v>7745.85</v>
      </c>
      <c r="J80" s="502">
        <f t="shared" si="15"/>
        <v>107637.6</v>
      </c>
      <c r="K80" s="502">
        <f t="shared" si="20"/>
        <v>14853.988800000003</v>
      </c>
      <c r="L80" s="502">
        <f t="shared" si="16"/>
        <v>538.18799999999999</v>
      </c>
      <c r="M80" s="502">
        <f t="shared" si="17"/>
        <v>22259.455680000003</v>
      </c>
      <c r="N80" s="502">
        <f t="shared" si="18"/>
        <v>145289.23248000001</v>
      </c>
      <c r="O80" s="455"/>
      <c r="P80" s="455"/>
    </row>
    <row r="81" spans="1:16" x14ac:dyDescent="0.3">
      <c r="A81" s="496">
        <v>9</v>
      </c>
      <c r="B81" s="478" t="s">
        <v>937</v>
      </c>
      <c r="C81" s="454">
        <v>114948.75</v>
      </c>
      <c r="D81" s="454">
        <f t="shared" si="19"/>
        <v>14607.127500000001</v>
      </c>
      <c r="E81" s="479">
        <f t="shared" si="11"/>
        <v>574.74374999999998</v>
      </c>
      <c r="F81" s="454">
        <f t="shared" si="12"/>
        <v>23771.4015</v>
      </c>
      <c r="G81" s="480">
        <f t="shared" si="13"/>
        <v>153902.02275</v>
      </c>
      <c r="H81" s="501">
        <f t="shared" si="14"/>
        <v>114948.75</v>
      </c>
      <c r="I81" s="502">
        <v>7745.85</v>
      </c>
      <c r="J81" s="502">
        <f t="shared" si="15"/>
        <v>122694.6</v>
      </c>
      <c r="K81" s="502">
        <f t="shared" si="20"/>
        <v>16931.854800000001</v>
      </c>
      <c r="L81" s="502">
        <f t="shared" si="16"/>
        <v>613.47300000000007</v>
      </c>
      <c r="M81" s="502">
        <f t="shared" si="17"/>
        <v>25373.243280000002</v>
      </c>
      <c r="N81" s="502">
        <f t="shared" si="18"/>
        <v>165613.17108</v>
      </c>
      <c r="O81" s="455"/>
      <c r="P81" s="455"/>
    </row>
    <row r="82" spans="1:16" x14ac:dyDescent="0.3">
      <c r="A82" s="496" t="s">
        <v>884</v>
      </c>
      <c r="B82" s="153">
        <v>1</v>
      </c>
      <c r="C82" s="454">
        <v>88364</v>
      </c>
      <c r="D82" s="454">
        <f t="shared" si="19"/>
        <v>10938.432000000001</v>
      </c>
      <c r="E82" s="345">
        <f t="shared" si="11"/>
        <v>441.82</v>
      </c>
      <c r="F82" s="454">
        <f t="shared" si="12"/>
        <v>18273.675200000001</v>
      </c>
      <c r="G82" s="480">
        <f t="shared" si="13"/>
        <v>118017.92720000001</v>
      </c>
      <c r="H82" s="456"/>
    </row>
    <row r="83" spans="1:16" x14ac:dyDescent="0.3">
      <c r="A83" s="496" t="s">
        <v>884</v>
      </c>
      <c r="B83" s="153">
        <v>2</v>
      </c>
      <c r="C83" s="454">
        <v>91131</v>
      </c>
      <c r="D83" s="454">
        <f t="shared" si="19"/>
        <v>11320.278</v>
      </c>
      <c r="E83" s="345">
        <f t="shared" si="11"/>
        <v>455.65500000000003</v>
      </c>
      <c r="F83" s="454">
        <f t="shared" si="12"/>
        <v>18845.890800000001</v>
      </c>
      <c r="G83" s="480">
        <f t="shared" si="13"/>
        <v>121752.82380000001</v>
      </c>
    </row>
    <row r="84" spans="1:16" x14ac:dyDescent="0.3">
      <c r="A84" s="496" t="s">
        <v>884</v>
      </c>
      <c r="B84" s="153">
        <v>3</v>
      </c>
      <c r="C84" s="454">
        <v>93898</v>
      </c>
      <c r="D84" s="454">
        <f t="shared" si="19"/>
        <v>11702.124000000002</v>
      </c>
      <c r="E84" s="345">
        <f t="shared" si="11"/>
        <v>469.49</v>
      </c>
      <c r="F84" s="454">
        <f t="shared" si="12"/>
        <v>19418.106400000001</v>
      </c>
      <c r="G84" s="480">
        <f t="shared" si="13"/>
        <v>125487.72040000001</v>
      </c>
    </row>
    <row r="85" spans="1:16" x14ac:dyDescent="0.3">
      <c r="A85" s="496" t="s">
        <v>884</v>
      </c>
      <c r="B85" s="153">
        <v>4</v>
      </c>
      <c r="C85" s="454">
        <v>96665</v>
      </c>
      <c r="D85" s="454">
        <f t="shared" si="19"/>
        <v>12083.970000000001</v>
      </c>
      <c r="E85" s="345">
        <f t="shared" si="11"/>
        <v>483.32499999999999</v>
      </c>
      <c r="F85" s="454">
        <f t="shared" si="12"/>
        <v>19990.322</v>
      </c>
      <c r="G85" s="480">
        <f t="shared" si="13"/>
        <v>129222.617</v>
      </c>
    </row>
    <row r="86" spans="1:16" x14ac:dyDescent="0.3">
      <c r="A86" s="496" t="s">
        <v>884</v>
      </c>
      <c r="B86" s="153">
        <v>5</v>
      </c>
      <c r="C86" s="454">
        <v>99425</v>
      </c>
      <c r="D86" s="454">
        <f t="shared" si="19"/>
        <v>12464.85</v>
      </c>
      <c r="E86" s="345">
        <f t="shared" si="11"/>
        <v>497.125</v>
      </c>
      <c r="F86" s="454">
        <f t="shared" si="12"/>
        <v>20561.09</v>
      </c>
      <c r="G86" s="480">
        <f t="shared" si="13"/>
        <v>132948.065</v>
      </c>
    </row>
    <row r="87" spans="1:16" x14ac:dyDescent="0.3">
      <c r="A87" s="496" t="s">
        <v>884</v>
      </c>
      <c r="B87" s="153">
        <v>6</v>
      </c>
      <c r="C87" s="454">
        <v>99425</v>
      </c>
      <c r="D87" s="454">
        <f t="shared" si="19"/>
        <v>12464.85</v>
      </c>
      <c r="E87" s="345">
        <f t="shared" si="11"/>
        <v>497.125</v>
      </c>
      <c r="F87" s="454">
        <f t="shared" si="12"/>
        <v>20561.09</v>
      </c>
      <c r="G87" s="480">
        <f t="shared" si="13"/>
        <v>132948.065</v>
      </c>
    </row>
    <row r="88" spans="1:16" x14ac:dyDescent="0.3">
      <c r="A88" s="496" t="s">
        <v>884</v>
      </c>
      <c r="B88" s="153">
        <v>7</v>
      </c>
      <c r="C88" s="454">
        <v>99425</v>
      </c>
      <c r="D88" s="454">
        <f t="shared" si="19"/>
        <v>12464.85</v>
      </c>
      <c r="E88" s="345">
        <f t="shared" si="11"/>
        <v>497.125</v>
      </c>
      <c r="F88" s="454">
        <f t="shared" si="12"/>
        <v>20561.09</v>
      </c>
      <c r="G88" s="480">
        <f t="shared" si="13"/>
        <v>132948.065</v>
      </c>
    </row>
    <row r="89" spans="1:16" x14ac:dyDescent="0.3">
      <c r="A89" s="496" t="s">
        <v>884</v>
      </c>
      <c r="B89" s="153">
        <v>8</v>
      </c>
      <c r="C89" s="454">
        <v>99425</v>
      </c>
      <c r="D89" s="454">
        <f t="shared" si="19"/>
        <v>12464.85</v>
      </c>
      <c r="E89" s="345">
        <f t="shared" si="11"/>
        <v>497.125</v>
      </c>
      <c r="F89" s="454">
        <f t="shared" si="12"/>
        <v>20561.09</v>
      </c>
      <c r="G89" s="480">
        <f t="shared" si="13"/>
        <v>132948.065</v>
      </c>
    </row>
    <row r="90" spans="1:16" x14ac:dyDescent="0.3">
      <c r="A90" s="496" t="s">
        <v>884</v>
      </c>
      <c r="B90" s="153">
        <v>9</v>
      </c>
      <c r="C90" s="454">
        <v>105996</v>
      </c>
      <c r="D90" s="454">
        <f t="shared" si="19"/>
        <v>13371.648000000001</v>
      </c>
      <c r="E90" s="345">
        <f t="shared" si="11"/>
        <v>529.98</v>
      </c>
      <c r="F90" s="454">
        <f t="shared" si="12"/>
        <v>21919.9728</v>
      </c>
      <c r="G90" s="480">
        <f t="shared" si="13"/>
        <v>141817.60079999999</v>
      </c>
    </row>
    <row r="91" spans="1:16" x14ac:dyDescent="0.3">
      <c r="A91" s="496" t="s">
        <v>884</v>
      </c>
      <c r="B91" s="153">
        <v>10</v>
      </c>
      <c r="C91" s="454">
        <v>105996</v>
      </c>
      <c r="D91" s="454">
        <f t="shared" si="19"/>
        <v>13371.648000000001</v>
      </c>
      <c r="E91" s="345">
        <f t="shared" si="11"/>
        <v>529.98</v>
      </c>
      <c r="F91" s="454">
        <f t="shared" si="12"/>
        <v>21919.9728</v>
      </c>
      <c r="G91" s="480">
        <f t="shared" si="13"/>
        <v>141817.60079999999</v>
      </c>
    </row>
    <row r="92" spans="1:16" x14ac:dyDescent="0.3">
      <c r="A92" s="496" t="s">
        <v>884</v>
      </c>
      <c r="B92" s="153">
        <v>11</v>
      </c>
      <c r="C92" s="454">
        <v>105996</v>
      </c>
      <c r="D92" s="454">
        <f t="shared" si="19"/>
        <v>13371.648000000001</v>
      </c>
      <c r="E92" s="345">
        <f t="shared" si="11"/>
        <v>529.98</v>
      </c>
      <c r="F92" s="454">
        <f t="shared" si="12"/>
        <v>21919.9728</v>
      </c>
      <c r="G92" s="480">
        <f t="shared" si="13"/>
        <v>141817.60079999999</v>
      </c>
    </row>
    <row r="93" spans="1:16" x14ac:dyDescent="0.3">
      <c r="A93" s="496" t="s">
        <v>884</v>
      </c>
      <c r="B93" s="153">
        <v>12</v>
      </c>
      <c r="C93" s="454">
        <v>105996</v>
      </c>
      <c r="D93" s="454">
        <f t="shared" si="19"/>
        <v>13371.648000000001</v>
      </c>
      <c r="E93" s="345">
        <f t="shared" si="11"/>
        <v>529.98</v>
      </c>
      <c r="F93" s="454">
        <f t="shared" si="12"/>
        <v>21919.9728</v>
      </c>
      <c r="G93" s="480">
        <f t="shared" si="13"/>
        <v>141817.60079999999</v>
      </c>
    </row>
    <row r="94" spans="1:16" x14ac:dyDescent="0.3">
      <c r="A94" s="496" t="s">
        <v>884</v>
      </c>
      <c r="B94" s="153">
        <v>13</v>
      </c>
      <c r="C94" s="454">
        <v>105996</v>
      </c>
      <c r="D94" s="454">
        <f t="shared" si="19"/>
        <v>13371.648000000001</v>
      </c>
      <c r="E94" s="345">
        <f t="shared" si="11"/>
        <v>529.98</v>
      </c>
      <c r="F94" s="454">
        <f t="shared" si="12"/>
        <v>21919.9728</v>
      </c>
      <c r="G94" s="480">
        <f t="shared" si="13"/>
        <v>141817.60079999999</v>
      </c>
    </row>
    <row r="95" spans="1:16" x14ac:dyDescent="0.3">
      <c r="A95" s="496" t="s">
        <v>884</v>
      </c>
      <c r="B95" s="153">
        <v>14</v>
      </c>
      <c r="C95" s="454">
        <v>112569</v>
      </c>
      <c r="D95" s="454">
        <f t="shared" si="19"/>
        <v>14278.722000000002</v>
      </c>
      <c r="E95" s="345">
        <f t="shared" si="11"/>
        <v>562.84500000000003</v>
      </c>
      <c r="F95" s="454">
        <f t="shared" si="12"/>
        <v>23279.269200000002</v>
      </c>
      <c r="G95" s="480">
        <f t="shared" si="13"/>
        <v>150689.83620000002</v>
      </c>
    </row>
    <row r="96" spans="1:16" x14ac:dyDescent="0.3">
      <c r="A96" s="496" t="s">
        <v>884</v>
      </c>
      <c r="B96" s="153">
        <v>15</v>
      </c>
      <c r="C96" s="454">
        <v>112569</v>
      </c>
      <c r="D96" s="454">
        <f t="shared" si="19"/>
        <v>14278.722000000002</v>
      </c>
      <c r="E96" s="345">
        <f t="shared" si="11"/>
        <v>562.84500000000003</v>
      </c>
      <c r="F96" s="454">
        <f t="shared" si="12"/>
        <v>23279.269200000002</v>
      </c>
      <c r="G96" s="480">
        <f t="shared" si="13"/>
        <v>150689.83620000002</v>
      </c>
    </row>
    <row r="97" spans="1:229" x14ac:dyDescent="0.3">
      <c r="A97" s="496" t="s">
        <v>884</v>
      </c>
      <c r="B97" s="153">
        <v>16</v>
      </c>
      <c r="C97" s="454">
        <v>112569</v>
      </c>
      <c r="D97" s="454">
        <f t="shared" si="19"/>
        <v>14278.722000000002</v>
      </c>
      <c r="E97" s="345">
        <f t="shared" si="11"/>
        <v>562.84500000000003</v>
      </c>
      <c r="F97" s="454">
        <f t="shared" si="12"/>
        <v>23279.269200000002</v>
      </c>
      <c r="G97" s="480">
        <f t="shared" si="13"/>
        <v>150689.83620000002</v>
      </c>
    </row>
    <row r="98" spans="1:229" x14ac:dyDescent="0.3">
      <c r="A98" s="496" t="s">
        <v>884</v>
      </c>
      <c r="B98" s="153">
        <v>17</v>
      </c>
      <c r="C98" s="454">
        <v>112569</v>
      </c>
      <c r="D98" s="454">
        <f t="shared" si="19"/>
        <v>14278.722000000002</v>
      </c>
      <c r="E98" s="345">
        <f t="shared" si="11"/>
        <v>562.84500000000003</v>
      </c>
      <c r="F98" s="454">
        <f t="shared" si="12"/>
        <v>23279.269200000002</v>
      </c>
      <c r="G98" s="480">
        <f t="shared" si="13"/>
        <v>150689.83620000002</v>
      </c>
    </row>
    <row r="99" spans="1:229" x14ac:dyDescent="0.3">
      <c r="A99" s="496" t="s">
        <v>884</v>
      </c>
      <c r="B99" s="153">
        <v>18</v>
      </c>
      <c r="C99" s="454">
        <v>112569</v>
      </c>
      <c r="D99" s="454">
        <f t="shared" si="19"/>
        <v>14278.722000000002</v>
      </c>
      <c r="E99" s="345">
        <f t="shared" si="11"/>
        <v>562.84500000000003</v>
      </c>
      <c r="F99" s="454">
        <f t="shared" si="12"/>
        <v>23279.269200000002</v>
      </c>
      <c r="G99" s="480">
        <f t="shared" si="13"/>
        <v>150689.83620000002</v>
      </c>
    </row>
    <row r="100" spans="1:229" ht="15" thickBot="1" x14ac:dyDescent="0.35">
      <c r="A100" s="497" t="s">
        <v>884</v>
      </c>
      <c r="B100" s="481">
        <v>19</v>
      </c>
      <c r="C100" s="482">
        <v>119133</v>
      </c>
      <c r="D100" s="454">
        <f t="shared" si="19"/>
        <v>15184.554000000002</v>
      </c>
      <c r="E100" s="483">
        <f t="shared" si="11"/>
        <v>595.66499999999996</v>
      </c>
      <c r="F100" s="482">
        <f t="shared" si="12"/>
        <v>24636.704400000002</v>
      </c>
      <c r="G100" s="484">
        <f t="shared" si="13"/>
        <v>159549.92340000003</v>
      </c>
    </row>
    <row r="101" spans="1:229" ht="23.4" customHeight="1" x14ac:dyDescent="0.3">
      <c r="A101" s="457"/>
      <c r="B101" s="457"/>
      <c r="C101" s="458"/>
      <c r="D101" s="458"/>
      <c r="E101" s="459"/>
      <c r="F101" s="458"/>
      <c r="G101" s="458"/>
    </row>
    <row r="103" spans="1:229" s="4" customFormat="1" x14ac:dyDescent="0.3">
      <c r="A103" s="460" t="s">
        <v>938</v>
      </c>
      <c r="B103" s="256"/>
      <c r="C103" s="256"/>
      <c r="D103" s="256"/>
      <c r="E103" s="256"/>
      <c r="F103" s="256"/>
      <c r="G103" s="256"/>
      <c r="H103" s="5"/>
      <c r="I103" s="5"/>
      <c r="J103" s="5"/>
      <c r="K103" s="5"/>
      <c r="L103"/>
      <c r="M103" s="5"/>
      <c r="N103" s="5"/>
      <c r="O103" s="5"/>
      <c r="P103" s="5"/>
      <c r="Q103"/>
      <c r="R103" s="451"/>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4" customFormat="1" ht="72" x14ac:dyDescent="0.3">
      <c r="A104" s="485" t="s">
        <v>939</v>
      </c>
      <c r="B104" s="485" t="s">
        <v>799</v>
      </c>
      <c r="C104" s="486" t="s">
        <v>800</v>
      </c>
      <c r="D104" s="485" t="s">
        <v>801</v>
      </c>
      <c r="E104" s="487" t="s">
        <v>940</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4" customFormat="1" x14ac:dyDescent="0.3">
      <c r="A105" s="488">
        <v>153400</v>
      </c>
      <c r="B105" s="461">
        <f>(A105-B110)*0.138</f>
        <v>19913.400000000001</v>
      </c>
      <c r="C105" s="462">
        <f t="shared" ref="C105" si="21">A105*0.005</f>
        <v>767</v>
      </c>
      <c r="D105" s="462">
        <f t="shared" ref="D105" si="22">A105*0.2068</f>
        <v>31723.120000000003</v>
      </c>
      <c r="E105" s="462">
        <f t="shared" ref="E105" si="23">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3">
      <c r="A106" t="s">
        <v>941</v>
      </c>
      <c r="F106" s="347" t="s">
        <v>942</v>
      </c>
      <c r="R106"/>
    </row>
    <row r="107" spans="1:229" x14ac:dyDescent="0.3">
      <c r="R107"/>
    </row>
    <row r="108" spans="1:229" s="4" customFormat="1" x14ac:dyDescent="0.3">
      <c r="A108" s="5"/>
      <c r="B108" s="5"/>
      <c r="C108" s="463"/>
      <c r="D108" s="463"/>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3">
      <c r="A109" s="468" t="s">
        <v>943</v>
      </c>
      <c r="B109" s="468"/>
      <c r="C109" s="468"/>
      <c r="R109"/>
    </row>
    <row r="110" spans="1:229" ht="43.2" x14ac:dyDescent="0.3">
      <c r="A110" s="464" t="s">
        <v>944</v>
      </c>
      <c r="B110" s="465">
        <v>9100</v>
      </c>
      <c r="C110" s="466">
        <v>0</v>
      </c>
      <c r="R110"/>
    </row>
    <row r="111" spans="1:229" ht="43.2" x14ac:dyDescent="0.3">
      <c r="A111" s="464" t="s">
        <v>945</v>
      </c>
      <c r="B111" s="467" t="s">
        <v>946</v>
      </c>
      <c r="C111" s="469">
        <v>0.13800000000000001</v>
      </c>
      <c r="R111"/>
    </row>
    <row r="113" spans="1:1" x14ac:dyDescent="0.3">
      <c r="A113" t="s">
        <v>947</v>
      </c>
    </row>
  </sheetData>
  <sheetProtection algorithmName="SHA-512" hashValue="4yz+tcK8OgeUWGMsYfpsExXHBlrp4OgfsER3aeSAGygmfwcsmJSSXgpCm9lY7VxhtKahLwO2Osl9OXD6taXFqQ==" saltValue="nYHskPMXINJ0RK0H75XbpA=="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7"/>
  <sheetViews>
    <sheetView showGridLines="0" zoomScale="80" zoomScaleNormal="80" workbookViewId="0">
      <selection activeCell="A2" sqref="A2"/>
    </sheetView>
  </sheetViews>
  <sheetFormatPr defaultRowHeight="14.4" x14ac:dyDescent="0.3"/>
  <cols>
    <col min="1" max="2" width="3.88671875" customWidth="1"/>
    <col min="3" max="3" width="20.5546875" customWidth="1"/>
    <col min="4" max="4" width="3.88671875" customWidth="1"/>
    <col min="5" max="5" width="20.5546875" customWidth="1"/>
    <col min="6" max="6" width="3.88671875" customWidth="1"/>
    <col min="7" max="7" width="20.5546875" customWidth="1"/>
    <col min="8" max="10" width="3.88671875" customWidth="1"/>
    <col min="11" max="11" width="20.5546875" customWidth="1"/>
    <col min="12" max="12" width="3.88671875" customWidth="1"/>
    <col min="13" max="13" width="20.5546875" customWidth="1"/>
    <col min="14" max="14" width="3.88671875" customWidth="1"/>
    <col min="15" max="15" width="20.5546875" customWidth="1"/>
    <col min="16" max="16" width="30.88671875" customWidth="1"/>
  </cols>
  <sheetData>
    <row r="2" spans="2:17" ht="25.8" x14ac:dyDescent="0.5">
      <c r="B2" s="374" t="s">
        <v>13</v>
      </c>
      <c r="C2" s="372"/>
      <c r="D2" s="372"/>
      <c r="E2" s="372"/>
      <c r="F2" s="372"/>
      <c r="G2" s="372"/>
      <c r="H2" s="372"/>
      <c r="I2" s="372"/>
      <c r="J2" s="372"/>
      <c r="K2" s="372"/>
      <c r="L2" s="372"/>
      <c r="M2" s="372"/>
      <c r="N2" s="372"/>
      <c r="O2" s="372"/>
      <c r="P2" s="373"/>
    </row>
    <row r="5" spans="2:17" x14ac:dyDescent="0.3">
      <c r="B5" s="234" t="s">
        <v>14</v>
      </c>
      <c r="C5" s="389"/>
      <c r="D5" s="389"/>
      <c r="E5" s="389"/>
      <c r="F5" s="389"/>
      <c r="G5" s="389"/>
      <c r="H5" s="389"/>
      <c r="I5" s="389"/>
      <c r="J5" s="389"/>
      <c r="K5" s="389"/>
      <c r="L5" s="389"/>
      <c r="M5" s="389"/>
      <c r="N5" s="389"/>
      <c r="O5" s="389"/>
      <c r="P5" s="235"/>
    </row>
    <row r="6" spans="2:17" x14ac:dyDescent="0.3">
      <c r="B6" s="237" t="s">
        <v>15</v>
      </c>
      <c r="C6" s="236"/>
      <c r="D6" s="236"/>
      <c r="E6" s="236"/>
      <c r="F6" s="236"/>
      <c r="G6" s="236"/>
      <c r="H6" s="236"/>
      <c r="I6" s="236"/>
      <c r="J6" s="236"/>
      <c r="K6" s="236"/>
      <c r="L6" s="236"/>
      <c r="M6" s="236"/>
      <c r="N6" s="236"/>
      <c r="O6" s="236"/>
      <c r="P6" s="238"/>
    </row>
    <row r="8" spans="2:17" x14ac:dyDescent="0.3">
      <c r="N8" s="435"/>
      <c r="O8" s="435"/>
      <c r="P8" s="435"/>
    </row>
    <row r="9" spans="2:17" x14ac:dyDescent="0.3">
      <c r="B9" s="234"/>
      <c r="C9" s="389"/>
      <c r="D9" s="389"/>
      <c r="E9" s="389"/>
      <c r="F9" s="389"/>
      <c r="G9" s="389"/>
      <c r="H9" s="235"/>
      <c r="J9" s="234"/>
      <c r="K9" s="389"/>
      <c r="L9" s="389"/>
      <c r="M9" s="389"/>
      <c r="N9" s="232"/>
      <c r="O9" s="232"/>
      <c r="P9" s="232"/>
      <c r="Q9" s="166"/>
    </row>
    <row r="10" spans="2:17" ht="46.8" x14ac:dyDescent="0.3">
      <c r="B10" s="239"/>
      <c r="C10" s="364" t="s">
        <v>16</v>
      </c>
      <c r="D10" s="438"/>
      <c r="E10" s="364" t="s">
        <v>17</v>
      </c>
      <c r="F10" s="438"/>
      <c r="G10" s="434" t="s">
        <v>18</v>
      </c>
      <c r="H10" s="439"/>
      <c r="I10" s="365"/>
      <c r="J10" s="442"/>
      <c r="K10" s="366" t="s">
        <v>19</v>
      </c>
      <c r="L10" s="442"/>
      <c r="M10" s="366" t="s">
        <v>20</v>
      </c>
      <c r="N10" s="438"/>
      <c r="O10" s="366" t="s">
        <v>21</v>
      </c>
      <c r="P10" s="438"/>
      <c r="Q10" s="166"/>
    </row>
    <row r="11" spans="2:17" x14ac:dyDescent="0.3">
      <c r="B11" s="239"/>
      <c r="C11" s="232"/>
      <c r="D11" s="232"/>
      <c r="E11" s="232"/>
      <c r="F11" s="232"/>
      <c r="G11" s="232"/>
      <c r="H11" s="240"/>
      <c r="J11" s="239"/>
      <c r="K11" s="232"/>
      <c r="L11" s="232"/>
      <c r="M11" s="232"/>
      <c r="N11" s="232"/>
      <c r="O11" s="232"/>
      <c r="P11" s="232"/>
      <c r="Q11" s="166"/>
    </row>
    <row r="12" spans="2:17" ht="39.9" customHeight="1" x14ac:dyDescent="0.3">
      <c r="B12" s="239"/>
      <c r="C12" s="436"/>
      <c r="D12" s="207"/>
      <c r="E12" s="534" t="s">
        <v>22</v>
      </c>
      <c r="F12" s="207"/>
      <c r="G12" s="437"/>
      <c r="H12" s="240"/>
      <c r="J12" s="239"/>
      <c r="K12" s="436"/>
      <c r="L12" s="207"/>
      <c r="M12" s="536" t="s">
        <v>23</v>
      </c>
      <c r="N12" s="207"/>
      <c r="O12" s="437"/>
      <c r="P12" s="232"/>
      <c r="Q12" s="166"/>
    </row>
    <row r="13" spans="2:17" x14ac:dyDescent="0.3">
      <c r="B13" s="239"/>
      <c r="C13" s="232"/>
      <c r="D13" s="232"/>
      <c r="E13" s="232"/>
      <c r="F13" s="232"/>
      <c r="G13" s="232"/>
      <c r="H13" s="240"/>
      <c r="J13" s="239"/>
      <c r="K13" s="232"/>
      <c r="L13" s="232"/>
      <c r="M13" s="232"/>
      <c r="N13" s="232"/>
      <c r="O13" s="232"/>
      <c r="P13" s="232"/>
      <c r="Q13" s="166"/>
    </row>
    <row r="14" spans="2:17" ht="177" customHeight="1" x14ac:dyDescent="0.3">
      <c r="B14" s="239"/>
      <c r="C14" s="361" t="s">
        <v>24</v>
      </c>
      <c r="D14" s="440"/>
      <c r="E14" s="362" t="s">
        <v>25</v>
      </c>
      <c r="F14" s="440"/>
      <c r="G14" s="360" t="s">
        <v>26</v>
      </c>
      <c r="H14" s="441"/>
      <c r="I14" s="252"/>
      <c r="J14" s="443"/>
      <c r="K14" s="363" t="s">
        <v>27</v>
      </c>
      <c r="L14" s="443"/>
      <c r="M14" s="393" t="s">
        <v>28</v>
      </c>
      <c r="N14" s="440"/>
      <c r="O14" s="393" t="s">
        <v>29</v>
      </c>
      <c r="P14" s="440"/>
      <c r="Q14" s="166"/>
    </row>
    <row r="15" spans="2:17" x14ac:dyDescent="0.3">
      <c r="B15" s="237"/>
      <c r="C15" s="236"/>
      <c r="D15" s="236"/>
      <c r="E15" s="236"/>
      <c r="F15" s="236"/>
      <c r="G15" s="236"/>
      <c r="H15" s="238"/>
      <c r="J15" s="237"/>
      <c r="K15" s="236"/>
      <c r="L15" s="444"/>
      <c r="M15" s="444"/>
      <c r="N15" s="444"/>
      <c r="O15" s="444"/>
      <c r="P15" s="444"/>
      <c r="Q15" s="166"/>
    </row>
    <row r="18" spans="2:16" x14ac:dyDescent="0.3">
      <c r="B18" s="234"/>
      <c r="C18" s="389"/>
      <c r="D18" s="389"/>
      <c r="E18" s="389"/>
      <c r="F18" s="389"/>
      <c r="G18" s="389"/>
      <c r="H18" s="389"/>
      <c r="I18" s="389"/>
      <c r="J18" s="389"/>
      <c r="K18" s="389"/>
      <c r="L18" s="389"/>
      <c r="M18" s="389"/>
      <c r="N18" s="389"/>
      <c r="O18" s="389"/>
      <c r="P18" s="235"/>
    </row>
    <row r="19" spans="2:16" x14ac:dyDescent="0.3">
      <c r="B19" s="239" t="s">
        <v>30</v>
      </c>
      <c r="C19" s="232"/>
      <c r="D19" s="232"/>
      <c r="E19" s="232"/>
      <c r="F19" s="232"/>
      <c r="G19" s="232"/>
      <c r="H19" s="232"/>
      <c r="I19" s="232"/>
      <c r="J19" s="232"/>
      <c r="K19" s="232"/>
      <c r="L19" s="232"/>
      <c r="M19" s="232"/>
      <c r="N19" s="232"/>
      <c r="O19" s="232"/>
      <c r="P19" s="240"/>
    </row>
    <row r="20" spans="2:16" x14ac:dyDescent="0.3">
      <c r="B20" s="445" t="s">
        <v>31</v>
      </c>
      <c r="C20" s="232"/>
      <c r="D20" s="232"/>
      <c r="E20" s="232"/>
      <c r="F20" s="232"/>
      <c r="G20" s="232"/>
      <c r="H20" s="232"/>
      <c r="I20" s="232"/>
      <c r="J20" s="232"/>
      <c r="K20" s="232"/>
      <c r="L20" s="232"/>
      <c r="M20" s="232"/>
      <c r="N20" s="232"/>
      <c r="O20" s="232"/>
      <c r="P20" s="240"/>
    </row>
    <row r="21" spans="2:16" x14ac:dyDescent="0.3">
      <c r="B21" s="446" t="s">
        <v>32</v>
      </c>
      <c r="C21" s="232"/>
      <c r="D21" s="232"/>
      <c r="E21" s="232"/>
      <c r="F21" s="232"/>
      <c r="G21" s="232"/>
      <c r="H21" s="232"/>
      <c r="I21" s="232"/>
      <c r="J21" s="232"/>
      <c r="K21" s="232"/>
      <c r="L21" s="232"/>
      <c r="M21" s="232"/>
      <c r="N21" s="232"/>
      <c r="O21" s="232"/>
      <c r="P21" s="240"/>
    </row>
    <row r="22" spans="2:16" x14ac:dyDescent="0.3">
      <c r="B22" s="447" t="s">
        <v>33</v>
      </c>
      <c r="C22" s="232"/>
      <c r="D22" s="232"/>
      <c r="E22" s="232"/>
      <c r="F22" s="232"/>
      <c r="G22" s="232"/>
      <c r="H22" s="232"/>
      <c r="I22" s="232"/>
      <c r="J22" s="232"/>
      <c r="K22" s="232"/>
      <c r="L22" s="232"/>
      <c r="M22" s="232"/>
      <c r="N22" s="232"/>
      <c r="O22" s="232"/>
      <c r="P22" s="240"/>
    </row>
    <row r="23" spans="2:16" x14ac:dyDescent="0.3">
      <c r="B23" s="446" t="s">
        <v>34</v>
      </c>
      <c r="C23" s="232"/>
      <c r="D23" s="232"/>
      <c r="E23" s="232"/>
      <c r="F23" s="232"/>
      <c r="G23" s="232"/>
      <c r="H23" s="232"/>
      <c r="I23" s="232"/>
      <c r="J23" s="232"/>
      <c r="K23" s="232"/>
      <c r="L23" s="232"/>
      <c r="M23" s="232"/>
      <c r="N23" s="232"/>
      <c r="O23" s="232"/>
      <c r="P23" s="240"/>
    </row>
    <row r="24" spans="2:16" x14ac:dyDescent="0.3">
      <c r="B24" s="446" t="s">
        <v>35</v>
      </c>
      <c r="C24" s="232"/>
      <c r="D24" s="232"/>
      <c r="E24" s="232"/>
      <c r="F24" s="232"/>
      <c r="G24" s="232"/>
      <c r="H24" s="232"/>
      <c r="I24" s="232"/>
      <c r="J24" s="232"/>
      <c r="K24" s="232"/>
      <c r="L24" s="232"/>
      <c r="M24" s="232"/>
      <c r="N24" s="232"/>
      <c r="O24" s="232"/>
      <c r="P24" s="240"/>
    </row>
    <row r="25" spans="2:16" x14ac:dyDescent="0.3">
      <c r="B25" s="239"/>
      <c r="C25" s="232"/>
      <c r="D25" s="232"/>
      <c r="E25" s="232"/>
      <c r="F25" s="232"/>
      <c r="G25" s="232"/>
      <c r="H25" s="232"/>
      <c r="I25" s="232"/>
      <c r="J25" s="232"/>
      <c r="K25" s="232"/>
      <c r="L25" s="232"/>
      <c r="M25" s="232"/>
      <c r="N25" s="232"/>
      <c r="O25" s="232"/>
      <c r="P25" s="240"/>
    </row>
    <row r="26" spans="2:16" x14ac:dyDescent="0.3">
      <c r="B26" s="448" t="s">
        <v>36</v>
      </c>
      <c r="C26" s="232"/>
      <c r="D26" s="232"/>
      <c r="E26" s="232"/>
      <c r="F26" s="232"/>
      <c r="G26" s="232"/>
      <c r="H26" s="232"/>
      <c r="I26" s="232"/>
      <c r="J26" s="232"/>
      <c r="K26" s="232"/>
      <c r="L26" s="232"/>
      <c r="M26" s="232"/>
      <c r="N26" s="232"/>
      <c r="O26" s="232"/>
      <c r="P26" s="240"/>
    </row>
    <row r="27" spans="2:16" x14ac:dyDescent="0.3">
      <c r="B27" s="237"/>
      <c r="C27" s="236"/>
      <c r="D27" s="236"/>
      <c r="E27" s="236"/>
      <c r="F27" s="236"/>
      <c r="G27" s="236"/>
      <c r="H27" s="236"/>
      <c r="I27" s="236"/>
      <c r="J27" s="236"/>
      <c r="K27" s="236"/>
      <c r="L27" s="236"/>
      <c r="M27" s="236"/>
      <c r="N27" s="236"/>
      <c r="O27" s="236"/>
      <c r="P27" s="238"/>
    </row>
  </sheetData>
  <sheetProtection algorithmName="SHA-512" hashValue="Zt3pG14tRscGxXEEb9e8vuXEvg65RfUgz+1DJ+HU1iZpnqUc6sxM3Iw01XQMbwSaQ45YQL71M/qvfv95UxaWEQ==" saltValue="CvSQfnd23G0G4kgX1SQTQg==" spinCount="100000" sheet="1" objects="1" scenarios="1"/>
  <hyperlinks>
    <hyperlink ref="B26" r:id="rId1" xr:uid="{A9028629-3EA9-424F-9115-3A028530777C}"/>
  </hyperlinks>
  <pageMargins left="0.7" right="0.7" top="0.75" bottom="0.75" header="0.3" footer="0.3"/>
  <pageSetup paperSize="9" scale="46"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873"/>
  <sheetViews>
    <sheetView showGridLines="0" zoomScale="40" zoomScaleNormal="40" workbookViewId="0">
      <selection activeCell="H15" sqref="H15"/>
    </sheetView>
  </sheetViews>
  <sheetFormatPr defaultColWidth="9.109375" defaultRowHeight="13.8" x14ac:dyDescent="0.25"/>
  <cols>
    <col min="1" max="1" width="24.33203125" style="11" customWidth="1"/>
    <col min="2" max="2" width="49.44140625" style="11" customWidth="1"/>
    <col min="3" max="3" width="63.5546875" style="15" customWidth="1"/>
    <col min="4" max="4" width="20.44140625" style="11" customWidth="1"/>
    <col min="5" max="12" width="21" style="11" customWidth="1"/>
    <col min="13" max="13" width="22.88671875" style="11" customWidth="1"/>
    <col min="14" max="14" width="22.5546875" style="11" customWidth="1"/>
    <col min="15" max="15" width="25.88671875" style="11" customWidth="1"/>
    <col min="16" max="16" width="10.88671875" style="11" customWidth="1"/>
    <col min="17" max="17" width="10.88671875" style="12" customWidth="1"/>
    <col min="18" max="18" width="20.109375" style="12" customWidth="1"/>
    <col min="19" max="23" width="10.88671875" style="12" customWidth="1"/>
    <col min="24" max="42" width="10.88671875" style="12" hidden="1" customWidth="1"/>
    <col min="43" max="50" width="10.88671875" style="13" hidden="1" customWidth="1"/>
    <col min="51" max="101" width="10.88671875" style="1" hidden="1" customWidth="1"/>
    <col min="102" max="106" width="10.88671875" style="1" customWidth="1"/>
    <col min="107" max="191" width="10.88671875" style="11" hidden="1" customWidth="1"/>
    <col min="192" max="193" width="10.88671875" style="11" customWidth="1"/>
    <col min="194" max="194" width="10.44140625" style="11" customWidth="1"/>
    <col min="195" max="16384" width="9.109375" style="11"/>
  </cols>
  <sheetData>
    <row r="1" spans="2:106" x14ac:dyDescent="0.25">
      <c r="B1" s="9" t="s">
        <v>204</v>
      </c>
      <c r="C1" s="97"/>
      <c r="D1" s="22"/>
      <c r="E1" s="10" t="s">
        <v>205</v>
      </c>
      <c r="F1" s="7"/>
      <c r="G1" s="7"/>
    </row>
    <row r="3" spans="2:106" x14ac:dyDescent="0.25">
      <c r="B3" s="87" t="s">
        <v>206</v>
      </c>
      <c r="C3" s="542"/>
      <c r="D3" s="543"/>
      <c r="E3" s="543"/>
      <c r="F3" s="543"/>
      <c r="G3" s="88"/>
    </row>
    <row r="4" spans="2:106" x14ac:dyDescent="0.25">
      <c r="B4" s="89"/>
      <c r="C4" s="90"/>
      <c r="D4" s="7"/>
      <c r="E4" s="7"/>
      <c r="F4" s="7"/>
      <c r="G4" s="91"/>
      <c r="L4" s="9" t="s">
        <v>207</v>
      </c>
      <c r="M4" s="9" t="s">
        <v>207</v>
      </c>
      <c r="N4" s="9" t="s">
        <v>208</v>
      </c>
      <c r="O4" s="9" t="s">
        <v>208</v>
      </c>
      <c r="P4" s="9" t="s">
        <v>209</v>
      </c>
      <c r="R4" s="175" t="s">
        <v>210</v>
      </c>
      <c r="S4" s="175" t="s">
        <v>146</v>
      </c>
      <c r="T4" s="175" t="s">
        <v>211</v>
      </c>
      <c r="V4" s="175" t="s">
        <v>212</v>
      </c>
    </row>
    <row r="5" spans="2:106" ht="27.6" x14ac:dyDescent="0.25">
      <c r="B5" s="92" t="s">
        <v>213</v>
      </c>
      <c r="C5" s="90"/>
      <c r="D5" s="7"/>
      <c r="E5" s="7"/>
      <c r="F5" s="7"/>
      <c r="G5" s="91"/>
      <c r="L5" s="16" t="s">
        <v>214</v>
      </c>
      <c r="M5" s="16" t="s">
        <v>215</v>
      </c>
      <c r="N5" s="16" t="s">
        <v>216</v>
      </c>
      <c r="O5" s="16" t="s">
        <v>217</v>
      </c>
      <c r="P5" s="19"/>
      <c r="Q5" s="17"/>
      <c r="R5" s="16" t="s">
        <v>217</v>
      </c>
      <c r="S5" s="143" t="s">
        <v>218</v>
      </c>
      <c r="V5" s="144">
        <v>4</v>
      </c>
    </row>
    <row r="6" spans="2:106" x14ac:dyDescent="0.25">
      <c r="B6" s="92" t="s">
        <v>219</v>
      </c>
      <c r="C6" s="90"/>
      <c r="D6" s="7"/>
      <c r="E6" s="7"/>
      <c r="F6" s="7"/>
      <c r="G6" s="91"/>
      <c r="J6" s="136"/>
      <c r="L6" s="21" t="s">
        <v>1009</v>
      </c>
      <c r="M6" s="21" t="s">
        <v>220</v>
      </c>
      <c r="N6" s="21" t="str">
        <f>'Inputs and eligible population'!$E$11</f>
        <v>National</v>
      </c>
      <c r="O6" s="21" t="str">
        <f>IFERROR(VLOOKUP('Inputs and eligible population'!$E$11, $L$5:$M$14, 2, FALSE), "-")</f>
        <v>NATIONAL</v>
      </c>
      <c r="P6" s="16" t="b">
        <f>ISTEXT('Inputs and eligible population'!$E$12)</f>
        <v>1</v>
      </c>
      <c r="R6" s="202" t="s">
        <v>59</v>
      </c>
      <c r="S6" s="143" t="s">
        <v>189</v>
      </c>
      <c r="V6" s="144">
        <v>5</v>
      </c>
    </row>
    <row r="7" spans="2:106" x14ac:dyDescent="0.25">
      <c r="B7" s="89"/>
      <c r="C7" s="90"/>
      <c r="D7" s="7"/>
      <c r="E7" s="7"/>
      <c r="F7" s="7"/>
      <c r="G7" s="91"/>
      <c r="L7" s="21" t="s">
        <v>44</v>
      </c>
      <c r="M7" s="21" t="s">
        <v>221</v>
      </c>
      <c r="N7" s="21" t="str">
        <f>'Inputs and eligible population'!$E$11</f>
        <v>National</v>
      </c>
      <c r="O7" s="21" t="str">
        <f>IFERROR(VLOOKUP('Inputs and eligible population'!$E$11, $L$5:$M$14, 2, FALSE), "-")</f>
        <v>NATIONAL</v>
      </c>
      <c r="P7" s="16" t="b">
        <f>ISTEXT('Inputs and eligible population'!$E$12)</f>
        <v>1</v>
      </c>
      <c r="R7" s="202" t="s">
        <v>48</v>
      </c>
      <c r="S7" s="388"/>
      <c r="V7" s="144">
        <v>6</v>
      </c>
    </row>
    <row r="8" spans="2:106" ht="19.5" customHeight="1" x14ac:dyDescent="0.25">
      <c r="B8" s="93" t="s">
        <v>222</v>
      </c>
      <c r="C8" s="94"/>
      <c r="D8" s="95"/>
      <c r="E8" s="95"/>
      <c r="F8" s="95"/>
      <c r="G8" s="96"/>
      <c r="L8" s="21" t="s">
        <v>223</v>
      </c>
      <c r="M8" s="21" t="s">
        <v>224</v>
      </c>
      <c r="N8" s="21" t="str">
        <f>'Inputs and eligible population'!$E$11</f>
        <v>National</v>
      </c>
      <c r="O8" s="21" t="str">
        <f>IFERROR(VLOOKUP('Inputs and eligible population'!$E$11, $L$5:$M$14, 2, FALSE), "-")</f>
        <v>NATIONAL</v>
      </c>
      <c r="P8" s="16" t="b">
        <f>ISTEXT('Inputs and eligible population'!$E$12)</f>
        <v>1</v>
      </c>
      <c r="V8" s="144">
        <v>7</v>
      </c>
    </row>
    <row r="9" spans="2:106" ht="19.5" customHeight="1" x14ac:dyDescent="0.3">
      <c r="B9" s="14"/>
      <c r="L9" s="21" t="s">
        <v>225</v>
      </c>
      <c r="M9" s="21" t="s">
        <v>226</v>
      </c>
      <c r="N9" s="21" t="str">
        <f>'Inputs and eligible population'!$E$11</f>
        <v>National</v>
      </c>
      <c r="O9" s="21" t="str">
        <f>IFERROR(VLOOKUP('Inputs and eligible population'!$E$11, $L$5:$M$14, 2, FALSE), "-")</f>
        <v>NATIONAL</v>
      </c>
      <c r="P9" s="16" t="b">
        <f>ISTEXT('Inputs and eligible population'!$E$12)</f>
        <v>1</v>
      </c>
      <c r="V9" s="144" t="s">
        <v>227</v>
      </c>
    </row>
    <row r="10" spans="2:106" ht="14.4" x14ac:dyDescent="0.3">
      <c r="B10" s="14"/>
      <c r="K10" s="24"/>
      <c r="L10" s="21" t="s">
        <v>228</v>
      </c>
      <c r="M10" s="21" t="s">
        <v>229</v>
      </c>
      <c r="N10" s="21" t="str">
        <f>'Inputs and eligible population'!$E$11</f>
        <v>National</v>
      </c>
      <c r="O10" s="21" t="str">
        <f>IFERROR(VLOOKUP('Inputs and eligible population'!$E$11, $L$5:$M$14, 2, FALSE), "-")</f>
        <v>NATIONAL</v>
      </c>
      <c r="P10" s="16" t="b">
        <f>ISTEXT('Inputs and eligible population'!$E$12)</f>
        <v>1</v>
      </c>
      <c r="V10" s="144" t="s">
        <v>230</v>
      </c>
    </row>
    <row r="11" spans="2:106" x14ac:dyDescent="0.25">
      <c r="B11" s="9" t="s">
        <v>231</v>
      </c>
      <c r="C11" s="24"/>
      <c r="D11" s="24"/>
      <c r="E11" s="24"/>
      <c r="K11" s="24"/>
      <c r="L11" s="111" t="s">
        <v>232</v>
      </c>
      <c r="M11" s="21" t="s">
        <v>233</v>
      </c>
      <c r="N11" s="21" t="str">
        <f>'Inputs and eligible population'!$E$11</f>
        <v>National</v>
      </c>
      <c r="O11" s="21" t="str">
        <f>IFERROR(VLOOKUP('Inputs and eligible population'!$E$11, $L$5:$M$14, 2, FALSE), "-")</f>
        <v>NATIONAL</v>
      </c>
      <c r="P11" s="16" t="b">
        <f>ISTEXT('Inputs and eligible population'!$E$12)</f>
        <v>1</v>
      </c>
      <c r="V11" s="144" t="s">
        <v>234</v>
      </c>
    </row>
    <row r="12" spans="2:106" ht="43.5" customHeight="1" x14ac:dyDescent="0.25">
      <c r="B12" s="15"/>
      <c r="D12" s="212" t="s">
        <v>235</v>
      </c>
      <c r="E12" s="212" t="s">
        <v>235</v>
      </c>
      <c r="L12" s="21" t="s">
        <v>236</v>
      </c>
      <c r="M12" s="21" t="s">
        <v>237</v>
      </c>
      <c r="N12" s="21" t="str">
        <f>'Inputs and eligible population'!$E$11</f>
        <v>National</v>
      </c>
      <c r="O12" s="21" t="str">
        <f>IFERROR(VLOOKUP('Inputs and eligible population'!$E$11, $L$5:$M$14, 2, FALSE), "-")</f>
        <v>NATIONAL</v>
      </c>
      <c r="P12" s="16" t="b">
        <f>ISTEXT('Inputs and eligible population'!$E$12)</f>
        <v>1</v>
      </c>
      <c r="V12" s="144" t="s">
        <v>238</v>
      </c>
    </row>
    <row r="13" spans="2:106" s="19" customFormat="1" ht="45.9" customHeight="1" x14ac:dyDescent="0.25">
      <c r="B13" s="213" t="s">
        <v>45</v>
      </c>
      <c r="C13" s="213" t="s">
        <v>53</v>
      </c>
      <c r="D13" s="26" t="s">
        <v>239</v>
      </c>
      <c r="E13" s="26" t="s">
        <v>240</v>
      </c>
      <c r="F13" s="213" t="s">
        <v>241</v>
      </c>
      <c r="G13" s="11"/>
      <c r="H13" s="11"/>
      <c r="I13" s="11"/>
      <c r="K13" s="11"/>
      <c r="L13" s="21" t="s">
        <v>242</v>
      </c>
      <c r="M13" s="21" t="s">
        <v>243</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98">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214" t="str">
        <f>IF((OR('Inputs and eligible population'!E11="&lt;select&gt;",'Inputs and eligible population'!E11="")), "-", 'Inputs and eligible population'!E12)</f>
        <v>England</v>
      </c>
      <c r="C14" s="20">
        <f>IF(OR(B14="", B14="-"), "",VLOOKUP((CONCATENATE($N7," - ",$B14)),$C$23:$GL$532,4,FALSE))</f>
        <v>57106398</v>
      </c>
      <c r="D14" s="86">
        <f>IF(OR(C14="", C14="-"), "",VLOOKUP((CONCATENATE($N7," - ",$B14)),$C$23:$GL$532,2,FALSE))</f>
        <v>21895402</v>
      </c>
      <c r="E14" s="86">
        <f>IF(OR(D14="", D14="-"), "",VLOOKUP((CONCATENATE($N7," - ",$B14)),$C$23:$GL$532,3,FALSE))</f>
        <v>23324090</v>
      </c>
      <c r="F14" s="20">
        <f>IFERROR(D14+E14, "")</f>
        <v>45219492</v>
      </c>
      <c r="L14" s="21" t="s">
        <v>244</v>
      </c>
      <c r="M14" s="21" t="s">
        <v>245</v>
      </c>
      <c r="N14" s="21" t="str">
        <f>'Inputs and eligible population'!$E$11</f>
        <v>National</v>
      </c>
      <c r="O14" s="21" t="str">
        <f>IFERROR(VLOOKUP('Inputs and eligible population'!$E$11, $L$5:$M$14, 2, FALSE), "-")</f>
        <v>NATIONAL</v>
      </c>
      <c r="P14" s="16" t="b">
        <f>ISTEXT('Inputs and eligible population'!$E$12)</f>
        <v>1</v>
      </c>
      <c r="V14" s="144" t="s">
        <v>246</v>
      </c>
    </row>
    <row r="15" spans="2:106" x14ac:dyDescent="0.25">
      <c r="B15" s="214" t="str">
        <f>'Inputs and eligible population'!C17</f>
        <v>Manually entered current locality population (n/a)</v>
      </c>
      <c r="C15" s="20" t="str">
        <f>IF(OR('Inputs and eligible population'!E17="",'Inputs and eligible population'!E17="-"),"",'Inputs and eligible population'!E17)</f>
        <v/>
      </c>
      <c r="D15" s="86" t="str">
        <f>IFERROR(C15*($D$23/100000), "")</f>
        <v/>
      </c>
      <c r="E15" s="86" t="str">
        <f>IFERROR(C15*($E$23/100000), "")</f>
        <v/>
      </c>
      <c r="F15" s="20">
        <f>IF('Inputs and eligible population'!E17=0,'Population selection'!F14,'Inputs and eligible population'!E17)</f>
        <v>45219492</v>
      </c>
      <c r="L15" s="21"/>
      <c r="M15" s="21"/>
      <c r="N15" s="21"/>
      <c r="O15" s="21"/>
      <c r="P15" s="21"/>
      <c r="V15" s="144" t="s">
        <v>247</v>
      </c>
    </row>
    <row r="16" spans="2:106" x14ac:dyDescent="0.25">
      <c r="B16" s="215" t="s">
        <v>248</v>
      </c>
      <c r="C16" s="216">
        <f>IF(C15&gt;0,C14,C15)</f>
        <v>57106398</v>
      </c>
      <c r="D16" s="216">
        <f>IF(D15&gt;0,D14,D15)</f>
        <v>21895402</v>
      </c>
      <c r="E16" s="216">
        <f>IF(E15&gt;0,E14,E15)</f>
        <v>23324090</v>
      </c>
      <c r="F16" s="216">
        <f>SUM(F15)</f>
        <v>45219492</v>
      </c>
      <c r="L16" s="22"/>
      <c r="M16" s="22"/>
      <c r="P16" s="385">
        <f>COUNTIF(P6:P14, TRUE)</f>
        <v>9</v>
      </c>
    </row>
    <row r="17" spans="1:194" x14ac:dyDescent="0.25">
      <c r="Q17" s="23"/>
      <c r="R17" s="23"/>
    </row>
    <row r="18" spans="1:194" ht="45.6" customHeight="1" x14ac:dyDescent="0.25">
      <c r="B18" s="85"/>
      <c r="C18" s="147"/>
      <c r="D18" s="26" t="s">
        <v>235</v>
      </c>
      <c r="E18" s="26" t="s">
        <v>235</v>
      </c>
      <c r="F18" s="85"/>
      <c r="I18" s="85"/>
      <c r="J18" s="85"/>
      <c r="K18" s="24"/>
      <c r="N18" s="24"/>
    </row>
    <row r="19" spans="1:194" ht="23.1" customHeight="1" x14ac:dyDescent="0.25">
      <c r="D19" s="217">
        <v>2</v>
      </c>
      <c r="E19" s="217">
        <v>3</v>
      </c>
      <c r="F19" s="217">
        <v>4</v>
      </c>
      <c r="G19" s="217">
        <v>5</v>
      </c>
      <c r="H19" s="217">
        <v>6</v>
      </c>
      <c r="K19" s="24"/>
    </row>
    <row r="20" spans="1:194" s="1" customFormat="1" ht="48" customHeight="1" x14ac:dyDescent="0.25">
      <c r="A20" s="126" t="s">
        <v>216</v>
      </c>
      <c r="B20" s="125" t="s">
        <v>249</v>
      </c>
      <c r="C20" s="125" t="s">
        <v>250</v>
      </c>
      <c r="D20" s="79" t="s">
        <v>251</v>
      </c>
      <c r="E20" s="79" t="s">
        <v>251</v>
      </c>
      <c r="F20" s="79" t="s">
        <v>252</v>
      </c>
      <c r="G20" s="79" t="s">
        <v>252</v>
      </c>
      <c r="H20" s="79" t="s">
        <v>252</v>
      </c>
      <c r="I20" s="125" t="s">
        <v>251</v>
      </c>
      <c r="J20" s="125" t="s">
        <v>251</v>
      </c>
      <c r="K20" s="125" t="s">
        <v>253</v>
      </c>
      <c r="L20" s="125" t="s">
        <v>253</v>
      </c>
      <c r="M20" s="127" t="s">
        <v>254</v>
      </c>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544"/>
      <c r="AK20" s="544"/>
      <c r="AL20" s="544"/>
      <c r="AM20" s="544"/>
      <c r="AN20" s="544"/>
      <c r="AO20" s="544"/>
      <c r="AP20" s="544"/>
      <c r="AQ20" s="544"/>
      <c r="AR20" s="544"/>
      <c r="AS20" s="544"/>
      <c r="AT20" s="544"/>
      <c r="AU20" s="544"/>
      <c r="AV20" s="544"/>
      <c r="AW20" s="544"/>
      <c r="AX20" s="544"/>
      <c r="AY20" s="544"/>
      <c r="AZ20" s="544"/>
      <c r="BA20" s="544"/>
      <c r="BB20" s="544"/>
      <c r="BC20" s="544"/>
      <c r="BD20" s="544"/>
      <c r="BE20" s="544"/>
      <c r="BF20" s="544"/>
      <c r="BG20" s="544"/>
      <c r="BH20" s="544"/>
      <c r="BI20" s="544"/>
      <c r="BJ20" s="544"/>
      <c r="BK20" s="544"/>
      <c r="BL20" s="544"/>
      <c r="BM20" s="544"/>
      <c r="BN20" s="544"/>
      <c r="BO20" s="544"/>
      <c r="BP20" s="544"/>
      <c r="BQ20" s="544"/>
      <c r="BR20" s="544"/>
      <c r="BS20" s="544"/>
      <c r="BT20" s="544"/>
      <c r="BU20" s="544"/>
      <c r="BV20" s="544"/>
      <c r="BW20" s="544"/>
      <c r="BX20" s="544"/>
      <c r="BY20" s="544"/>
      <c r="BZ20" s="544"/>
      <c r="CA20" s="544"/>
      <c r="CB20" s="544"/>
      <c r="CC20" s="544"/>
      <c r="CD20" s="544"/>
      <c r="CE20" s="544"/>
      <c r="CF20" s="544"/>
      <c r="CG20" s="544"/>
      <c r="CH20" s="544"/>
      <c r="CI20" s="544"/>
      <c r="CJ20" s="544"/>
      <c r="CK20" s="544"/>
      <c r="CL20" s="544"/>
      <c r="CM20" s="544"/>
      <c r="CN20" s="544"/>
      <c r="CO20" s="544"/>
      <c r="CP20" s="544"/>
      <c r="CQ20" s="544"/>
      <c r="CR20" s="544"/>
      <c r="CS20" s="544"/>
      <c r="CT20" s="544"/>
      <c r="CU20" s="544"/>
      <c r="CV20" s="544"/>
      <c r="CW20" s="544"/>
      <c r="CX20" s="544"/>
      <c r="CY20" s="128"/>
      <c r="CZ20" s="545" t="s">
        <v>255</v>
      </c>
      <c r="DA20" s="545"/>
      <c r="DB20" s="545"/>
      <c r="DC20" s="545"/>
      <c r="DD20" s="545"/>
      <c r="DE20" s="545"/>
      <c r="DF20" s="545"/>
      <c r="DG20" s="545"/>
      <c r="DH20" s="545"/>
      <c r="DI20" s="545"/>
      <c r="DJ20" s="545"/>
      <c r="DK20" s="545"/>
      <c r="DL20" s="545"/>
      <c r="DM20" s="545"/>
      <c r="DN20" s="545"/>
      <c r="DO20" s="545"/>
      <c r="DP20" s="545"/>
      <c r="DQ20" s="545"/>
      <c r="DR20" s="545"/>
      <c r="DS20" s="545"/>
      <c r="DT20" s="545"/>
      <c r="DU20" s="545"/>
      <c r="DV20" s="545"/>
      <c r="DW20" s="545"/>
      <c r="DX20" s="545"/>
      <c r="DY20" s="545"/>
      <c r="DZ20" s="545"/>
      <c r="EA20" s="545"/>
      <c r="EB20" s="545"/>
      <c r="EC20" s="545"/>
      <c r="ED20" s="545"/>
      <c r="EE20" s="545"/>
      <c r="EF20" s="545"/>
      <c r="EG20" s="545"/>
      <c r="EH20" s="545"/>
      <c r="EI20" s="545"/>
      <c r="EJ20" s="545"/>
      <c r="EK20" s="545"/>
      <c r="EL20" s="545"/>
      <c r="EM20" s="545"/>
      <c r="EN20" s="545"/>
      <c r="EO20" s="545"/>
      <c r="EP20" s="545"/>
      <c r="EQ20" s="545"/>
      <c r="ER20" s="545"/>
      <c r="ES20" s="545"/>
      <c r="ET20" s="545"/>
      <c r="EU20" s="545"/>
      <c r="EV20" s="545"/>
      <c r="EW20" s="545"/>
      <c r="EX20" s="545"/>
      <c r="EY20" s="545"/>
      <c r="EZ20" s="545"/>
      <c r="FA20" s="545"/>
      <c r="FB20" s="545"/>
      <c r="FC20" s="545"/>
      <c r="FD20" s="545"/>
      <c r="FE20" s="545"/>
      <c r="FF20" s="545"/>
      <c r="FG20" s="545"/>
      <c r="FH20" s="545"/>
      <c r="FI20" s="545"/>
      <c r="FJ20" s="545"/>
      <c r="FK20" s="545"/>
      <c r="FL20" s="545"/>
      <c r="FM20" s="545"/>
      <c r="FN20" s="545"/>
      <c r="FO20" s="545"/>
      <c r="FP20" s="545"/>
      <c r="FQ20" s="545"/>
      <c r="FR20" s="545"/>
      <c r="FS20" s="545"/>
      <c r="FT20" s="545"/>
      <c r="FU20" s="545"/>
      <c r="FV20" s="545"/>
      <c r="FW20" s="545"/>
      <c r="FX20" s="545"/>
      <c r="FY20" s="545"/>
      <c r="FZ20" s="545"/>
      <c r="GA20" s="545"/>
      <c r="GB20" s="545"/>
      <c r="GC20" s="545"/>
      <c r="GD20" s="545"/>
      <c r="GE20" s="545"/>
      <c r="GF20" s="545"/>
      <c r="GG20" s="545"/>
      <c r="GH20" s="545"/>
      <c r="GI20" s="545"/>
      <c r="GJ20" s="545"/>
      <c r="GK20" s="545"/>
      <c r="GL20" s="124"/>
    </row>
    <row r="21" spans="1:194" s="8" customFormat="1" ht="27.6" x14ac:dyDescent="0.25">
      <c r="A21" s="126"/>
      <c r="B21" s="125"/>
      <c r="C21" s="125"/>
      <c r="D21" s="25" t="s">
        <v>256</v>
      </c>
      <c r="E21" s="26" t="s">
        <v>257</v>
      </c>
      <c r="F21" s="79" t="s">
        <v>258</v>
      </c>
      <c r="G21" s="78" t="s">
        <v>254</v>
      </c>
      <c r="H21" s="78" t="s">
        <v>255</v>
      </c>
      <c r="I21" s="79" t="s">
        <v>254</v>
      </c>
      <c r="J21" s="78" t="s">
        <v>255</v>
      </c>
      <c r="K21" s="79" t="s">
        <v>254</v>
      </c>
      <c r="L21" s="27" t="s">
        <v>255</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66" t="s">
        <v>259</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66" t="s">
        <v>259</v>
      </c>
    </row>
    <row r="22" spans="1:194" s="1" customFormat="1" x14ac:dyDescent="0.25">
      <c r="A22" s="30"/>
      <c r="B22" s="67"/>
      <c r="C22" s="57"/>
      <c r="D22" s="75"/>
      <c r="E22" s="75"/>
      <c r="F22" s="546"/>
      <c r="G22" s="546"/>
      <c r="H22" s="75"/>
      <c r="I22" s="75"/>
      <c r="J22" s="75"/>
      <c r="K22" s="546"/>
      <c r="L22" s="75"/>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U22" s="546"/>
      <c r="AV22" s="546"/>
      <c r="AW22" s="546"/>
      <c r="AX22" s="546"/>
      <c r="AY22" s="546"/>
      <c r="AZ22" s="546"/>
      <c r="BA22" s="546"/>
      <c r="BB22" s="546"/>
      <c r="BC22" s="546"/>
      <c r="BD22" s="546"/>
      <c r="BE22" s="546"/>
      <c r="BF22" s="546"/>
      <c r="BG22" s="546"/>
      <c r="BH22" s="546"/>
      <c r="BI22" s="546"/>
      <c r="BJ22" s="546"/>
      <c r="BK22" s="546"/>
      <c r="BL22" s="546"/>
      <c r="BM22" s="546"/>
      <c r="BN22" s="546"/>
      <c r="BO22" s="546"/>
      <c r="BP22" s="546"/>
      <c r="BQ22" s="546"/>
      <c r="BR22" s="546"/>
      <c r="BS22" s="546"/>
      <c r="BT22" s="546"/>
      <c r="BU22" s="546"/>
      <c r="BV22" s="546"/>
      <c r="BW22" s="546"/>
      <c r="BX22" s="546"/>
      <c r="BY22" s="546"/>
      <c r="BZ22" s="546"/>
      <c r="CA22" s="546"/>
      <c r="CB22" s="546"/>
      <c r="CC22" s="546"/>
      <c r="CD22" s="546"/>
      <c r="CE22" s="546"/>
      <c r="CF22" s="546"/>
      <c r="CG22" s="546"/>
      <c r="CH22" s="546"/>
      <c r="CI22" s="546"/>
      <c r="CJ22" s="546"/>
      <c r="CK22" s="546"/>
      <c r="CL22" s="546"/>
      <c r="CM22" s="546"/>
      <c r="CN22" s="546"/>
      <c r="CO22" s="546"/>
      <c r="CP22" s="546"/>
      <c r="CQ22" s="546"/>
      <c r="CR22" s="546"/>
      <c r="CS22" s="546"/>
      <c r="CT22" s="546"/>
      <c r="CU22" s="546"/>
      <c r="CV22" s="546"/>
      <c r="CW22" s="546"/>
      <c r="CX22" s="546"/>
      <c r="CY22" s="75"/>
      <c r="CZ22" s="546"/>
      <c r="DA22" s="546"/>
      <c r="DB22" s="546"/>
      <c r="DC22" s="546"/>
      <c r="DD22" s="546"/>
      <c r="DE22" s="546"/>
      <c r="DF22" s="546"/>
      <c r="DG22" s="546"/>
      <c r="DH22" s="546"/>
      <c r="DI22" s="546"/>
      <c r="DJ22" s="546"/>
      <c r="DK22" s="546"/>
      <c r="DL22" s="546"/>
      <c r="DM22" s="546"/>
      <c r="DN22" s="546"/>
      <c r="DO22" s="546"/>
      <c r="DP22" s="546"/>
      <c r="DQ22" s="546"/>
      <c r="DR22" s="546"/>
      <c r="DS22" s="546"/>
      <c r="DT22" s="546"/>
      <c r="DU22" s="546"/>
      <c r="DV22" s="546"/>
      <c r="DW22" s="546"/>
      <c r="DX22" s="546"/>
      <c r="DY22" s="546"/>
      <c r="DZ22" s="546"/>
      <c r="EA22" s="546"/>
      <c r="EB22" s="546"/>
      <c r="EC22" s="546"/>
      <c r="ED22" s="546"/>
      <c r="EE22" s="546"/>
      <c r="EF22" s="546"/>
      <c r="EG22" s="546"/>
      <c r="EH22" s="546"/>
      <c r="EI22" s="546"/>
      <c r="EJ22" s="546"/>
      <c r="EK22" s="546"/>
      <c r="EL22" s="546"/>
      <c r="EM22" s="546"/>
      <c r="EN22" s="546"/>
      <c r="EO22" s="546"/>
      <c r="EP22" s="546"/>
      <c r="EQ22" s="546"/>
      <c r="ER22" s="546"/>
      <c r="ES22" s="546"/>
      <c r="ET22" s="546"/>
      <c r="EU22" s="546"/>
      <c r="EV22" s="546"/>
      <c r="EW22" s="546"/>
      <c r="EX22" s="546"/>
      <c r="EY22" s="546"/>
      <c r="EZ22" s="546"/>
      <c r="FA22" s="546"/>
      <c r="FB22" s="546"/>
      <c r="FC22" s="546"/>
      <c r="FD22" s="546"/>
      <c r="FE22" s="546"/>
      <c r="FF22" s="546"/>
      <c r="FG22" s="546"/>
      <c r="FH22" s="546"/>
      <c r="FI22" s="546"/>
      <c r="FJ22" s="546"/>
      <c r="FK22" s="546"/>
      <c r="FL22" s="546"/>
      <c r="FM22" s="546"/>
      <c r="FN22" s="546"/>
      <c r="FO22" s="546"/>
      <c r="FP22" s="546"/>
      <c r="FQ22" s="546"/>
      <c r="FR22" s="546"/>
      <c r="FS22" s="546"/>
      <c r="FT22" s="546"/>
      <c r="FU22" s="546"/>
      <c r="FV22" s="546"/>
      <c r="FW22" s="546"/>
      <c r="FX22" s="546"/>
      <c r="FY22" s="546"/>
      <c r="FZ22" s="546"/>
      <c r="GA22" s="546"/>
      <c r="GB22" s="546"/>
      <c r="GC22" s="546"/>
      <c r="GD22" s="546"/>
      <c r="GE22" s="546"/>
      <c r="GF22" s="546"/>
      <c r="GG22" s="546"/>
      <c r="GH22" s="546"/>
      <c r="GI22" s="546"/>
      <c r="GJ22" s="546"/>
      <c r="GK22" s="546"/>
      <c r="GL22" s="75"/>
    </row>
    <row r="23" spans="1:194" s="65" customFormat="1" ht="21.75" customHeight="1" x14ac:dyDescent="0.25">
      <c r="A23" s="60" t="s">
        <v>214</v>
      </c>
      <c r="B23" s="61" t="s">
        <v>214</v>
      </c>
      <c r="C23" s="62" t="str">
        <f>CONCATENATE(A23, " - ", B23)</f>
        <v>Per 100,000 population - Per 100,000 population</v>
      </c>
      <c r="D23" s="64">
        <f>ROUND((SUM(D25:D27)/SUM($F$25:$F$27))*100000,0)</f>
        <v>38342</v>
      </c>
      <c r="E23" s="64">
        <f>(SUM(E25:E27)/SUM($F$25:$F$27))*100000</f>
        <v>40832.127768130376</v>
      </c>
      <c r="F23" s="63">
        <f>SUM(G23:H23)</f>
        <v>100000</v>
      </c>
      <c r="G23" s="63">
        <f>ROUND((SUM(G25:G27)/SUM($F$25:$F$27))*100000,0)</f>
        <v>49009</v>
      </c>
      <c r="H23" s="64">
        <f>ROUND((SUM(H25:H27)/SUM($F$25:$F$27))*100000,0)</f>
        <v>50991</v>
      </c>
      <c r="I23" s="64">
        <f>ROUND((SUM(I25:I27)/SUM($F$25:$F$27))*100000,0)</f>
        <v>38342</v>
      </c>
      <c r="J23" s="64">
        <f t="shared" ref="J23:BU23" si="0">(SUM(J25:J27)/SUM($F$25:$F$27))*100000</f>
        <v>40832.127768130376</v>
      </c>
      <c r="K23" s="63">
        <f t="shared" si="0"/>
        <v>10666.965992353069</v>
      </c>
      <c r="L23" s="64">
        <f t="shared" si="0"/>
        <v>10159.318038170493</v>
      </c>
      <c r="M23" s="63">
        <f t="shared" si="0"/>
        <v>532.8456332735899</v>
      </c>
      <c r="N23" s="63">
        <f t="shared" si="0"/>
        <v>529.49076986970942</v>
      </c>
      <c r="O23" s="63">
        <f t="shared" si="0"/>
        <v>549.82751738128979</v>
      </c>
      <c r="P23" s="63">
        <f t="shared" si="0"/>
        <v>561.95329705114261</v>
      </c>
      <c r="Q23" s="63">
        <f t="shared" si="0"/>
        <v>569.4353665130343</v>
      </c>
      <c r="R23" s="63">
        <f t="shared" si="0"/>
        <v>583.2313371724448</v>
      </c>
      <c r="S23" s="63">
        <f t="shared" si="0"/>
        <v>601.57608425524631</v>
      </c>
      <c r="T23" s="63">
        <f t="shared" si="0"/>
        <v>595.77868720767731</v>
      </c>
      <c r="U23" s="63">
        <f t="shared" si="0"/>
        <v>599.54385764656479</v>
      </c>
      <c r="V23" s="63">
        <f t="shared" si="0"/>
        <v>615.73891767536895</v>
      </c>
      <c r="W23" s="63">
        <f t="shared" si="0"/>
        <v>631.85030724997569</v>
      </c>
      <c r="X23" s="63">
        <f t="shared" si="0"/>
        <v>634.54867939784504</v>
      </c>
      <c r="Y23" s="63">
        <f t="shared" si="0"/>
        <v>625.67156601692966</v>
      </c>
      <c r="Z23" s="63">
        <f t="shared" si="0"/>
        <v>621.70365563133294</v>
      </c>
      <c r="AA23" s="63">
        <f t="shared" si="0"/>
        <v>626.95558567942203</v>
      </c>
      <c r="AB23" s="63">
        <f t="shared" si="0"/>
        <v>603.73864368681234</v>
      </c>
      <c r="AC23" s="63">
        <f t="shared" si="0"/>
        <v>590.26287341942691</v>
      </c>
      <c r="AD23" s="63">
        <f t="shared" si="0"/>
        <v>592.81321322525446</v>
      </c>
      <c r="AE23" s="63">
        <f t="shared" si="0"/>
        <v>594.02321671672598</v>
      </c>
      <c r="AF23" s="63">
        <f t="shared" si="0"/>
        <v>594.89210220262305</v>
      </c>
      <c r="AG23" s="63">
        <f t="shared" si="0"/>
        <v>592.38520667109037</v>
      </c>
      <c r="AH23" s="63">
        <f t="shared" si="0"/>
        <v>592.83895798039214</v>
      </c>
      <c r="AI23" s="63">
        <f t="shared" si="0"/>
        <v>603.42970662516018</v>
      </c>
      <c r="AJ23" s="63">
        <f t="shared" si="0"/>
        <v>625.78902646224537</v>
      </c>
      <c r="AK23" s="63">
        <f t="shared" si="0"/>
        <v>628.04651967838174</v>
      </c>
      <c r="AL23" s="63">
        <f t="shared" si="0"/>
        <v>638.27684175122192</v>
      </c>
      <c r="AM23" s="63">
        <f t="shared" si="0"/>
        <v>628.25247771948318</v>
      </c>
      <c r="AN23" s="63">
        <f t="shared" si="0"/>
        <v>633.79564531006747</v>
      </c>
      <c r="AO23" s="63">
        <f t="shared" si="0"/>
        <v>648.14191011054618</v>
      </c>
      <c r="AP23" s="63">
        <f t="shared" si="0"/>
        <v>648.62140617498574</v>
      </c>
      <c r="AQ23" s="63">
        <f t="shared" si="0"/>
        <v>667.46334884138378</v>
      </c>
      <c r="AR23" s="63">
        <f t="shared" si="0"/>
        <v>677.41047860770948</v>
      </c>
      <c r="AS23" s="63">
        <f t="shared" si="0"/>
        <v>674.72497883740903</v>
      </c>
      <c r="AT23" s="63">
        <f t="shared" si="0"/>
        <v>669.70957872714746</v>
      </c>
      <c r="AU23" s="63">
        <f t="shared" si="0"/>
        <v>675.3138901111837</v>
      </c>
      <c r="AV23" s="63">
        <f t="shared" si="0"/>
        <v>660.29504358273277</v>
      </c>
      <c r="AW23" s="63">
        <f t="shared" si="0"/>
        <v>659.59832614681909</v>
      </c>
      <c r="AX23" s="63">
        <f t="shared" si="0"/>
        <v>657.68355998345328</v>
      </c>
      <c r="AY23" s="63">
        <f t="shared" si="0"/>
        <v>637.04913874059332</v>
      </c>
      <c r="AZ23" s="63">
        <f t="shared" si="0"/>
        <v>638.00491277508013</v>
      </c>
      <c r="BA23" s="63">
        <f t="shared" si="0"/>
        <v>636.86409831304115</v>
      </c>
      <c r="BB23" s="63">
        <f t="shared" si="0"/>
        <v>642.70172154051272</v>
      </c>
      <c r="BC23" s="63">
        <f t="shared" si="0"/>
        <v>648.68254996843768</v>
      </c>
      <c r="BD23" s="63">
        <f t="shared" si="0"/>
        <v>623.21776904286844</v>
      </c>
      <c r="BE23" s="63">
        <f t="shared" si="0"/>
        <v>581.62711711792747</v>
      </c>
      <c r="BF23" s="63">
        <f t="shared" si="0"/>
        <v>572.58105378142102</v>
      </c>
      <c r="BG23" s="63">
        <f t="shared" si="0"/>
        <v>585.15575761898731</v>
      </c>
      <c r="BH23" s="63">
        <f t="shared" si="0"/>
        <v>597.62426434161068</v>
      </c>
      <c r="BI23" s="63">
        <f t="shared" si="0"/>
        <v>605.1980494936804</v>
      </c>
      <c r="BJ23" s="63">
        <f t="shared" si="0"/>
        <v>629.71671066793942</v>
      </c>
      <c r="BK23" s="63">
        <f t="shared" si="0"/>
        <v>653.06076738904142</v>
      </c>
      <c r="BL23" s="63">
        <f t="shared" si="0"/>
        <v>674.28249085847995</v>
      </c>
      <c r="BM23" s="63">
        <f t="shared" si="0"/>
        <v>657.68999617223756</v>
      </c>
      <c r="BN23" s="63">
        <f t="shared" si="0"/>
        <v>672.65252604882483</v>
      </c>
      <c r="BO23" s="63">
        <f t="shared" si="0"/>
        <v>670.11184052617386</v>
      </c>
      <c r="BP23" s="63">
        <f t="shared" si="0"/>
        <v>675.43295960369562</v>
      </c>
      <c r="BQ23" s="63">
        <f t="shared" si="0"/>
        <v>669.89944629628792</v>
      </c>
      <c r="BR23" s="63">
        <f t="shared" si="0"/>
        <v>671.39907828305843</v>
      </c>
      <c r="BS23" s="63">
        <f t="shared" si="0"/>
        <v>661.30069808029884</v>
      </c>
      <c r="BT23" s="63">
        <f t="shared" si="0"/>
        <v>645.42262034912756</v>
      </c>
      <c r="BU23" s="63">
        <f t="shared" si="0"/>
        <v>629.58959593944712</v>
      </c>
      <c r="BV23" s="63">
        <f t="shared" ref="BV23:EG23" si="1">(SUM(BV25:BV27)/SUM($F$25:$F$27))*100000</f>
        <v>607.49415984252312</v>
      </c>
      <c r="BW23" s="63">
        <f t="shared" si="1"/>
        <v>581.1798019974101</v>
      </c>
      <c r="BX23" s="63">
        <f t="shared" si="1"/>
        <v>563.22283528886999</v>
      </c>
      <c r="BY23" s="63">
        <f t="shared" si="1"/>
        <v>546.33266687134824</v>
      </c>
      <c r="BZ23" s="63">
        <f t="shared" si="1"/>
        <v>520.23231230331714</v>
      </c>
      <c r="CA23" s="63">
        <f t="shared" si="1"/>
        <v>498.67107987550031</v>
      </c>
      <c r="CB23" s="63">
        <f t="shared" si="1"/>
        <v>474.50319098999222</v>
      </c>
      <c r="CC23" s="63">
        <f t="shared" si="1"/>
        <v>471.31727754170282</v>
      </c>
      <c r="CD23" s="63">
        <f t="shared" si="1"/>
        <v>460.8005450679558</v>
      </c>
      <c r="CE23" s="63">
        <f t="shared" si="1"/>
        <v>441.10580738762155</v>
      </c>
      <c r="CF23" s="63">
        <f t="shared" si="1"/>
        <v>440.48632421712085</v>
      </c>
      <c r="CG23" s="63">
        <f t="shared" si="1"/>
        <v>440.44127089563</v>
      </c>
      <c r="CH23" s="63">
        <f t="shared" si="1"/>
        <v>446.9917020309764</v>
      </c>
      <c r="CI23" s="63">
        <f t="shared" si="1"/>
        <v>464.58985121478474</v>
      </c>
      <c r="CJ23" s="63">
        <f t="shared" si="1"/>
        <v>496.60989041728891</v>
      </c>
      <c r="CK23" s="63">
        <f t="shared" si="1"/>
        <v>372.86611580077749</v>
      </c>
      <c r="CL23" s="63">
        <f t="shared" si="1"/>
        <v>353.41595329425144</v>
      </c>
      <c r="CM23" s="63">
        <f t="shared" si="1"/>
        <v>343.86143104377555</v>
      </c>
      <c r="CN23" s="63">
        <f t="shared" si="1"/>
        <v>307.50500964776654</v>
      </c>
      <c r="CO23" s="63">
        <f t="shared" si="1"/>
        <v>264.45173382156548</v>
      </c>
      <c r="CP23" s="63">
        <f t="shared" si="1"/>
        <v>225.77184827437972</v>
      </c>
      <c r="CQ23" s="63">
        <f t="shared" si="1"/>
        <v>223.76375737363981</v>
      </c>
      <c r="CR23" s="63">
        <f t="shared" si="1"/>
        <v>210.79000983143928</v>
      </c>
      <c r="CS23" s="63">
        <f t="shared" si="1"/>
        <v>192.77029028225118</v>
      </c>
      <c r="CT23" s="63">
        <f t="shared" si="1"/>
        <v>170.78266034746633</v>
      </c>
      <c r="CU23" s="63">
        <f t="shared" si="1"/>
        <v>148.58907237157996</v>
      </c>
      <c r="CV23" s="63">
        <f t="shared" si="1"/>
        <v>128.63527809267276</v>
      </c>
      <c r="CW23" s="63">
        <f t="shared" si="1"/>
        <v>106.47548010790464</v>
      </c>
      <c r="CX23" s="63">
        <f t="shared" si="1"/>
        <v>90.040672046880687</v>
      </c>
      <c r="CY23" s="64">
        <f t="shared" si="1"/>
        <v>297.93278787813352</v>
      </c>
      <c r="CZ23" s="63">
        <f t="shared" si="1"/>
        <v>508.36880732642953</v>
      </c>
      <c r="DA23" s="63">
        <f t="shared" si="1"/>
        <v>504.89487443003725</v>
      </c>
      <c r="DB23" s="63">
        <f t="shared" si="1"/>
        <v>525.46976092664124</v>
      </c>
      <c r="DC23" s="63">
        <f t="shared" si="1"/>
        <v>534.85372417432995</v>
      </c>
      <c r="DD23" s="63">
        <f t="shared" si="1"/>
        <v>543.93679559634677</v>
      </c>
      <c r="DE23" s="63">
        <f t="shared" si="1"/>
        <v>557.29993256000489</v>
      </c>
      <c r="DF23" s="63">
        <f t="shared" si="1"/>
        <v>573.03802318511509</v>
      </c>
      <c r="DG23" s="63">
        <f t="shared" si="1"/>
        <v>569.09424850745984</v>
      </c>
      <c r="DH23" s="63">
        <f t="shared" si="1"/>
        <v>572.68564184916784</v>
      </c>
      <c r="DI23" s="63">
        <f t="shared" si="1"/>
        <v>586.64734436977733</v>
      </c>
      <c r="DJ23" s="63">
        <f t="shared" si="1"/>
        <v>603.807832716245</v>
      </c>
      <c r="DK23" s="63">
        <f t="shared" si="1"/>
        <v>603.50050470178871</v>
      </c>
      <c r="DL23" s="63">
        <f t="shared" si="1"/>
        <v>596.44161465247294</v>
      </c>
      <c r="DM23" s="63">
        <f t="shared" si="1"/>
        <v>591.81721301086509</v>
      </c>
      <c r="DN23" s="63">
        <f t="shared" si="1"/>
        <v>597.83344047710443</v>
      </c>
      <c r="DO23" s="63">
        <f t="shared" si="1"/>
        <v>573.05733175146827</v>
      </c>
      <c r="DP23" s="63">
        <f t="shared" si="1"/>
        <v>559.01517687105365</v>
      </c>
      <c r="DQ23" s="63">
        <f t="shared" si="1"/>
        <v>557.55577106418571</v>
      </c>
      <c r="DR23" s="63">
        <f t="shared" si="1"/>
        <v>557.61047866885326</v>
      </c>
      <c r="DS23" s="63">
        <f t="shared" si="1"/>
        <v>557.58312486651948</v>
      </c>
      <c r="DT23" s="63">
        <f t="shared" si="1"/>
        <v>567.31464230856693</v>
      </c>
      <c r="DU23" s="63">
        <f t="shared" si="1"/>
        <v>570.64537000450582</v>
      </c>
      <c r="DV23" s="63">
        <f t="shared" si="1"/>
        <v>580.61824452596909</v>
      </c>
      <c r="DW23" s="63">
        <f t="shared" si="1"/>
        <v>610.22471293431465</v>
      </c>
      <c r="DX23" s="63">
        <f t="shared" si="1"/>
        <v>624.48891632779203</v>
      </c>
      <c r="DY23" s="63">
        <f t="shared" si="1"/>
        <v>640.78695537714691</v>
      </c>
      <c r="DZ23" s="63">
        <f t="shared" si="1"/>
        <v>632.77711843493262</v>
      </c>
      <c r="EA23" s="63">
        <f t="shared" si="1"/>
        <v>649.74130302347533</v>
      </c>
      <c r="EB23" s="63">
        <f t="shared" si="1"/>
        <v>673.28649064409046</v>
      </c>
      <c r="EC23" s="63">
        <f t="shared" si="1"/>
        <v>678.88919298093072</v>
      </c>
      <c r="ED23" s="63">
        <f t="shared" si="1"/>
        <v>703.3322289369728</v>
      </c>
      <c r="EE23" s="63">
        <f t="shared" si="1"/>
        <v>714.9382863624835</v>
      </c>
      <c r="EF23" s="63">
        <f t="shared" si="1"/>
        <v>717.95203176078951</v>
      </c>
      <c r="EG23" s="63">
        <f t="shared" si="1"/>
        <v>715.57386000494523</v>
      </c>
      <c r="EH23" s="63">
        <f t="shared" ref="EH23:GL23" si="2">(SUM(EH25:EH27)/SUM($F$25:$F$27))*100000</f>
        <v>727.69159443881756</v>
      </c>
      <c r="EI23" s="63">
        <f t="shared" si="2"/>
        <v>713.05731019023585</v>
      </c>
      <c r="EJ23" s="63">
        <f t="shared" si="2"/>
        <v>703.81172500141236</v>
      </c>
      <c r="EK23" s="63">
        <f t="shared" si="2"/>
        <v>700.19458690456668</v>
      </c>
      <c r="EL23" s="63">
        <f t="shared" si="2"/>
        <v>678.54646592816016</v>
      </c>
      <c r="EM23" s="63">
        <f t="shared" si="2"/>
        <v>678.95194582157876</v>
      </c>
      <c r="EN23" s="63">
        <f t="shared" si="2"/>
        <v>673.13363116046037</v>
      </c>
      <c r="EO23" s="63">
        <f t="shared" si="2"/>
        <v>681.16599476342026</v>
      </c>
      <c r="EP23" s="63">
        <f t="shared" si="2"/>
        <v>681.81444078345078</v>
      </c>
      <c r="EQ23" s="63">
        <f t="shared" si="2"/>
        <v>651.33908688920837</v>
      </c>
      <c r="ER23" s="63">
        <f t="shared" si="2"/>
        <v>604.36939018768589</v>
      </c>
      <c r="ES23" s="63">
        <f t="shared" si="2"/>
        <v>591.61286401695963</v>
      </c>
      <c r="ET23" s="63">
        <f t="shared" si="2"/>
        <v>603.59382943916296</v>
      </c>
      <c r="EU23" s="63">
        <f t="shared" si="2"/>
        <v>615.55065915342459</v>
      </c>
      <c r="EV23" s="63">
        <f t="shared" si="2"/>
        <v>623.97723931943028</v>
      </c>
      <c r="EW23" s="63">
        <f t="shared" si="2"/>
        <v>647.99709586289669</v>
      </c>
      <c r="EX23" s="63">
        <f t="shared" si="2"/>
        <v>672.13280380448271</v>
      </c>
      <c r="EY23" s="63">
        <f t="shared" si="2"/>
        <v>700.41502637043311</v>
      </c>
      <c r="EZ23" s="63">
        <f t="shared" si="2"/>
        <v>681.77099650915602</v>
      </c>
      <c r="FA23" s="63">
        <f t="shared" si="2"/>
        <v>696.78179780162634</v>
      </c>
      <c r="FB23" s="63">
        <f t="shared" si="2"/>
        <v>694.05446280422723</v>
      </c>
      <c r="FC23" s="63">
        <f t="shared" si="2"/>
        <v>696.62732927080026</v>
      </c>
      <c r="FD23" s="63">
        <f t="shared" si="2"/>
        <v>696.1494422535568</v>
      </c>
      <c r="FE23" s="63">
        <f t="shared" si="2"/>
        <v>697.68286423144559</v>
      </c>
      <c r="FF23" s="63">
        <f t="shared" si="2"/>
        <v>687.55230308476393</v>
      </c>
      <c r="FG23" s="63">
        <f t="shared" si="2"/>
        <v>669.79646727573709</v>
      </c>
      <c r="FH23" s="63">
        <f t="shared" si="2"/>
        <v>653.14121974884665</v>
      </c>
      <c r="FI23" s="63">
        <f t="shared" si="2"/>
        <v>626.60803148506318</v>
      </c>
      <c r="FJ23" s="63">
        <f t="shared" si="2"/>
        <v>600.47066883152172</v>
      </c>
      <c r="FK23" s="63">
        <f t="shared" si="2"/>
        <v>584.64408061062568</v>
      </c>
      <c r="FL23" s="63">
        <f t="shared" si="2"/>
        <v>567.34038706370461</v>
      </c>
      <c r="FM23" s="63">
        <f t="shared" si="2"/>
        <v>544.63029493786837</v>
      </c>
      <c r="FN23" s="63">
        <f t="shared" si="2"/>
        <v>522.41257125404036</v>
      </c>
      <c r="FO23" s="63">
        <f t="shared" si="2"/>
        <v>502.57462837325284</v>
      </c>
      <c r="FP23" s="63">
        <f t="shared" si="2"/>
        <v>503.58993715399549</v>
      </c>
      <c r="FQ23" s="63">
        <f t="shared" si="2"/>
        <v>493.09734038818999</v>
      </c>
      <c r="FR23" s="63">
        <f t="shared" si="2"/>
        <v>478.75751177649573</v>
      </c>
      <c r="FS23" s="63">
        <f t="shared" si="2"/>
        <v>479.09219359328574</v>
      </c>
      <c r="FT23" s="63">
        <f t="shared" si="2"/>
        <v>485.81640182581162</v>
      </c>
      <c r="FU23" s="63">
        <f t="shared" si="2"/>
        <v>492.89620948867679</v>
      </c>
      <c r="FV23" s="63">
        <f t="shared" si="2"/>
        <v>518.11802428763417</v>
      </c>
      <c r="FW23" s="63">
        <f t="shared" si="2"/>
        <v>554.55972518503677</v>
      </c>
      <c r="FX23" s="63">
        <f t="shared" si="2"/>
        <v>422.9541459683528</v>
      </c>
      <c r="FY23" s="63">
        <f t="shared" si="2"/>
        <v>406.15891133540117</v>
      </c>
      <c r="FZ23" s="63">
        <f t="shared" si="2"/>
        <v>397.62291596006031</v>
      </c>
      <c r="GA23" s="63">
        <f t="shared" si="2"/>
        <v>364.35908327496645</v>
      </c>
      <c r="GB23" s="63">
        <f t="shared" si="2"/>
        <v>320.57047288014508</v>
      </c>
      <c r="GC23" s="63">
        <f t="shared" si="2"/>
        <v>281.34672938067564</v>
      </c>
      <c r="GD23" s="63">
        <f t="shared" si="2"/>
        <v>283.68467495661724</v>
      </c>
      <c r="GE23" s="63">
        <f t="shared" si="2"/>
        <v>272.9764658665336</v>
      </c>
      <c r="GF23" s="63">
        <f t="shared" si="2"/>
        <v>255.86424893594915</v>
      </c>
      <c r="GG23" s="63">
        <f t="shared" si="2"/>
        <v>233.61112621380687</v>
      </c>
      <c r="GH23" s="63">
        <f t="shared" si="2"/>
        <v>211.13595497860203</v>
      </c>
      <c r="GI23" s="63">
        <f t="shared" si="2"/>
        <v>188.92466748355847</v>
      </c>
      <c r="GJ23" s="63">
        <f t="shared" si="2"/>
        <v>164.09867829484313</v>
      </c>
      <c r="GK23" s="63">
        <f t="shared" si="2"/>
        <v>144.45382107758823</v>
      </c>
      <c r="GL23" s="64">
        <f t="shared" si="2"/>
        <v>611.08233508983903</v>
      </c>
    </row>
    <row r="24" spans="1:194" s="1" customFormat="1" ht="21.75" customHeight="1" x14ac:dyDescent="0.25">
      <c r="A24" s="56"/>
      <c r="B24" s="56"/>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25">
      <c r="A25" s="68" t="s">
        <v>44</v>
      </c>
      <c r="B25" s="74" t="s">
        <v>46</v>
      </c>
      <c r="C25" s="69" t="s">
        <v>260</v>
      </c>
      <c r="D25" s="71">
        <f t="shared" ref="D25:E27" si="3">I25</f>
        <v>21895402</v>
      </c>
      <c r="E25" s="71">
        <f t="shared" si="3"/>
        <v>23324090</v>
      </c>
      <c r="F25" s="547">
        <f>G25+H25</f>
        <v>57106398</v>
      </c>
      <c r="G25" s="547">
        <f>SUM(M25:CY25)</f>
        <v>27983290</v>
      </c>
      <c r="H25" s="70">
        <f>SUM(CZ25:GL25)</f>
        <v>29123108</v>
      </c>
      <c r="I25" s="70">
        <f>SUM(AE25:CY25)</f>
        <v>21895402</v>
      </c>
      <c r="J25" s="70">
        <f>SUM(DR25:GL25)</f>
        <v>23324090</v>
      </c>
      <c r="K25" s="548">
        <f>SUM(M25:AD25)</f>
        <v>6087888</v>
      </c>
      <c r="L25" s="71">
        <f>SUM(CZ25:DQ25)</f>
        <v>5799018</v>
      </c>
      <c r="M25" s="547">
        <v>305120</v>
      </c>
      <c r="N25" s="547">
        <v>303019</v>
      </c>
      <c r="O25" s="547">
        <v>314737</v>
      </c>
      <c r="P25" s="547">
        <v>321299</v>
      </c>
      <c r="Q25" s="547">
        <v>325230</v>
      </c>
      <c r="R25" s="547">
        <v>333023</v>
      </c>
      <c r="S25" s="547">
        <v>343154</v>
      </c>
      <c r="T25" s="547">
        <v>339729</v>
      </c>
      <c r="U25" s="547">
        <v>341966</v>
      </c>
      <c r="V25" s="547">
        <v>351482</v>
      </c>
      <c r="W25" s="547">
        <v>360539</v>
      </c>
      <c r="X25" s="547">
        <v>361688</v>
      </c>
      <c r="Y25" s="547">
        <v>356777</v>
      </c>
      <c r="Z25" s="547">
        <v>354079</v>
      </c>
      <c r="AA25" s="547">
        <v>357199</v>
      </c>
      <c r="AB25" s="547">
        <v>344190</v>
      </c>
      <c r="AC25" s="547">
        <v>336612</v>
      </c>
      <c r="AD25" s="547">
        <v>338045</v>
      </c>
      <c r="AE25" s="547">
        <v>339142</v>
      </c>
      <c r="AF25" s="547">
        <v>339234</v>
      </c>
      <c r="AG25" s="547">
        <v>338398</v>
      </c>
      <c r="AH25" s="547">
        <v>338465</v>
      </c>
      <c r="AI25" s="547">
        <v>345338</v>
      </c>
      <c r="AJ25" s="547">
        <v>358287</v>
      </c>
      <c r="AK25" s="547">
        <v>360304</v>
      </c>
      <c r="AL25" s="547">
        <v>365799</v>
      </c>
      <c r="AM25" s="547">
        <v>360324</v>
      </c>
      <c r="AN25" s="547">
        <v>364086</v>
      </c>
      <c r="AO25" s="547">
        <v>372653</v>
      </c>
      <c r="AP25" s="547">
        <v>372807</v>
      </c>
      <c r="AQ25" s="547">
        <v>383710</v>
      </c>
      <c r="AR25" s="547">
        <v>389563</v>
      </c>
      <c r="AS25" s="547">
        <v>387640</v>
      </c>
      <c r="AT25" s="547">
        <v>384620</v>
      </c>
      <c r="AU25" s="547">
        <v>387905</v>
      </c>
      <c r="AV25" s="547">
        <v>378829</v>
      </c>
      <c r="AW25" s="547">
        <v>378199</v>
      </c>
      <c r="AX25" s="547">
        <v>377186</v>
      </c>
      <c r="AY25" s="547">
        <v>365502</v>
      </c>
      <c r="AZ25" s="547">
        <v>366111</v>
      </c>
      <c r="BA25" s="547">
        <v>365728</v>
      </c>
      <c r="BB25" s="547">
        <v>369097</v>
      </c>
      <c r="BC25" s="547">
        <v>371802</v>
      </c>
      <c r="BD25" s="547">
        <v>357560</v>
      </c>
      <c r="BE25" s="547">
        <v>334069</v>
      </c>
      <c r="BF25" s="547">
        <v>328458</v>
      </c>
      <c r="BG25" s="547">
        <v>335746</v>
      </c>
      <c r="BH25" s="547">
        <v>342585</v>
      </c>
      <c r="BI25" s="547">
        <v>346685</v>
      </c>
      <c r="BJ25" s="547">
        <v>360442</v>
      </c>
      <c r="BK25" s="547">
        <v>373390</v>
      </c>
      <c r="BL25" s="547">
        <v>385375</v>
      </c>
      <c r="BM25" s="547">
        <v>375807</v>
      </c>
      <c r="BN25" s="547">
        <v>383988</v>
      </c>
      <c r="BO25" s="547">
        <v>382566</v>
      </c>
      <c r="BP25" s="547">
        <v>385629</v>
      </c>
      <c r="BQ25" s="547">
        <v>381742</v>
      </c>
      <c r="BR25" s="547">
        <v>381998</v>
      </c>
      <c r="BS25" s="547">
        <v>376164</v>
      </c>
      <c r="BT25" s="547">
        <v>367036</v>
      </c>
      <c r="BU25" s="547">
        <v>357672</v>
      </c>
      <c r="BV25" s="547">
        <v>344928</v>
      </c>
      <c r="BW25" s="547">
        <v>329857</v>
      </c>
      <c r="BX25" s="547">
        <v>319451</v>
      </c>
      <c r="BY25" s="547">
        <v>309724</v>
      </c>
      <c r="BZ25" s="547">
        <v>294558</v>
      </c>
      <c r="CA25" s="547">
        <v>282293</v>
      </c>
      <c r="CB25" s="547">
        <v>268536</v>
      </c>
      <c r="CC25" s="547">
        <v>266443</v>
      </c>
      <c r="CD25" s="547">
        <v>260410</v>
      </c>
      <c r="CE25" s="547">
        <v>249450</v>
      </c>
      <c r="CF25" s="547">
        <v>249080</v>
      </c>
      <c r="CG25" s="547">
        <v>249070</v>
      </c>
      <c r="CH25" s="547">
        <v>252982</v>
      </c>
      <c r="CI25" s="547">
        <v>263625</v>
      </c>
      <c r="CJ25" s="547">
        <v>283090</v>
      </c>
      <c r="CK25" s="547">
        <v>211587</v>
      </c>
      <c r="CL25" s="547">
        <v>200401</v>
      </c>
      <c r="CM25" s="547">
        <v>195036</v>
      </c>
      <c r="CN25" s="547">
        <v>174093</v>
      </c>
      <c r="CO25" s="547">
        <v>149572</v>
      </c>
      <c r="CP25" s="547">
        <v>127665</v>
      </c>
      <c r="CQ25" s="547">
        <v>127183</v>
      </c>
      <c r="CR25" s="547">
        <v>120061</v>
      </c>
      <c r="CS25" s="547">
        <v>109873</v>
      </c>
      <c r="CT25" s="547">
        <v>97456</v>
      </c>
      <c r="CU25" s="547">
        <v>84705</v>
      </c>
      <c r="CV25" s="547">
        <v>73428</v>
      </c>
      <c r="CW25" s="547">
        <v>60864</v>
      </c>
      <c r="CX25" s="547">
        <v>51376</v>
      </c>
      <c r="CY25" s="547">
        <v>170964</v>
      </c>
      <c r="CZ25" s="547">
        <v>291186</v>
      </c>
      <c r="DA25" s="547">
        <v>289546</v>
      </c>
      <c r="DB25" s="547">
        <v>300800</v>
      </c>
      <c r="DC25" s="547">
        <v>305906</v>
      </c>
      <c r="DD25" s="547">
        <v>310539</v>
      </c>
      <c r="DE25" s="547">
        <v>318263</v>
      </c>
      <c r="DF25" s="547">
        <v>326932</v>
      </c>
      <c r="DG25" s="547">
        <v>324633</v>
      </c>
      <c r="DH25" s="547">
        <v>326780</v>
      </c>
      <c r="DI25" s="547">
        <v>334543</v>
      </c>
      <c r="DJ25" s="547">
        <v>344341</v>
      </c>
      <c r="DK25" s="547">
        <v>343967</v>
      </c>
      <c r="DL25" s="547">
        <v>339949</v>
      </c>
      <c r="DM25" s="547">
        <v>337345</v>
      </c>
      <c r="DN25" s="547">
        <v>340474</v>
      </c>
      <c r="DO25" s="547">
        <v>326885</v>
      </c>
      <c r="DP25" s="547">
        <v>319023</v>
      </c>
      <c r="DQ25" s="547">
        <v>317906</v>
      </c>
      <c r="DR25" s="547">
        <v>318297</v>
      </c>
      <c r="DS25" s="547">
        <v>319325</v>
      </c>
      <c r="DT25" s="547">
        <v>325075</v>
      </c>
      <c r="DU25" s="547">
        <v>327194</v>
      </c>
      <c r="DV25" s="547">
        <v>333614</v>
      </c>
      <c r="DW25" s="547">
        <v>350669</v>
      </c>
      <c r="DX25" s="547">
        <v>358581</v>
      </c>
      <c r="DY25" s="547">
        <v>367839</v>
      </c>
      <c r="DZ25" s="547">
        <v>363988</v>
      </c>
      <c r="EA25" s="547">
        <v>374022</v>
      </c>
      <c r="EB25" s="547">
        <v>387522</v>
      </c>
      <c r="EC25" s="547">
        <v>390671</v>
      </c>
      <c r="ED25" s="547">
        <v>404331</v>
      </c>
      <c r="EE25" s="547">
        <v>410921</v>
      </c>
      <c r="EF25" s="547">
        <v>413176</v>
      </c>
      <c r="EG25" s="547">
        <v>411450</v>
      </c>
      <c r="EH25" s="547">
        <v>417983</v>
      </c>
      <c r="EI25" s="547">
        <v>409203</v>
      </c>
      <c r="EJ25" s="547">
        <v>404000</v>
      </c>
      <c r="EK25" s="547">
        <v>401928</v>
      </c>
      <c r="EL25" s="547">
        <v>389436</v>
      </c>
      <c r="EM25" s="547">
        <v>389518</v>
      </c>
      <c r="EN25" s="547">
        <v>386124</v>
      </c>
      <c r="EO25" s="547">
        <v>390735</v>
      </c>
      <c r="EP25" s="547">
        <v>390956</v>
      </c>
      <c r="EQ25" s="547">
        <v>373536</v>
      </c>
      <c r="ER25" s="547">
        <v>346385</v>
      </c>
      <c r="ES25" s="547">
        <v>339293</v>
      </c>
      <c r="ET25" s="547">
        <v>345871</v>
      </c>
      <c r="EU25" s="547">
        <v>353016</v>
      </c>
      <c r="EV25" s="547">
        <v>356906</v>
      </c>
      <c r="EW25" s="547">
        <v>370244</v>
      </c>
      <c r="EX25" s="547">
        <v>384214</v>
      </c>
      <c r="EY25" s="547">
        <v>399644</v>
      </c>
      <c r="EZ25" s="547">
        <v>389031</v>
      </c>
      <c r="FA25" s="547">
        <v>397139</v>
      </c>
      <c r="FB25" s="547">
        <v>395547</v>
      </c>
      <c r="FC25" s="547">
        <v>396676</v>
      </c>
      <c r="FD25" s="547">
        <v>396578</v>
      </c>
      <c r="FE25" s="547">
        <v>396708</v>
      </c>
      <c r="FF25" s="547">
        <v>390539</v>
      </c>
      <c r="FG25" s="547">
        <v>380695</v>
      </c>
      <c r="FH25" s="547">
        <v>371143</v>
      </c>
      <c r="FI25" s="547">
        <v>355407</v>
      </c>
      <c r="FJ25" s="547">
        <v>340408</v>
      </c>
      <c r="FK25" s="547">
        <v>331322</v>
      </c>
      <c r="FL25" s="547">
        <v>321164</v>
      </c>
      <c r="FM25" s="547">
        <v>308551</v>
      </c>
      <c r="FN25" s="547">
        <v>295719</v>
      </c>
      <c r="FO25" s="547">
        <v>284931</v>
      </c>
      <c r="FP25" s="547">
        <v>285437</v>
      </c>
      <c r="FQ25" s="547">
        <v>278929</v>
      </c>
      <c r="FR25" s="547">
        <v>271460</v>
      </c>
      <c r="FS25" s="547">
        <v>271487</v>
      </c>
      <c r="FT25" s="547">
        <v>275610</v>
      </c>
      <c r="FU25" s="547">
        <v>280129</v>
      </c>
      <c r="FV25" s="547">
        <v>294843</v>
      </c>
      <c r="FW25" s="547">
        <v>316380</v>
      </c>
      <c r="FX25" s="547">
        <v>240292</v>
      </c>
      <c r="FY25" s="547">
        <v>230370</v>
      </c>
      <c r="FZ25" s="547">
        <v>225985</v>
      </c>
      <c r="GA25" s="547">
        <v>206546</v>
      </c>
      <c r="GB25" s="547">
        <v>181398</v>
      </c>
      <c r="GC25" s="547">
        <v>159103</v>
      </c>
      <c r="GD25" s="547">
        <v>161482</v>
      </c>
      <c r="GE25" s="547">
        <v>155577</v>
      </c>
      <c r="GF25" s="547">
        <v>145759</v>
      </c>
      <c r="GG25" s="547">
        <v>132931</v>
      </c>
      <c r="GH25" s="547">
        <v>120255</v>
      </c>
      <c r="GI25" s="547">
        <v>107758</v>
      </c>
      <c r="GJ25" s="547">
        <v>93505</v>
      </c>
      <c r="GK25" s="547">
        <v>82264</v>
      </c>
      <c r="GL25" s="547">
        <v>349365</v>
      </c>
    </row>
    <row r="26" spans="1:194" s="8" customFormat="1" x14ac:dyDescent="0.25">
      <c r="A26" s="32" t="s">
        <v>44</v>
      </c>
      <c r="B26" s="72" t="s">
        <v>261</v>
      </c>
      <c r="C26" s="33" t="s">
        <v>262</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25">
      <c r="A27" s="38" t="s">
        <v>44</v>
      </c>
      <c r="B27" s="73" t="s">
        <v>263</v>
      </c>
      <c r="C27" s="39" t="s">
        <v>264</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5">
      <c r="A28" s="44"/>
      <c r="B28" s="98"/>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5">
      <c r="A29" s="629" t="s">
        <v>244</v>
      </c>
      <c r="B29" s="137" t="s">
        <v>265</v>
      </c>
      <c r="C29" s="67" t="str">
        <f t="shared" ref="C29:C92" si="4">CONCATENATE(A29," - ",B29)</f>
        <v xml:space="preserve">England – CCGs - Barnsley </v>
      </c>
      <c r="D29" s="58">
        <f>I29</f>
        <v>95316</v>
      </c>
      <c r="E29" s="58">
        <f>J29</f>
        <v>100485</v>
      </c>
      <c r="F29" s="549">
        <f>G29+H29</f>
        <v>246482</v>
      </c>
      <c r="G29" s="549">
        <f>SUM(M29:CY29)</f>
        <v>121223</v>
      </c>
      <c r="H29" s="59">
        <f>SUM(CZ29:GL29)</f>
        <v>125259</v>
      </c>
      <c r="I29" s="59">
        <f>SUM(AE29:CY29)</f>
        <v>95316</v>
      </c>
      <c r="J29" s="59">
        <f>SUM(DR29:GL29)</f>
        <v>100485</v>
      </c>
      <c r="K29" s="550">
        <f>SUM(M29:AD29)</f>
        <v>25907</v>
      </c>
      <c r="L29" s="58">
        <f>SUM(CZ29:DQ29)</f>
        <v>24774</v>
      </c>
      <c r="M29" s="80">
        <v>1317</v>
      </c>
      <c r="N29" s="80">
        <v>1271</v>
      </c>
      <c r="O29" s="80">
        <v>1478</v>
      </c>
      <c r="P29" s="80">
        <v>1363</v>
      </c>
      <c r="Q29" s="80">
        <v>1420</v>
      </c>
      <c r="R29" s="80">
        <v>1488</v>
      </c>
      <c r="S29" s="80">
        <v>1408</v>
      </c>
      <c r="T29" s="80">
        <v>1447</v>
      </c>
      <c r="U29" s="80">
        <v>1411</v>
      </c>
      <c r="V29" s="80">
        <v>1496</v>
      </c>
      <c r="W29" s="80">
        <v>1484</v>
      </c>
      <c r="X29" s="80">
        <v>1607</v>
      </c>
      <c r="Y29" s="80">
        <v>1526</v>
      </c>
      <c r="Z29" s="80">
        <v>1460</v>
      </c>
      <c r="AA29" s="80">
        <v>1499</v>
      </c>
      <c r="AB29" s="80">
        <v>1439</v>
      </c>
      <c r="AC29" s="80">
        <v>1414</v>
      </c>
      <c r="AD29" s="80">
        <v>1379</v>
      </c>
      <c r="AE29" s="80">
        <v>1348</v>
      </c>
      <c r="AF29" s="80">
        <v>1081</v>
      </c>
      <c r="AG29" s="80">
        <v>1074</v>
      </c>
      <c r="AH29" s="80">
        <v>1084</v>
      </c>
      <c r="AI29" s="80">
        <v>1156</v>
      </c>
      <c r="AJ29" s="80">
        <v>1344</v>
      </c>
      <c r="AK29" s="80">
        <v>1380</v>
      </c>
      <c r="AL29" s="80">
        <v>1477</v>
      </c>
      <c r="AM29" s="80">
        <v>1425</v>
      </c>
      <c r="AN29" s="80">
        <v>1462</v>
      </c>
      <c r="AO29" s="80">
        <v>1523</v>
      </c>
      <c r="AP29" s="80">
        <v>1709</v>
      </c>
      <c r="AQ29" s="80">
        <v>1724</v>
      </c>
      <c r="AR29" s="80">
        <v>1759</v>
      </c>
      <c r="AS29" s="80">
        <v>1680</v>
      </c>
      <c r="AT29" s="80">
        <v>1609</v>
      </c>
      <c r="AU29" s="80">
        <v>1721</v>
      </c>
      <c r="AV29" s="80">
        <v>1598</v>
      </c>
      <c r="AW29" s="80">
        <v>1585</v>
      </c>
      <c r="AX29" s="80">
        <v>1585</v>
      </c>
      <c r="AY29" s="80">
        <v>1542</v>
      </c>
      <c r="AZ29" s="80">
        <v>1572</v>
      </c>
      <c r="BA29" s="80">
        <v>1553</v>
      </c>
      <c r="BB29" s="80">
        <v>1505</v>
      </c>
      <c r="BC29" s="80">
        <v>1517</v>
      </c>
      <c r="BD29" s="80">
        <v>1376</v>
      </c>
      <c r="BE29" s="80">
        <v>1237</v>
      </c>
      <c r="BF29" s="80">
        <v>1227</v>
      </c>
      <c r="BG29" s="80">
        <v>1318</v>
      </c>
      <c r="BH29" s="80">
        <v>1415</v>
      </c>
      <c r="BI29" s="80">
        <v>1433</v>
      </c>
      <c r="BJ29" s="80">
        <v>1615</v>
      </c>
      <c r="BK29" s="80">
        <v>1615</v>
      </c>
      <c r="BL29" s="80">
        <v>1865</v>
      </c>
      <c r="BM29" s="80">
        <v>1758</v>
      </c>
      <c r="BN29" s="80">
        <v>1854</v>
      </c>
      <c r="BO29" s="80">
        <v>1927</v>
      </c>
      <c r="BP29" s="80">
        <v>1898</v>
      </c>
      <c r="BQ29" s="80">
        <v>1798</v>
      </c>
      <c r="BR29" s="80">
        <v>1819</v>
      </c>
      <c r="BS29" s="80">
        <v>1778</v>
      </c>
      <c r="BT29" s="80">
        <v>1708</v>
      </c>
      <c r="BU29" s="80">
        <v>1727</v>
      </c>
      <c r="BV29" s="80">
        <v>1611</v>
      </c>
      <c r="BW29" s="80">
        <v>1549</v>
      </c>
      <c r="BX29" s="80">
        <v>1571</v>
      </c>
      <c r="BY29" s="80">
        <v>1491</v>
      </c>
      <c r="BZ29" s="80">
        <v>1437</v>
      </c>
      <c r="CA29" s="80">
        <v>1417</v>
      </c>
      <c r="CB29" s="80">
        <v>1278</v>
      </c>
      <c r="CC29" s="80">
        <v>1309</v>
      </c>
      <c r="CD29" s="80">
        <v>1316</v>
      </c>
      <c r="CE29" s="80">
        <v>1211</v>
      </c>
      <c r="CF29" s="80">
        <v>1240</v>
      </c>
      <c r="CG29" s="80">
        <v>1193</v>
      </c>
      <c r="CH29" s="80">
        <v>1226</v>
      </c>
      <c r="CI29" s="80">
        <v>1238</v>
      </c>
      <c r="CJ29" s="80">
        <v>1318</v>
      </c>
      <c r="CK29" s="80">
        <v>991</v>
      </c>
      <c r="CL29" s="80">
        <v>965</v>
      </c>
      <c r="CM29" s="80">
        <v>911</v>
      </c>
      <c r="CN29" s="80">
        <v>829</v>
      </c>
      <c r="CO29" s="80">
        <v>668</v>
      </c>
      <c r="CP29" s="80">
        <v>615</v>
      </c>
      <c r="CQ29" s="80">
        <v>549</v>
      </c>
      <c r="CR29" s="80">
        <v>482</v>
      </c>
      <c r="CS29" s="80">
        <v>487</v>
      </c>
      <c r="CT29" s="80">
        <v>402</v>
      </c>
      <c r="CU29" s="80">
        <v>324</v>
      </c>
      <c r="CV29" s="80">
        <v>304</v>
      </c>
      <c r="CW29" s="80">
        <v>229</v>
      </c>
      <c r="CX29" s="80">
        <v>213</v>
      </c>
      <c r="CY29" s="80">
        <v>561</v>
      </c>
      <c r="CZ29" s="81">
        <v>1242</v>
      </c>
      <c r="DA29" s="81">
        <v>1281</v>
      </c>
      <c r="DB29" s="81">
        <v>1292</v>
      </c>
      <c r="DC29" s="81">
        <v>1374</v>
      </c>
      <c r="DD29" s="81">
        <v>1324</v>
      </c>
      <c r="DE29" s="81">
        <v>1375</v>
      </c>
      <c r="DF29" s="81">
        <v>1413</v>
      </c>
      <c r="DG29" s="81">
        <v>1416</v>
      </c>
      <c r="DH29" s="81">
        <v>1390</v>
      </c>
      <c r="DI29" s="81">
        <v>1461</v>
      </c>
      <c r="DJ29" s="81">
        <v>1506</v>
      </c>
      <c r="DK29" s="81">
        <v>1447</v>
      </c>
      <c r="DL29" s="81">
        <v>1446</v>
      </c>
      <c r="DM29" s="81">
        <v>1397</v>
      </c>
      <c r="DN29" s="81">
        <v>1393</v>
      </c>
      <c r="DO29" s="81">
        <v>1358</v>
      </c>
      <c r="DP29" s="81">
        <v>1319</v>
      </c>
      <c r="DQ29" s="81">
        <v>1340</v>
      </c>
      <c r="DR29" s="81">
        <v>1224</v>
      </c>
      <c r="DS29" s="81">
        <v>898</v>
      </c>
      <c r="DT29" s="81">
        <v>967</v>
      </c>
      <c r="DU29" s="81">
        <v>1044</v>
      </c>
      <c r="DV29" s="81">
        <v>1194</v>
      </c>
      <c r="DW29" s="81">
        <v>1280</v>
      </c>
      <c r="DX29" s="81">
        <v>1439</v>
      </c>
      <c r="DY29" s="81">
        <v>1525</v>
      </c>
      <c r="DZ29" s="81">
        <v>1549</v>
      </c>
      <c r="EA29" s="81">
        <v>1626</v>
      </c>
      <c r="EB29" s="81">
        <v>1724</v>
      </c>
      <c r="EC29" s="81">
        <v>1735</v>
      </c>
      <c r="ED29" s="81">
        <v>1795</v>
      </c>
      <c r="EE29" s="81">
        <v>1838</v>
      </c>
      <c r="EF29" s="81">
        <v>1803</v>
      </c>
      <c r="EG29" s="81">
        <v>1629</v>
      </c>
      <c r="EH29" s="81">
        <v>1835</v>
      </c>
      <c r="EI29" s="81">
        <v>1730</v>
      </c>
      <c r="EJ29" s="81">
        <v>1602</v>
      </c>
      <c r="EK29" s="81">
        <v>1665</v>
      </c>
      <c r="EL29" s="81">
        <v>1667</v>
      </c>
      <c r="EM29" s="81">
        <v>1560</v>
      </c>
      <c r="EN29" s="81">
        <v>1442</v>
      </c>
      <c r="EO29" s="81">
        <v>1540</v>
      </c>
      <c r="EP29" s="81">
        <v>1537</v>
      </c>
      <c r="EQ29" s="81">
        <v>1478</v>
      </c>
      <c r="ER29" s="81">
        <v>1369</v>
      </c>
      <c r="ES29" s="81">
        <v>1245</v>
      </c>
      <c r="ET29" s="81">
        <v>1298</v>
      </c>
      <c r="EU29" s="81">
        <v>1425</v>
      </c>
      <c r="EV29" s="81">
        <v>1482</v>
      </c>
      <c r="EW29" s="81">
        <v>1612</v>
      </c>
      <c r="EX29" s="81">
        <v>1741</v>
      </c>
      <c r="EY29" s="81">
        <v>1980</v>
      </c>
      <c r="EZ29" s="81">
        <v>1817</v>
      </c>
      <c r="FA29" s="81">
        <v>1843</v>
      </c>
      <c r="FB29" s="81">
        <v>1893</v>
      </c>
      <c r="FC29" s="81">
        <v>1874</v>
      </c>
      <c r="FD29" s="81">
        <v>1878</v>
      </c>
      <c r="FE29" s="81">
        <v>1892</v>
      </c>
      <c r="FF29" s="81">
        <v>1830</v>
      </c>
      <c r="FG29" s="81">
        <v>1868</v>
      </c>
      <c r="FH29" s="81">
        <v>1744</v>
      </c>
      <c r="FI29" s="81">
        <v>1636</v>
      </c>
      <c r="FJ29" s="81">
        <v>1552</v>
      </c>
      <c r="FK29" s="81">
        <v>1599</v>
      </c>
      <c r="FL29" s="81">
        <v>1541</v>
      </c>
      <c r="FM29" s="81">
        <v>1563</v>
      </c>
      <c r="FN29" s="81">
        <v>1405</v>
      </c>
      <c r="FO29" s="81">
        <v>1327</v>
      </c>
      <c r="FP29" s="81">
        <v>1413</v>
      </c>
      <c r="FQ29" s="81">
        <v>1283</v>
      </c>
      <c r="FR29" s="81">
        <v>1282</v>
      </c>
      <c r="FS29" s="81">
        <v>1268</v>
      </c>
      <c r="FT29" s="81">
        <v>1223</v>
      </c>
      <c r="FU29" s="81">
        <v>1312</v>
      </c>
      <c r="FV29" s="81">
        <v>1335</v>
      </c>
      <c r="FW29" s="81">
        <v>1398</v>
      </c>
      <c r="FX29" s="81">
        <v>1137</v>
      </c>
      <c r="FY29" s="81">
        <v>1154</v>
      </c>
      <c r="FZ29" s="81">
        <v>1028</v>
      </c>
      <c r="GA29" s="81">
        <v>902</v>
      </c>
      <c r="GB29" s="81">
        <v>750</v>
      </c>
      <c r="GC29" s="81">
        <v>748</v>
      </c>
      <c r="GD29" s="81">
        <v>682</v>
      </c>
      <c r="GE29" s="81">
        <v>661</v>
      </c>
      <c r="GF29" s="81">
        <v>618</v>
      </c>
      <c r="GG29" s="81">
        <v>571</v>
      </c>
      <c r="GH29" s="81">
        <v>505</v>
      </c>
      <c r="GI29" s="81">
        <v>436</v>
      </c>
      <c r="GJ29" s="81">
        <v>402</v>
      </c>
      <c r="GK29" s="81">
        <v>358</v>
      </c>
      <c r="GL29" s="82">
        <v>1279</v>
      </c>
    </row>
    <row r="30" spans="1:194" s="1" customFormat="1" x14ac:dyDescent="0.25">
      <c r="A30" s="31" t="s">
        <v>244</v>
      </c>
      <c r="B30" s="137" t="s">
        <v>266</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0">
        <v>1651</v>
      </c>
      <c r="N30" s="80">
        <v>1656</v>
      </c>
      <c r="O30" s="80">
        <v>1700</v>
      </c>
      <c r="P30" s="80">
        <v>1768</v>
      </c>
      <c r="Q30" s="80">
        <v>1731</v>
      </c>
      <c r="R30" s="80">
        <v>1803</v>
      </c>
      <c r="S30" s="80">
        <v>1781</v>
      </c>
      <c r="T30" s="80">
        <v>1774</v>
      </c>
      <c r="U30" s="80">
        <v>1719</v>
      </c>
      <c r="V30" s="80">
        <v>1774</v>
      </c>
      <c r="W30" s="80">
        <v>1820</v>
      </c>
      <c r="X30" s="80">
        <v>1738</v>
      </c>
      <c r="Y30" s="80">
        <v>1649</v>
      </c>
      <c r="Z30" s="80">
        <v>1767</v>
      </c>
      <c r="AA30" s="80">
        <v>1702</v>
      </c>
      <c r="AB30" s="80">
        <v>1630</v>
      </c>
      <c r="AC30" s="80">
        <v>1681</v>
      </c>
      <c r="AD30" s="80">
        <v>1610</v>
      </c>
      <c r="AE30" s="80">
        <v>1531</v>
      </c>
      <c r="AF30" s="80">
        <v>1140</v>
      </c>
      <c r="AG30" s="80">
        <v>1154</v>
      </c>
      <c r="AH30" s="80">
        <v>1132</v>
      </c>
      <c r="AI30" s="80">
        <v>1371</v>
      </c>
      <c r="AJ30" s="80">
        <v>1420</v>
      </c>
      <c r="AK30" s="80">
        <v>1456</v>
      </c>
      <c r="AL30" s="80">
        <v>1475</v>
      </c>
      <c r="AM30" s="80">
        <v>1448</v>
      </c>
      <c r="AN30" s="80">
        <v>1635</v>
      </c>
      <c r="AO30" s="80">
        <v>1615</v>
      </c>
      <c r="AP30" s="80">
        <v>1728</v>
      </c>
      <c r="AQ30" s="80">
        <v>1778</v>
      </c>
      <c r="AR30" s="80">
        <v>1793</v>
      </c>
      <c r="AS30" s="80">
        <v>1839</v>
      </c>
      <c r="AT30" s="80">
        <v>1847</v>
      </c>
      <c r="AU30" s="80">
        <v>1945</v>
      </c>
      <c r="AV30" s="80">
        <v>1838</v>
      </c>
      <c r="AW30" s="80">
        <v>1892</v>
      </c>
      <c r="AX30" s="80">
        <v>1822</v>
      </c>
      <c r="AY30" s="80">
        <v>1772</v>
      </c>
      <c r="AZ30" s="80">
        <v>1667</v>
      </c>
      <c r="BA30" s="80">
        <v>1652</v>
      </c>
      <c r="BB30" s="80">
        <v>1777</v>
      </c>
      <c r="BC30" s="80">
        <v>1718</v>
      </c>
      <c r="BD30" s="80">
        <v>1644</v>
      </c>
      <c r="BE30" s="80">
        <v>1600</v>
      </c>
      <c r="BF30" s="80">
        <v>1562</v>
      </c>
      <c r="BG30" s="80">
        <v>1568</v>
      </c>
      <c r="BH30" s="80">
        <v>1730</v>
      </c>
      <c r="BI30" s="80">
        <v>1575</v>
      </c>
      <c r="BJ30" s="80">
        <v>1702</v>
      </c>
      <c r="BK30" s="80">
        <v>1687</v>
      </c>
      <c r="BL30" s="80">
        <v>1776</v>
      </c>
      <c r="BM30" s="80">
        <v>1755</v>
      </c>
      <c r="BN30" s="80">
        <v>1791</v>
      </c>
      <c r="BO30" s="80">
        <v>1840</v>
      </c>
      <c r="BP30" s="80">
        <v>1810</v>
      </c>
      <c r="BQ30" s="80">
        <v>1765</v>
      </c>
      <c r="BR30" s="80">
        <v>1761</v>
      </c>
      <c r="BS30" s="80">
        <v>1743</v>
      </c>
      <c r="BT30" s="80">
        <v>1650</v>
      </c>
      <c r="BU30" s="80">
        <v>1653</v>
      </c>
      <c r="BV30" s="80">
        <v>1594</v>
      </c>
      <c r="BW30" s="80">
        <v>1538</v>
      </c>
      <c r="BX30" s="80">
        <v>1477</v>
      </c>
      <c r="BY30" s="80">
        <v>1383</v>
      </c>
      <c r="BZ30" s="80">
        <v>1291</v>
      </c>
      <c r="CA30" s="80">
        <v>1222</v>
      </c>
      <c r="CB30" s="80">
        <v>1209</v>
      </c>
      <c r="CC30" s="80">
        <v>1151</v>
      </c>
      <c r="CD30" s="80">
        <v>1024</v>
      </c>
      <c r="CE30" s="80">
        <v>1047</v>
      </c>
      <c r="CF30" s="80">
        <v>1049</v>
      </c>
      <c r="CG30" s="80">
        <v>1060</v>
      </c>
      <c r="CH30" s="80">
        <v>1072</v>
      </c>
      <c r="CI30" s="80">
        <v>1178</v>
      </c>
      <c r="CJ30" s="80">
        <v>1319</v>
      </c>
      <c r="CK30" s="80">
        <v>983</v>
      </c>
      <c r="CL30" s="80">
        <v>874</v>
      </c>
      <c r="CM30" s="80">
        <v>837</v>
      </c>
      <c r="CN30" s="80">
        <v>761</v>
      </c>
      <c r="CO30" s="80">
        <v>653</v>
      </c>
      <c r="CP30" s="80">
        <v>517</v>
      </c>
      <c r="CQ30" s="80">
        <v>517</v>
      </c>
      <c r="CR30" s="80">
        <v>502</v>
      </c>
      <c r="CS30" s="80">
        <v>503</v>
      </c>
      <c r="CT30" s="80">
        <v>442</v>
      </c>
      <c r="CU30" s="80">
        <v>389</v>
      </c>
      <c r="CV30" s="80">
        <v>356</v>
      </c>
      <c r="CW30" s="80">
        <v>287</v>
      </c>
      <c r="CX30" s="80">
        <v>260</v>
      </c>
      <c r="CY30" s="80">
        <v>852</v>
      </c>
      <c r="CZ30" s="81">
        <v>1616</v>
      </c>
      <c r="DA30" s="81">
        <v>1536</v>
      </c>
      <c r="DB30" s="81">
        <v>1661</v>
      </c>
      <c r="DC30" s="81">
        <v>1705</v>
      </c>
      <c r="DD30" s="81">
        <v>1589</v>
      </c>
      <c r="DE30" s="81">
        <v>1662</v>
      </c>
      <c r="DF30" s="81">
        <v>1732</v>
      </c>
      <c r="DG30" s="81">
        <v>1642</v>
      </c>
      <c r="DH30" s="81">
        <v>1669</v>
      </c>
      <c r="DI30" s="81">
        <v>1725</v>
      </c>
      <c r="DJ30" s="81">
        <v>1684</v>
      </c>
      <c r="DK30" s="81">
        <v>1659</v>
      </c>
      <c r="DL30" s="81">
        <v>1618</v>
      </c>
      <c r="DM30" s="81">
        <v>1571</v>
      </c>
      <c r="DN30" s="81">
        <v>1655</v>
      </c>
      <c r="DO30" s="81">
        <v>1533</v>
      </c>
      <c r="DP30" s="81">
        <v>1542</v>
      </c>
      <c r="DQ30" s="81">
        <v>1536</v>
      </c>
      <c r="DR30" s="81">
        <v>1424</v>
      </c>
      <c r="DS30" s="81">
        <v>938</v>
      </c>
      <c r="DT30" s="81">
        <v>1009</v>
      </c>
      <c r="DU30" s="81">
        <v>1058</v>
      </c>
      <c r="DV30" s="81">
        <v>1258</v>
      </c>
      <c r="DW30" s="81">
        <v>1433</v>
      </c>
      <c r="DX30" s="81">
        <v>1583</v>
      </c>
      <c r="DY30" s="81">
        <v>1613</v>
      </c>
      <c r="DZ30" s="81">
        <v>1591</v>
      </c>
      <c r="EA30" s="81">
        <v>1650</v>
      </c>
      <c r="EB30" s="81">
        <v>1849</v>
      </c>
      <c r="EC30" s="81">
        <v>1778</v>
      </c>
      <c r="ED30" s="81">
        <v>1980</v>
      </c>
      <c r="EE30" s="81">
        <v>1978</v>
      </c>
      <c r="EF30" s="81">
        <v>2037</v>
      </c>
      <c r="EG30" s="81">
        <v>2041</v>
      </c>
      <c r="EH30" s="81">
        <v>2155</v>
      </c>
      <c r="EI30" s="81">
        <v>1964</v>
      </c>
      <c r="EJ30" s="81">
        <v>1988</v>
      </c>
      <c r="EK30" s="81">
        <v>1999</v>
      </c>
      <c r="EL30" s="81">
        <v>1889</v>
      </c>
      <c r="EM30" s="81">
        <v>1906</v>
      </c>
      <c r="EN30" s="81">
        <v>1890</v>
      </c>
      <c r="EO30" s="81">
        <v>1819</v>
      </c>
      <c r="EP30" s="81">
        <v>1898</v>
      </c>
      <c r="EQ30" s="81">
        <v>1711</v>
      </c>
      <c r="ER30" s="81">
        <v>1635</v>
      </c>
      <c r="ES30" s="81">
        <v>1645</v>
      </c>
      <c r="ET30" s="81">
        <v>1772</v>
      </c>
      <c r="EU30" s="81">
        <v>1675</v>
      </c>
      <c r="EV30" s="81">
        <v>1632</v>
      </c>
      <c r="EW30" s="81">
        <v>1774</v>
      </c>
      <c r="EX30" s="81">
        <v>1724</v>
      </c>
      <c r="EY30" s="81">
        <v>1885</v>
      </c>
      <c r="EZ30" s="81">
        <v>1801</v>
      </c>
      <c r="FA30" s="81">
        <v>1857</v>
      </c>
      <c r="FB30" s="81">
        <v>1889</v>
      </c>
      <c r="FC30" s="81">
        <v>1900</v>
      </c>
      <c r="FD30" s="81">
        <v>1824</v>
      </c>
      <c r="FE30" s="81">
        <v>1869</v>
      </c>
      <c r="FF30" s="81">
        <v>1829</v>
      </c>
      <c r="FG30" s="81">
        <v>1785</v>
      </c>
      <c r="FH30" s="81">
        <v>1726</v>
      </c>
      <c r="FI30" s="81">
        <v>1673</v>
      </c>
      <c r="FJ30" s="81">
        <v>1536</v>
      </c>
      <c r="FK30" s="81">
        <v>1478</v>
      </c>
      <c r="FL30" s="81">
        <v>1487</v>
      </c>
      <c r="FM30" s="81">
        <v>1373</v>
      </c>
      <c r="FN30" s="81">
        <v>1324</v>
      </c>
      <c r="FO30" s="81">
        <v>1256</v>
      </c>
      <c r="FP30" s="81">
        <v>1339</v>
      </c>
      <c r="FQ30" s="81">
        <v>1222</v>
      </c>
      <c r="FR30" s="81">
        <v>1177</v>
      </c>
      <c r="FS30" s="81">
        <v>1210</v>
      </c>
      <c r="FT30" s="81">
        <v>1161</v>
      </c>
      <c r="FU30" s="81">
        <v>1280</v>
      </c>
      <c r="FV30" s="81">
        <v>1379</v>
      </c>
      <c r="FW30" s="81">
        <v>1584</v>
      </c>
      <c r="FX30" s="81">
        <v>1158</v>
      </c>
      <c r="FY30" s="81">
        <v>1052</v>
      </c>
      <c r="FZ30" s="81">
        <v>994</v>
      </c>
      <c r="GA30" s="81">
        <v>985</v>
      </c>
      <c r="GB30" s="81">
        <v>803</v>
      </c>
      <c r="GC30" s="81">
        <v>713</v>
      </c>
      <c r="GD30" s="81">
        <v>789</v>
      </c>
      <c r="GE30" s="81">
        <v>741</v>
      </c>
      <c r="GF30" s="81">
        <v>689</v>
      </c>
      <c r="GG30" s="81">
        <v>648</v>
      </c>
      <c r="GH30" s="81">
        <v>629</v>
      </c>
      <c r="GI30" s="81">
        <v>533</v>
      </c>
      <c r="GJ30" s="81">
        <v>500</v>
      </c>
      <c r="GK30" s="81">
        <v>419</v>
      </c>
      <c r="GL30" s="82">
        <v>1694</v>
      </c>
    </row>
    <row r="31" spans="1:194" s="1" customFormat="1" x14ac:dyDescent="0.25">
      <c r="A31" s="31" t="s">
        <v>244</v>
      </c>
      <c r="B31" s="137" t="s">
        <v>267</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0">
        <v>602</v>
      </c>
      <c r="N31" s="80">
        <v>581</v>
      </c>
      <c r="O31" s="80">
        <v>643</v>
      </c>
      <c r="P31" s="80">
        <v>626</v>
      </c>
      <c r="Q31" s="80">
        <v>642</v>
      </c>
      <c r="R31" s="80">
        <v>720</v>
      </c>
      <c r="S31" s="80">
        <v>702</v>
      </c>
      <c r="T31" s="80">
        <v>648</v>
      </c>
      <c r="U31" s="80">
        <v>701</v>
      </c>
      <c r="V31" s="80">
        <v>686</v>
      </c>
      <c r="W31" s="80">
        <v>688</v>
      </c>
      <c r="X31" s="80">
        <v>734</v>
      </c>
      <c r="Y31" s="80">
        <v>679</v>
      </c>
      <c r="Z31" s="80">
        <v>714</v>
      </c>
      <c r="AA31" s="80">
        <v>703</v>
      </c>
      <c r="AB31" s="80">
        <v>675</v>
      </c>
      <c r="AC31" s="80">
        <v>683</v>
      </c>
      <c r="AD31" s="80">
        <v>670</v>
      </c>
      <c r="AE31" s="80">
        <v>625</v>
      </c>
      <c r="AF31" s="80">
        <v>477</v>
      </c>
      <c r="AG31" s="80">
        <v>462</v>
      </c>
      <c r="AH31" s="80">
        <v>504</v>
      </c>
      <c r="AI31" s="80">
        <v>592</v>
      </c>
      <c r="AJ31" s="80">
        <v>643</v>
      </c>
      <c r="AK31" s="80">
        <v>615</v>
      </c>
      <c r="AL31" s="80">
        <v>678</v>
      </c>
      <c r="AM31" s="80">
        <v>666</v>
      </c>
      <c r="AN31" s="80">
        <v>736</v>
      </c>
      <c r="AO31" s="80">
        <v>717</v>
      </c>
      <c r="AP31" s="80">
        <v>684</v>
      </c>
      <c r="AQ31" s="80">
        <v>773</v>
      </c>
      <c r="AR31" s="80">
        <v>744</v>
      </c>
      <c r="AS31" s="80">
        <v>776</v>
      </c>
      <c r="AT31" s="80">
        <v>749</v>
      </c>
      <c r="AU31" s="80">
        <v>748</v>
      </c>
      <c r="AV31" s="80">
        <v>733</v>
      </c>
      <c r="AW31" s="80">
        <v>768</v>
      </c>
      <c r="AX31" s="80">
        <v>724</v>
      </c>
      <c r="AY31" s="80">
        <v>687</v>
      </c>
      <c r="AZ31" s="80">
        <v>706</v>
      </c>
      <c r="BA31" s="80">
        <v>688</v>
      </c>
      <c r="BB31" s="80">
        <v>701</v>
      </c>
      <c r="BC31" s="80">
        <v>699</v>
      </c>
      <c r="BD31" s="80">
        <v>689</v>
      </c>
      <c r="BE31" s="80">
        <v>662</v>
      </c>
      <c r="BF31" s="80">
        <v>593</v>
      </c>
      <c r="BG31" s="80">
        <v>698</v>
      </c>
      <c r="BH31" s="80">
        <v>719</v>
      </c>
      <c r="BI31" s="80">
        <v>709</v>
      </c>
      <c r="BJ31" s="80">
        <v>738</v>
      </c>
      <c r="BK31" s="80">
        <v>773</v>
      </c>
      <c r="BL31" s="80">
        <v>915</v>
      </c>
      <c r="BM31" s="80">
        <v>892</v>
      </c>
      <c r="BN31" s="80">
        <v>887</v>
      </c>
      <c r="BO31" s="80">
        <v>947</v>
      </c>
      <c r="BP31" s="80">
        <v>910</v>
      </c>
      <c r="BQ31" s="80">
        <v>901</v>
      </c>
      <c r="BR31" s="80">
        <v>922</v>
      </c>
      <c r="BS31" s="80">
        <v>954</v>
      </c>
      <c r="BT31" s="80">
        <v>932</v>
      </c>
      <c r="BU31" s="80">
        <v>862</v>
      </c>
      <c r="BV31" s="80">
        <v>869</v>
      </c>
      <c r="BW31" s="80">
        <v>783</v>
      </c>
      <c r="BX31" s="80">
        <v>798</v>
      </c>
      <c r="BY31" s="80">
        <v>756</v>
      </c>
      <c r="BZ31" s="80">
        <v>757</v>
      </c>
      <c r="CA31" s="80">
        <v>693</v>
      </c>
      <c r="CB31" s="80">
        <v>701</v>
      </c>
      <c r="CC31" s="80">
        <v>683</v>
      </c>
      <c r="CD31" s="80">
        <v>642</v>
      </c>
      <c r="CE31" s="80">
        <v>618</v>
      </c>
      <c r="CF31" s="80">
        <v>661</v>
      </c>
      <c r="CG31" s="80">
        <v>616</v>
      </c>
      <c r="CH31" s="80">
        <v>686</v>
      </c>
      <c r="CI31" s="80">
        <v>713</v>
      </c>
      <c r="CJ31" s="80">
        <v>738</v>
      </c>
      <c r="CK31" s="80">
        <v>545</v>
      </c>
      <c r="CL31" s="80">
        <v>567</v>
      </c>
      <c r="CM31" s="80">
        <v>549</v>
      </c>
      <c r="CN31" s="80">
        <v>482</v>
      </c>
      <c r="CO31" s="80">
        <v>391</v>
      </c>
      <c r="CP31" s="80">
        <v>341</v>
      </c>
      <c r="CQ31" s="80">
        <v>325</v>
      </c>
      <c r="CR31" s="80">
        <v>297</v>
      </c>
      <c r="CS31" s="80">
        <v>288</v>
      </c>
      <c r="CT31" s="80">
        <v>240</v>
      </c>
      <c r="CU31" s="80">
        <v>199</v>
      </c>
      <c r="CV31" s="80">
        <v>186</v>
      </c>
      <c r="CW31" s="80">
        <v>142</v>
      </c>
      <c r="CX31" s="80">
        <v>108</v>
      </c>
      <c r="CY31" s="80">
        <v>416</v>
      </c>
      <c r="CZ31" s="81">
        <v>505</v>
      </c>
      <c r="DA31" s="81">
        <v>594</v>
      </c>
      <c r="DB31" s="81">
        <v>565</v>
      </c>
      <c r="DC31" s="81">
        <v>624</v>
      </c>
      <c r="DD31" s="81">
        <v>611</v>
      </c>
      <c r="DE31" s="81">
        <v>654</v>
      </c>
      <c r="DF31" s="81">
        <v>642</v>
      </c>
      <c r="DG31" s="81">
        <v>670</v>
      </c>
      <c r="DH31" s="81">
        <v>623</v>
      </c>
      <c r="DI31" s="81">
        <v>632</v>
      </c>
      <c r="DJ31" s="81">
        <v>747</v>
      </c>
      <c r="DK31" s="81">
        <v>680</v>
      </c>
      <c r="DL31" s="81">
        <v>693</v>
      </c>
      <c r="DM31" s="81">
        <v>661</v>
      </c>
      <c r="DN31" s="81">
        <v>658</v>
      </c>
      <c r="DO31" s="81">
        <v>615</v>
      </c>
      <c r="DP31" s="81">
        <v>614</v>
      </c>
      <c r="DQ31" s="81">
        <v>595</v>
      </c>
      <c r="DR31" s="81">
        <v>563</v>
      </c>
      <c r="DS31" s="81">
        <v>424</v>
      </c>
      <c r="DT31" s="81">
        <v>408</v>
      </c>
      <c r="DU31" s="81">
        <v>449</v>
      </c>
      <c r="DV31" s="81">
        <v>525</v>
      </c>
      <c r="DW31" s="81">
        <v>625</v>
      </c>
      <c r="DX31" s="81">
        <v>628</v>
      </c>
      <c r="DY31" s="81">
        <v>669</v>
      </c>
      <c r="DZ31" s="81">
        <v>695</v>
      </c>
      <c r="EA31" s="81">
        <v>727</v>
      </c>
      <c r="EB31" s="81">
        <v>707</v>
      </c>
      <c r="EC31" s="81">
        <v>730</v>
      </c>
      <c r="ED31" s="81">
        <v>759</v>
      </c>
      <c r="EE31" s="81">
        <v>791</v>
      </c>
      <c r="EF31" s="81">
        <v>769</v>
      </c>
      <c r="EG31" s="81">
        <v>749</v>
      </c>
      <c r="EH31" s="81">
        <v>736</v>
      </c>
      <c r="EI31" s="81">
        <v>784</v>
      </c>
      <c r="EJ31" s="81">
        <v>698</v>
      </c>
      <c r="EK31" s="81">
        <v>734</v>
      </c>
      <c r="EL31" s="81">
        <v>719</v>
      </c>
      <c r="EM31" s="81">
        <v>684</v>
      </c>
      <c r="EN31" s="81">
        <v>680</v>
      </c>
      <c r="EO31" s="81">
        <v>725</v>
      </c>
      <c r="EP31" s="81">
        <v>698</v>
      </c>
      <c r="EQ31" s="81">
        <v>663</v>
      </c>
      <c r="ER31" s="81">
        <v>659</v>
      </c>
      <c r="ES31" s="81">
        <v>660</v>
      </c>
      <c r="ET31" s="81">
        <v>698</v>
      </c>
      <c r="EU31" s="81">
        <v>695</v>
      </c>
      <c r="EV31" s="81">
        <v>719</v>
      </c>
      <c r="EW31" s="81">
        <v>825</v>
      </c>
      <c r="EX31" s="81">
        <v>886</v>
      </c>
      <c r="EY31" s="81">
        <v>933</v>
      </c>
      <c r="EZ31" s="81">
        <v>843</v>
      </c>
      <c r="FA31" s="81">
        <v>934</v>
      </c>
      <c r="FB31" s="81">
        <v>933</v>
      </c>
      <c r="FC31" s="81">
        <v>936</v>
      </c>
      <c r="FD31" s="81">
        <v>938</v>
      </c>
      <c r="FE31" s="81">
        <v>1001</v>
      </c>
      <c r="FF31" s="81">
        <v>949</v>
      </c>
      <c r="FG31" s="81">
        <v>892</v>
      </c>
      <c r="FH31" s="81">
        <v>919</v>
      </c>
      <c r="FI31" s="81">
        <v>824</v>
      </c>
      <c r="FJ31" s="81">
        <v>809</v>
      </c>
      <c r="FK31" s="81">
        <v>837</v>
      </c>
      <c r="FL31" s="81">
        <v>759</v>
      </c>
      <c r="FM31" s="81">
        <v>731</v>
      </c>
      <c r="FN31" s="81">
        <v>678</v>
      </c>
      <c r="FO31" s="81">
        <v>697</v>
      </c>
      <c r="FP31" s="81">
        <v>726</v>
      </c>
      <c r="FQ31" s="81">
        <v>680</v>
      </c>
      <c r="FR31" s="81">
        <v>673</v>
      </c>
      <c r="FS31" s="81">
        <v>650</v>
      </c>
      <c r="FT31" s="81">
        <v>722</v>
      </c>
      <c r="FU31" s="81">
        <v>726</v>
      </c>
      <c r="FV31" s="81">
        <v>805</v>
      </c>
      <c r="FW31" s="81">
        <v>790</v>
      </c>
      <c r="FX31" s="81">
        <v>627</v>
      </c>
      <c r="FY31" s="81">
        <v>588</v>
      </c>
      <c r="FZ31" s="81">
        <v>561</v>
      </c>
      <c r="GA31" s="81">
        <v>520</v>
      </c>
      <c r="GB31" s="81">
        <v>462</v>
      </c>
      <c r="GC31" s="81">
        <v>399</v>
      </c>
      <c r="GD31" s="81">
        <v>387</v>
      </c>
      <c r="GE31" s="81">
        <v>405</v>
      </c>
      <c r="GF31" s="81">
        <v>345</v>
      </c>
      <c r="GG31" s="81">
        <v>312</v>
      </c>
      <c r="GH31" s="81">
        <v>279</v>
      </c>
      <c r="GI31" s="81">
        <v>244</v>
      </c>
      <c r="GJ31" s="81">
        <v>238</v>
      </c>
      <c r="GK31" s="81">
        <v>151</v>
      </c>
      <c r="GL31" s="82">
        <v>760</v>
      </c>
    </row>
    <row r="32" spans="1:194" s="1" customFormat="1" x14ac:dyDescent="0.25">
      <c r="A32" s="31" t="s">
        <v>244</v>
      </c>
      <c r="B32" s="137" t="s">
        <v>268</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0">
        <v>4647</v>
      </c>
      <c r="N32" s="80">
        <v>4706</v>
      </c>
      <c r="O32" s="80">
        <v>4907</v>
      </c>
      <c r="P32" s="80">
        <v>5108</v>
      </c>
      <c r="Q32" s="80">
        <v>5293</v>
      </c>
      <c r="R32" s="80">
        <v>5287</v>
      </c>
      <c r="S32" s="80">
        <v>5628</v>
      </c>
      <c r="T32" s="80">
        <v>5623</v>
      </c>
      <c r="U32" s="80">
        <v>5617</v>
      </c>
      <c r="V32" s="80">
        <v>5799</v>
      </c>
      <c r="W32" s="80">
        <v>6160</v>
      </c>
      <c r="X32" s="80">
        <v>6033</v>
      </c>
      <c r="Y32" s="80">
        <v>5955</v>
      </c>
      <c r="Z32" s="80">
        <v>5803</v>
      </c>
      <c r="AA32" s="80">
        <v>5710</v>
      </c>
      <c r="AB32" s="80">
        <v>5605</v>
      </c>
      <c r="AC32" s="80">
        <v>5496</v>
      </c>
      <c r="AD32" s="80">
        <v>5413</v>
      </c>
      <c r="AE32" s="80">
        <v>5967</v>
      </c>
      <c r="AF32" s="80">
        <v>6678</v>
      </c>
      <c r="AG32" s="80">
        <v>6216</v>
      </c>
      <c r="AH32" s="80">
        <v>5569</v>
      </c>
      <c r="AI32" s="80">
        <v>5932</v>
      </c>
      <c r="AJ32" s="80">
        <v>5961</v>
      </c>
      <c r="AK32" s="80">
        <v>5644</v>
      </c>
      <c r="AL32" s="80">
        <v>5569</v>
      </c>
      <c r="AM32" s="80">
        <v>5603</v>
      </c>
      <c r="AN32" s="80">
        <v>5436</v>
      </c>
      <c r="AO32" s="80">
        <v>5723</v>
      </c>
      <c r="AP32" s="80">
        <v>5509</v>
      </c>
      <c r="AQ32" s="80">
        <v>5906</v>
      </c>
      <c r="AR32" s="80">
        <v>5926</v>
      </c>
      <c r="AS32" s="80">
        <v>5999</v>
      </c>
      <c r="AT32" s="80">
        <v>5968</v>
      </c>
      <c r="AU32" s="80">
        <v>6124</v>
      </c>
      <c r="AV32" s="80">
        <v>6089</v>
      </c>
      <c r="AW32" s="80">
        <v>6037</v>
      </c>
      <c r="AX32" s="80">
        <v>5950</v>
      </c>
      <c r="AY32" s="80">
        <v>6029</v>
      </c>
      <c r="AZ32" s="80">
        <v>5880</v>
      </c>
      <c r="BA32" s="80">
        <v>5821</v>
      </c>
      <c r="BB32" s="80">
        <v>5960</v>
      </c>
      <c r="BC32" s="80">
        <v>6033</v>
      </c>
      <c r="BD32" s="80">
        <v>5922</v>
      </c>
      <c r="BE32" s="80">
        <v>5375</v>
      </c>
      <c r="BF32" s="80">
        <v>5274</v>
      </c>
      <c r="BG32" s="80">
        <v>5437</v>
      </c>
      <c r="BH32" s="80">
        <v>5820</v>
      </c>
      <c r="BI32" s="80">
        <v>5866</v>
      </c>
      <c r="BJ32" s="80">
        <v>6432</v>
      </c>
      <c r="BK32" s="80">
        <v>6631</v>
      </c>
      <c r="BL32" s="80">
        <v>6700</v>
      </c>
      <c r="BM32" s="80">
        <v>6536</v>
      </c>
      <c r="BN32" s="80">
        <v>6527</v>
      </c>
      <c r="BO32" s="80">
        <v>6586</v>
      </c>
      <c r="BP32" s="80">
        <v>6746</v>
      </c>
      <c r="BQ32" s="80">
        <v>6723</v>
      </c>
      <c r="BR32" s="80">
        <v>6887</v>
      </c>
      <c r="BS32" s="80">
        <v>6661</v>
      </c>
      <c r="BT32" s="80">
        <v>6550</v>
      </c>
      <c r="BU32" s="80">
        <v>6440</v>
      </c>
      <c r="BV32" s="80">
        <v>6192</v>
      </c>
      <c r="BW32" s="80">
        <v>5977</v>
      </c>
      <c r="BX32" s="80">
        <v>5691</v>
      </c>
      <c r="BY32" s="80">
        <v>5371</v>
      </c>
      <c r="BZ32" s="80">
        <v>5135</v>
      </c>
      <c r="CA32" s="80">
        <v>4863</v>
      </c>
      <c r="CB32" s="80">
        <v>4730</v>
      </c>
      <c r="CC32" s="80">
        <v>4797</v>
      </c>
      <c r="CD32" s="80">
        <v>4544</v>
      </c>
      <c r="CE32" s="80">
        <v>4485</v>
      </c>
      <c r="CF32" s="80">
        <v>4422</v>
      </c>
      <c r="CG32" s="80">
        <v>4421</v>
      </c>
      <c r="CH32" s="80">
        <v>4529</v>
      </c>
      <c r="CI32" s="80">
        <v>4861</v>
      </c>
      <c r="CJ32" s="80">
        <v>5197</v>
      </c>
      <c r="CK32" s="80">
        <v>3865</v>
      </c>
      <c r="CL32" s="80">
        <v>3773</v>
      </c>
      <c r="CM32" s="80">
        <v>3497</v>
      </c>
      <c r="CN32" s="80">
        <v>3141</v>
      </c>
      <c r="CO32" s="80">
        <v>2804</v>
      </c>
      <c r="CP32" s="80">
        <v>2380</v>
      </c>
      <c r="CQ32" s="80">
        <v>2335</v>
      </c>
      <c r="CR32" s="80">
        <v>2209</v>
      </c>
      <c r="CS32" s="80">
        <v>2008</v>
      </c>
      <c r="CT32" s="80">
        <v>1804</v>
      </c>
      <c r="CU32" s="80">
        <v>1625</v>
      </c>
      <c r="CV32" s="80">
        <v>1368</v>
      </c>
      <c r="CW32" s="80">
        <v>1144</v>
      </c>
      <c r="CX32" s="80">
        <v>1023</v>
      </c>
      <c r="CY32" s="80">
        <v>3359</v>
      </c>
      <c r="CZ32" s="81">
        <v>4395</v>
      </c>
      <c r="DA32" s="81">
        <v>4569</v>
      </c>
      <c r="DB32" s="81">
        <v>4724</v>
      </c>
      <c r="DC32" s="81">
        <v>4830</v>
      </c>
      <c r="DD32" s="81">
        <v>5033</v>
      </c>
      <c r="DE32" s="81">
        <v>5193</v>
      </c>
      <c r="DF32" s="81">
        <v>5362</v>
      </c>
      <c r="DG32" s="81">
        <v>5295</v>
      </c>
      <c r="DH32" s="81">
        <v>5344</v>
      </c>
      <c r="DI32" s="81">
        <v>5565</v>
      </c>
      <c r="DJ32" s="81">
        <v>5551</v>
      </c>
      <c r="DK32" s="81">
        <v>5719</v>
      </c>
      <c r="DL32" s="81">
        <v>5546</v>
      </c>
      <c r="DM32" s="81">
        <v>5549</v>
      </c>
      <c r="DN32" s="81">
        <v>5624</v>
      </c>
      <c r="DO32" s="81">
        <v>5574</v>
      </c>
      <c r="DP32" s="81">
        <v>5184</v>
      </c>
      <c r="DQ32" s="81">
        <v>5221</v>
      </c>
      <c r="DR32" s="81">
        <v>5415</v>
      </c>
      <c r="DS32" s="81">
        <v>5600</v>
      </c>
      <c r="DT32" s="81">
        <v>5189</v>
      </c>
      <c r="DU32" s="81">
        <v>4912</v>
      </c>
      <c r="DV32" s="81">
        <v>5426</v>
      </c>
      <c r="DW32" s="81">
        <v>5137</v>
      </c>
      <c r="DX32" s="81">
        <v>5128</v>
      </c>
      <c r="DY32" s="81">
        <v>5294</v>
      </c>
      <c r="DZ32" s="81">
        <v>5013</v>
      </c>
      <c r="EA32" s="81">
        <v>5302</v>
      </c>
      <c r="EB32" s="81">
        <v>5698</v>
      </c>
      <c r="EC32" s="81">
        <v>5815</v>
      </c>
      <c r="ED32" s="81">
        <v>5939</v>
      </c>
      <c r="EE32" s="81">
        <v>6272</v>
      </c>
      <c r="EF32" s="81">
        <v>6263</v>
      </c>
      <c r="EG32" s="81">
        <v>6313</v>
      </c>
      <c r="EH32" s="81">
        <v>6318</v>
      </c>
      <c r="EI32" s="81">
        <v>6535</v>
      </c>
      <c r="EJ32" s="81">
        <v>6131</v>
      </c>
      <c r="EK32" s="81">
        <v>6244</v>
      </c>
      <c r="EL32" s="81">
        <v>6165</v>
      </c>
      <c r="EM32" s="81">
        <v>5942</v>
      </c>
      <c r="EN32" s="81">
        <v>6211</v>
      </c>
      <c r="EO32" s="81">
        <v>6218</v>
      </c>
      <c r="EP32" s="81">
        <v>6104</v>
      </c>
      <c r="EQ32" s="81">
        <v>5799</v>
      </c>
      <c r="ER32" s="81">
        <v>5574</v>
      </c>
      <c r="ES32" s="81">
        <v>5586</v>
      </c>
      <c r="ET32" s="81">
        <v>5770</v>
      </c>
      <c r="EU32" s="81">
        <v>5831</v>
      </c>
      <c r="EV32" s="81">
        <v>6251</v>
      </c>
      <c r="EW32" s="81">
        <v>6563</v>
      </c>
      <c r="EX32" s="81">
        <v>6923</v>
      </c>
      <c r="EY32" s="81">
        <v>6736</v>
      </c>
      <c r="EZ32" s="81">
        <v>6661</v>
      </c>
      <c r="FA32" s="81">
        <v>6860</v>
      </c>
      <c r="FB32" s="81">
        <v>6795</v>
      </c>
      <c r="FC32" s="81">
        <v>7093</v>
      </c>
      <c r="FD32" s="81">
        <v>7056</v>
      </c>
      <c r="FE32" s="81">
        <v>6890</v>
      </c>
      <c r="FF32" s="81">
        <v>6926</v>
      </c>
      <c r="FG32" s="81">
        <v>6551</v>
      </c>
      <c r="FH32" s="81">
        <v>6513</v>
      </c>
      <c r="FI32" s="81">
        <v>6413</v>
      </c>
      <c r="FJ32" s="81">
        <v>5897</v>
      </c>
      <c r="FK32" s="81">
        <v>5838</v>
      </c>
      <c r="FL32" s="81">
        <v>5643</v>
      </c>
      <c r="FM32" s="81">
        <v>5384</v>
      </c>
      <c r="FN32" s="81">
        <v>5189</v>
      </c>
      <c r="FO32" s="81">
        <v>5034</v>
      </c>
      <c r="FP32" s="81">
        <v>5088</v>
      </c>
      <c r="FQ32" s="81">
        <v>5112</v>
      </c>
      <c r="FR32" s="81">
        <v>4845</v>
      </c>
      <c r="FS32" s="81">
        <v>4831</v>
      </c>
      <c r="FT32" s="81">
        <v>4917</v>
      </c>
      <c r="FU32" s="81">
        <v>5074</v>
      </c>
      <c r="FV32" s="81">
        <v>5409</v>
      </c>
      <c r="FW32" s="81">
        <v>5546</v>
      </c>
      <c r="FX32" s="81">
        <v>4375</v>
      </c>
      <c r="FY32" s="81">
        <v>4296</v>
      </c>
      <c r="FZ32" s="81">
        <v>4189</v>
      </c>
      <c r="GA32" s="81">
        <v>3718</v>
      </c>
      <c r="GB32" s="81">
        <v>3306</v>
      </c>
      <c r="GC32" s="81">
        <v>2846</v>
      </c>
      <c r="GD32" s="81">
        <v>2931</v>
      </c>
      <c r="GE32" s="81">
        <v>2828</v>
      </c>
      <c r="GF32" s="81">
        <v>2632</v>
      </c>
      <c r="GG32" s="81">
        <v>2327</v>
      </c>
      <c r="GH32" s="81">
        <v>2137</v>
      </c>
      <c r="GI32" s="81">
        <v>1982</v>
      </c>
      <c r="GJ32" s="81">
        <v>1693</v>
      </c>
      <c r="GK32" s="81">
        <v>1476</v>
      </c>
      <c r="GL32" s="82">
        <v>6674</v>
      </c>
    </row>
    <row r="33" spans="1:194" s="1" customFormat="1" x14ac:dyDescent="0.25">
      <c r="A33" s="31" t="s">
        <v>244</v>
      </c>
      <c r="B33" s="137" t="s">
        <v>269</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0">
        <v>6273</v>
      </c>
      <c r="N33" s="80">
        <v>6440</v>
      </c>
      <c r="O33" s="80">
        <v>6475</v>
      </c>
      <c r="P33" s="80">
        <v>6788</v>
      </c>
      <c r="Q33" s="80">
        <v>6646</v>
      </c>
      <c r="R33" s="80">
        <v>6909</v>
      </c>
      <c r="S33" s="80">
        <v>6924</v>
      </c>
      <c r="T33" s="80">
        <v>7053</v>
      </c>
      <c r="U33" s="80">
        <v>7057</v>
      </c>
      <c r="V33" s="80">
        <v>7110</v>
      </c>
      <c r="W33" s="80">
        <v>7239</v>
      </c>
      <c r="X33" s="80">
        <v>7238</v>
      </c>
      <c r="Y33" s="80">
        <v>7077</v>
      </c>
      <c r="Z33" s="80">
        <v>7044</v>
      </c>
      <c r="AA33" s="80">
        <v>7166</v>
      </c>
      <c r="AB33" s="80">
        <v>6687</v>
      </c>
      <c r="AC33" s="80">
        <v>6579</v>
      </c>
      <c r="AD33" s="80">
        <v>6458</v>
      </c>
      <c r="AE33" s="80">
        <v>6098</v>
      </c>
      <c r="AF33" s="80">
        <v>4734</v>
      </c>
      <c r="AG33" s="80">
        <v>4755</v>
      </c>
      <c r="AH33" s="80">
        <v>4949</v>
      </c>
      <c r="AI33" s="80">
        <v>5689</v>
      </c>
      <c r="AJ33" s="80">
        <v>6118</v>
      </c>
      <c r="AK33" s="80">
        <v>6613</v>
      </c>
      <c r="AL33" s="80">
        <v>6659</v>
      </c>
      <c r="AM33" s="80">
        <v>6538</v>
      </c>
      <c r="AN33" s="80">
        <v>6463</v>
      </c>
      <c r="AO33" s="80">
        <v>6547</v>
      </c>
      <c r="AP33" s="80">
        <v>6659</v>
      </c>
      <c r="AQ33" s="80">
        <v>7131</v>
      </c>
      <c r="AR33" s="80">
        <v>7221</v>
      </c>
      <c r="AS33" s="80">
        <v>7230</v>
      </c>
      <c r="AT33" s="80">
        <v>7358</v>
      </c>
      <c r="AU33" s="80">
        <v>7740</v>
      </c>
      <c r="AV33" s="80">
        <v>7394</v>
      </c>
      <c r="AW33" s="80">
        <v>7501</v>
      </c>
      <c r="AX33" s="80">
        <v>7550</v>
      </c>
      <c r="AY33" s="80">
        <v>7313</v>
      </c>
      <c r="AZ33" s="80">
        <v>7512</v>
      </c>
      <c r="BA33" s="80">
        <v>7305</v>
      </c>
      <c r="BB33" s="80">
        <v>7592</v>
      </c>
      <c r="BC33" s="80">
        <v>7529</v>
      </c>
      <c r="BD33" s="80">
        <v>7321</v>
      </c>
      <c r="BE33" s="80">
        <v>6860</v>
      </c>
      <c r="BF33" s="80">
        <v>6659</v>
      </c>
      <c r="BG33" s="80">
        <v>6718</v>
      </c>
      <c r="BH33" s="80">
        <v>6517</v>
      </c>
      <c r="BI33" s="80">
        <v>6656</v>
      </c>
      <c r="BJ33" s="80">
        <v>6585</v>
      </c>
      <c r="BK33" s="80">
        <v>6691</v>
      </c>
      <c r="BL33" s="80">
        <v>7002</v>
      </c>
      <c r="BM33" s="80">
        <v>6699</v>
      </c>
      <c r="BN33" s="80">
        <v>6723</v>
      </c>
      <c r="BO33" s="80">
        <v>6609</v>
      </c>
      <c r="BP33" s="80">
        <v>6800</v>
      </c>
      <c r="BQ33" s="80">
        <v>6441</v>
      </c>
      <c r="BR33" s="80">
        <v>6446</v>
      </c>
      <c r="BS33" s="80">
        <v>6267</v>
      </c>
      <c r="BT33" s="80">
        <v>6023</v>
      </c>
      <c r="BU33" s="80">
        <v>5793</v>
      </c>
      <c r="BV33" s="80">
        <v>5647</v>
      </c>
      <c r="BW33" s="80">
        <v>5437</v>
      </c>
      <c r="BX33" s="80">
        <v>5231</v>
      </c>
      <c r="BY33" s="80">
        <v>4932</v>
      </c>
      <c r="BZ33" s="80">
        <v>4851</v>
      </c>
      <c r="CA33" s="80">
        <v>4523</v>
      </c>
      <c r="CB33" s="80">
        <v>4167</v>
      </c>
      <c r="CC33" s="80">
        <v>4043</v>
      </c>
      <c r="CD33" s="80">
        <v>3968</v>
      </c>
      <c r="CE33" s="80">
        <v>3717</v>
      </c>
      <c r="CF33" s="80">
        <v>3765</v>
      </c>
      <c r="CG33" s="80">
        <v>3704</v>
      </c>
      <c r="CH33" s="80">
        <v>3676</v>
      </c>
      <c r="CI33" s="80">
        <v>3867</v>
      </c>
      <c r="CJ33" s="80">
        <v>4016</v>
      </c>
      <c r="CK33" s="80">
        <v>3023</v>
      </c>
      <c r="CL33" s="80">
        <v>2768</v>
      </c>
      <c r="CM33" s="80">
        <v>2884</v>
      </c>
      <c r="CN33" s="80">
        <v>2448</v>
      </c>
      <c r="CO33" s="80">
        <v>2053</v>
      </c>
      <c r="CP33" s="80">
        <v>1790</v>
      </c>
      <c r="CQ33" s="80">
        <v>1716</v>
      </c>
      <c r="CR33" s="80">
        <v>1682</v>
      </c>
      <c r="CS33" s="80">
        <v>1593</v>
      </c>
      <c r="CT33" s="80">
        <v>1409</v>
      </c>
      <c r="CU33" s="80">
        <v>1193</v>
      </c>
      <c r="CV33" s="80">
        <v>1019</v>
      </c>
      <c r="CW33" s="80">
        <v>846</v>
      </c>
      <c r="CX33" s="80">
        <v>718</v>
      </c>
      <c r="CY33" s="80">
        <v>2324</v>
      </c>
      <c r="CZ33" s="81">
        <v>6042</v>
      </c>
      <c r="DA33" s="81">
        <v>5992</v>
      </c>
      <c r="DB33" s="81">
        <v>6367</v>
      </c>
      <c r="DC33" s="81">
        <v>6415</v>
      </c>
      <c r="DD33" s="81">
        <v>6472</v>
      </c>
      <c r="DE33" s="81">
        <v>6585</v>
      </c>
      <c r="DF33" s="81">
        <v>6831</v>
      </c>
      <c r="DG33" s="81">
        <v>6532</v>
      </c>
      <c r="DH33" s="81">
        <v>6582</v>
      </c>
      <c r="DI33" s="81">
        <v>6678</v>
      </c>
      <c r="DJ33" s="81">
        <v>6802</v>
      </c>
      <c r="DK33" s="81">
        <v>6876</v>
      </c>
      <c r="DL33" s="81">
        <v>6813</v>
      </c>
      <c r="DM33" s="81">
        <v>6834</v>
      </c>
      <c r="DN33" s="81">
        <v>6608</v>
      </c>
      <c r="DO33" s="81">
        <v>6285</v>
      </c>
      <c r="DP33" s="81">
        <v>6079</v>
      </c>
      <c r="DQ33" s="81">
        <v>6058</v>
      </c>
      <c r="DR33" s="81">
        <v>5603</v>
      </c>
      <c r="DS33" s="81">
        <v>3938</v>
      </c>
      <c r="DT33" s="81">
        <v>4000</v>
      </c>
      <c r="DU33" s="81">
        <v>4526</v>
      </c>
      <c r="DV33" s="81">
        <v>5216</v>
      </c>
      <c r="DW33" s="81">
        <v>5725</v>
      </c>
      <c r="DX33" s="81">
        <v>6007</v>
      </c>
      <c r="DY33" s="81">
        <v>6161</v>
      </c>
      <c r="DZ33" s="81">
        <v>6278</v>
      </c>
      <c r="EA33" s="81">
        <v>6424</v>
      </c>
      <c r="EB33" s="81">
        <v>6889</v>
      </c>
      <c r="EC33" s="81">
        <v>7269</v>
      </c>
      <c r="ED33" s="81">
        <v>7441</v>
      </c>
      <c r="EE33" s="81">
        <v>7795</v>
      </c>
      <c r="EF33" s="81">
        <v>7847</v>
      </c>
      <c r="EG33" s="81">
        <v>7940</v>
      </c>
      <c r="EH33" s="81">
        <v>8326</v>
      </c>
      <c r="EI33" s="81">
        <v>7979</v>
      </c>
      <c r="EJ33" s="81">
        <v>8189</v>
      </c>
      <c r="EK33" s="81">
        <v>8035</v>
      </c>
      <c r="EL33" s="81">
        <v>7679</v>
      </c>
      <c r="EM33" s="81">
        <v>7874</v>
      </c>
      <c r="EN33" s="81">
        <v>7779</v>
      </c>
      <c r="EO33" s="81">
        <v>7927</v>
      </c>
      <c r="EP33" s="81">
        <v>7879</v>
      </c>
      <c r="EQ33" s="81">
        <v>7372</v>
      </c>
      <c r="ER33" s="81">
        <v>6786</v>
      </c>
      <c r="ES33" s="81">
        <v>6685</v>
      </c>
      <c r="ET33" s="81">
        <v>6491</v>
      </c>
      <c r="EU33" s="81">
        <v>6746</v>
      </c>
      <c r="EV33" s="81">
        <v>6438</v>
      </c>
      <c r="EW33" s="81">
        <v>6752</v>
      </c>
      <c r="EX33" s="81">
        <v>6691</v>
      </c>
      <c r="EY33" s="81">
        <v>6855</v>
      </c>
      <c r="EZ33" s="81">
        <v>6641</v>
      </c>
      <c r="FA33" s="81">
        <v>6745</v>
      </c>
      <c r="FB33" s="81">
        <v>6710</v>
      </c>
      <c r="FC33" s="81">
        <v>6567</v>
      </c>
      <c r="FD33" s="81">
        <v>6682</v>
      </c>
      <c r="FE33" s="81">
        <v>6307</v>
      </c>
      <c r="FF33" s="81">
        <v>6420</v>
      </c>
      <c r="FG33" s="81">
        <v>6088</v>
      </c>
      <c r="FH33" s="81">
        <v>6068</v>
      </c>
      <c r="FI33" s="81">
        <v>5553</v>
      </c>
      <c r="FJ33" s="81">
        <v>5469</v>
      </c>
      <c r="FK33" s="81">
        <v>5337</v>
      </c>
      <c r="FL33" s="81">
        <v>4997</v>
      </c>
      <c r="FM33" s="81">
        <v>4780</v>
      </c>
      <c r="FN33" s="81">
        <v>4612</v>
      </c>
      <c r="FO33" s="81">
        <v>4594</v>
      </c>
      <c r="FP33" s="81">
        <v>4457</v>
      </c>
      <c r="FQ33" s="81">
        <v>4288</v>
      </c>
      <c r="FR33" s="81">
        <v>4208</v>
      </c>
      <c r="FS33" s="81">
        <v>4167</v>
      </c>
      <c r="FT33" s="81">
        <v>4147</v>
      </c>
      <c r="FU33" s="81">
        <v>4209</v>
      </c>
      <c r="FV33" s="81">
        <v>4191</v>
      </c>
      <c r="FW33" s="81">
        <v>4481</v>
      </c>
      <c r="FX33" s="81">
        <v>3436</v>
      </c>
      <c r="FY33" s="81">
        <v>3295</v>
      </c>
      <c r="FZ33" s="81">
        <v>3193</v>
      </c>
      <c r="GA33" s="81">
        <v>2911</v>
      </c>
      <c r="GB33" s="81">
        <v>2554</v>
      </c>
      <c r="GC33" s="81">
        <v>2100</v>
      </c>
      <c r="GD33" s="81">
        <v>2270</v>
      </c>
      <c r="GE33" s="81">
        <v>2124</v>
      </c>
      <c r="GF33" s="81">
        <v>1988</v>
      </c>
      <c r="GG33" s="81">
        <v>1862</v>
      </c>
      <c r="GH33" s="81">
        <v>1750</v>
      </c>
      <c r="GI33" s="81">
        <v>1563</v>
      </c>
      <c r="GJ33" s="81">
        <v>1282</v>
      </c>
      <c r="GK33" s="81">
        <v>1096</v>
      </c>
      <c r="GL33" s="82">
        <v>4664</v>
      </c>
    </row>
    <row r="34" spans="1:194" s="1" customFormat="1" x14ac:dyDescent="0.25">
      <c r="A34" s="31" t="s">
        <v>244</v>
      </c>
      <c r="B34" s="137" t="s">
        <v>270</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0">
        <v>2802</v>
      </c>
      <c r="N34" s="80">
        <v>2775</v>
      </c>
      <c r="O34" s="80">
        <v>2943</v>
      </c>
      <c r="P34" s="80">
        <v>3047</v>
      </c>
      <c r="Q34" s="80">
        <v>3020</v>
      </c>
      <c r="R34" s="80">
        <v>3148</v>
      </c>
      <c r="S34" s="80">
        <v>3405</v>
      </c>
      <c r="T34" s="80">
        <v>3200</v>
      </c>
      <c r="U34" s="80">
        <v>3307</v>
      </c>
      <c r="V34" s="80">
        <v>3521</v>
      </c>
      <c r="W34" s="80">
        <v>3588</v>
      </c>
      <c r="X34" s="80">
        <v>3524</v>
      </c>
      <c r="Y34" s="80">
        <v>3534</v>
      </c>
      <c r="Z34" s="80">
        <v>3496</v>
      </c>
      <c r="AA34" s="80">
        <v>3571</v>
      </c>
      <c r="AB34" s="80">
        <v>3240</v>
      </c>
      <c r="AC34" s="80">
        <v>3194</v>
      </c>
      <c r="AD34" s="80">
        <v>3167</v>
      </c>
      <c r="AE34" s="80">
        <v>3142</v>
      </c>
      <c r="AF34" s="80">
        <v>3090</v>
      </c>
      <c r="AG34" s="80">
        <v>3066</v>
      </c>
      <c r="AH34" s="80">
        <v>3224</v>
      </c>
      <c r="AI34" s="80">
        <v>3117</v>
      </c>
      <c r="AJ34" s="80">
        <v>3018</v>
      </c>
      <c r="AK34" s="80">
        <v>3001</v>
      </c>
      <c r="AL34" s="80">
        <v>2985</v>
      </c>
      <c r="AM34" s="80">
        <v>3060</v>
      </c>
      <c r="AN34" s="80">
        <v>3113</v>
      </c>
      <c r="AO34" s="80">
        <v>3267</v>
      </c>
      <c r="AP34" s="80">
        <v>3232</v>
      </c>
      <c r="AQ34" s="80">
        <v>3432</v>
      </c>
      <c r="AR34" s="80">
        <v>3381</v>
      </c>
      <c r="AS34" s="80">
        <v>3487</v>
      </c>
      <c r="AT34" s="80">
        <v>3483</v>
      </c>
      <c r="AU34" s="80">
        <v>3668</v>
      </c>
      <c r="AV34" s="80">
        <v>3521</v>
      </c>
      <c r="AW34" s="80">
        <v>3690</v>
      </c>
      <c r="AX34" s="80">
        <v>3692</v>
      </c>
      <c r="AY34" s="80">
        <v>3537</v>
      </c>
      <c r="AZ34" s="80">
        <v>3716</v>
      </c>
      <c r="BA34" s="80">
        <v>3676</v>
      </c>
      <c r="BB34" s="80">
        <v>3793</v>
      </c>
      <c r="BC34" s="80">
        <v>3997</v>
      </c>
      <c r="BD34" s="80">
        <v>3806</v>
      </c>
      <c r="BE34" s="80">
        <v>3557</v>
      </c>
      <c r="BF34" s="80">
        <v>3632</v>
      </c>
      <c r="BG34" s="80">
        <v>3518</v>
      </c>
      <c r="BH34" s="80">
        <v>3615</v>
      </c>
      <c r="BI34" s="80">
        <v>3545</v>
      </c>
      <c r="BJ34" s="80">
        <v>3676</v>
      </c>
      <c r="BK34" s="80">
        <v>3696</v>
      </c>
      <c r="BL34" s="80">
        <v>3670</v>
      </c>
      <c r="BM34" s="80">
        <v>3599</v>
      </c>
      <c r="BN34" s="80">
        <v>3687</v>
      </c>
      <c r="BO34" s="80">
        <v>3401</v>
      </c>
      <c r="BP34" s="80">
        <v>3501</v>
      </c>
      <c r="BQ34" s="80">
        <v>3418</v>
      </c>
      <c r="BR34" s="80">
        <v>3298</v>
      </c>
      <c r="BS34" s="80">
        <v>3293</v>
      </c>
      <c r="BT34" s="80">
        <v>3223</v>
      </c>
      <c r="BU34" s="80">
        <v>3080</v>
      </c>
      <c r="BV34" s="80">
        <v>2919</v>
      </c>
      <c r="BW34" s="80">
        <v>2910</v>
      </c>
      <c r="BX34" s="80">
        <v>2731</v>
      </c>
      <c r="BY34" s="80">
        <v>2662</v>
      </c>
      <c r="BZ34" s="80">
        <v>2409</v>
      </c>
      <c r="CA34" s="80">
        <v>2347</v>
      </c>
      <c r="CB34" s="80">
        <v>2098</v>
      </c>
      <c r="CC34" s="80">
        <v>2126</v>
      </c>
      <c r="CD34" s="80">
        <v>2085</v>
      </c>
      <c r="CE34" s="80">
        <v>1971</v>
      </c>
      <c r="CF34" s="80">
        <v>1920</v>
      </c>
      <c r="CG34" s="80">
        <v>1814</v>
      </c>
      <c r="CH34" s="80">
        <v>1938</v>
      </c>
      <c r="CI34" s="80">
        <v>2178</v>
      </c>
      <c r="CJ34" s="80">
        <v>2291</v>
      </c>
      <c r="CK34" s="80">
        <v>1620</v>
      </c>
      <c r="CL34" s="80">
        <v>1639</v>
      </c>
      <c r="CM34" s="80">
        <v>1620</v>
      </c>
      <c r="CN34" s="80">
        <v>1366</v>
      </c>
      <c r="CO34" s="80">
        <v>1229</v>
      </c>
      <c r="CP34" s="80">
        <v>1010</v>
      </c>
      <c r="CQ34" s="80">
        <v>1138</v>
      </c>
      <c r="CR34" s="80">
        <v>897</v>
      </c>
      <c r="CS34" s="80">
        <v>886</v>
      </c>
      <c r="CT34" s="80">
        <v>877</v>
      </c>
      <c r="CU34" s="80">
        <v>678</v>
      </c>
      <c r="CV34" s="80">
        <v>600</v>
      </c>
      <c r="CW34" s="80">
        <v>520</v>
      </c>
      <c r="CX34" s="80">
        <v>409</v>
      </c>
      <c r="CY34" s="80">
        <v>1526</v>
      </c>
      <c r="CZ34" s="81">
        <v>2511</v>
      </c>
      <c r="DA34" s="81">
        <v>2597</v>
      </c>
      <c r="DB34" s="81">
        <v>2707</v>
      </c>
      <c r="DC34" s="81">
        <v>2773</v>
      </c>
      <c r="DD34" s="81">
        <v>2913</v>
      </c>
      <c r="DE34" s="81">
        <v>3076</v>
      </c>
      <c r="DF34" s="81">
        <v>3187</v>
      </c>
      <c r="DG34" s="81">
        <v>3056</v>
      </c>
      <c r="DH34" s="81">
        <v>3267</v>
      </c>
      <c r="DI34" s="81">
        <v>3346</v>
      </c>
      <c r="DJ34" s="81">
        <v>3334</v>
      </c>
      <c r="DK34" s="81">
        <v>3441</v>
      </c>
      <c r="DL34" s="81">
        <v>3355</v>
      </c>
      <c r="DM34" s="81">
        <v>3330</v>
      </c>
      <c r="DN34" s="81">
        <v>3403</v>
      </c>
      <c r="DO34" s="81">
        <v>3255</v>
      </c>
      <c r="DP34" s="81">
        <v>3116</v>
      </c>
      <c r="DQ34" s="81">
        <v>2917</v>
      </c>
      <c r="DR34" s="81">
        <v>3026</v>
      </c>
      <c r="DS34" s="81">
        <v>2941</v>
      </c>
      <c r="DT34" s="81">
        <v>2974</v>
      </c>
      <c r="DU34" s="81">
        <v>2858</v>
      </c>
      <c r="DV34" s="81">
        <v>3042</v>
      </c>
      <c r="DW34" s="81">
        <v>2902</v>
      </c>
      <c r="DX34" s="81">
        <v>2819</v>
      </c>
      <c r="DY34" s="81">
        <v>2965</v>
      </c>
      <c r="DZ34" s="81">
        <v>2945</v>
      </c>
      <c r="EA34" s="81">
        <v>3146</v>
      </c>
      <c r="EB34" s="81">
        <v>3265</v>
      </c>
      <c r="EC34" s="81">
        <v>3319</v>
      </c>
      <c r="ED34" s="81">
        <v>3546</v>
      </c>
      <c r="EE34" s="81">
        <v>3571</v>
      </c>
      <c r="EF34" s="81">
        <v>3792</v>
      </c>
      <c r="EG34" s="81">
        <v>3739</v>
      </c>
      <c r="EH34" s="81">
        <v>3813</v>
      </c>
      <c r="EI34" s="81">
        <v>3904</v>
      </c>
      <c r="EJ34" s="81">
        <v>3940</v>
      </c>
      <c r="EK34" s="81">
        <v>3852</v>
      </c>
      <c r="EL34" s="81">
        <v>3982</v>
      </c>
      <c r="EM34" s="81">
        <v>3765</v>
      </c>
      <c r="EN34" s="81">
        <v>3955</v>
      </c>
      <c r="EO34" s="81">
        <v>3870</v>
      </c>
      <c r="EP34" s="81">
        <v>3975</v>
      </c>
      <c r="EQ34" s="81">
        <v>3785</v>
      </c>
      <c r="ER34" s="81">
        <v>3620</v>
      </c>
      <c r="ES34" s="81">
        <v>3595</v>
      </c>
      <c r="ET34" s="81">
        <v>3544</v>
      </c>
      <c r="EU34" s="81">
        <v>3627</v>
      </c>
      <c r="EV34" s="81">
        <v>3563</v>
      </c>
      <c r="EW34" s="81">
        <v>3567</v>
      </c>
      <c r="EX34" s="81">
        <v>3635</v>
      </c>
      <c r="EY34" s="81">
        <v>3741</v>
      </c>
      <c r="EZ34" s="81">
        <v>3441</v>
      </c>
      <c r="FA34" s="81">
        <v>3604</v>
      </c>
      <c r="FB34" s="81">
        <v>3494</v>
      </c>
      <c r="FC34" s="81">
        <v>3553</v>
      </c>
      <c r="FD34" s="81">
        <v>3356</v>
      </c>
      <c r="FE34" s="81">
        <v>3457</v>
      </c>
      <c r="FF34" s="81">
        <v>3333</v>
      </c>
      <c r="FG34" s="81">
        <v>3251</v>
      </c>
      <c r="FH34" s="81">
        <v>3062</v>
      </c>
      <c r="FI34" s="81">
        <v>2925</v>
      </c>
      <c r="FJ34" s="81">
        <v>2626</v>
      </c>
      <c r="FK34" s="81">
        <v>2687</v>
      </c>
      <c r="FL34" s="81">
        <v>2669</v>
      </c>
      <c r="FM34" s="81">
        <v>2517</v>
      </c>
      <c r="FN34" s="81">
        <v>2322</v>
      </c>
      <c r="FO34" s="81">
        <v>2309</v>
      </c>
      <c r="FP34" s="81">
        <v>2208</v>
      </c>
      <c r="FQ34" s="81">
        <v>2117</v>
      </c>
      <c r="FR34" s="81">
        <v>2192</v>
      </c>
      <c r="FS34" s="81">
        <v>2124</v>
      </c>
      <c r="FT34" s="81">
        <v>2194</v>
      </c>
      <c r="FU34" s="81">
        <v>2270</v>
      </c>
      <c r="FV34" s="81">
        <v>2307</v>
      </c>
      <c r="FW34" s="81">
        <v>2527</v>
      </c>
      <c r="FX34" s="81">
        <v>1901</v>
      </c>
      <c r="FY34" s="81">
        <v>1905</v>
      </c>
      <c r="FZ34" s="81">
        <v>1861</v>
      </c>
      <c r="GA34" s="81">
        <v>1683</v>
      </c>
      <c r="GB34" s="81">
        <v>1437</v>
      </c>
      <c r="GC34" s="81">
        <v>1302</v>
      </c>
      <c r="GD34" s="81">
        <v>1194</v>
      </c>
      <c r="GE34" s="81">
        <v>1275</v>
      </c>
      <c r="GF34" s="81">
        <v>1222</v>
      </c>
      <c r="GG34" s="81">
        <v>955</v>
      </c>
      <c r="GH34" s="81">
        <v>944</v>
      </c>
      <c r="GI34" s="81">
        <v>895</v>
      </c>
      <c r="GJ34" s="81">
        <v>735</v>
      </c>
      <c r="GK34" s="81">
        <v>672</v>
      </c>
      <c r="GL34" s="82">
        <v>2810</v>
      </c>
    </row>
    <row r="35" spans="1:194" s="1" customFormat="1" x14ac:dyDescent="0.25">
      <c r="A35" s="31" t="s">
        <v>244</v>
      </c>
      <c r="B35" s="137" t="s">
        <v>271</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0">
        <v>7303</v>
      </c>
      <c r="N35" s="80">
        <v>7071</v>
      </c>
      <c r="O35" s="80">
        <v>7459</v>
      </c>
      <c r="P35" s="80">
        <v>7760</v>
      </c>
      <c r="Q35" s="80">
        <v>7769</v>
      </c>
      <c r="R35" s="80">
        <v>8122</v>
      </c>
      <c r="S35" s="80">
        <v>8230</v>
      </c>
      <c r="T35" s="80">
        <v>8367</v>
      </c>
      <c r="U35" s="80">
        <v>8533</v>
      </c>
      <c r="V35" s="80">
        <v>8629</v>
      </c>
      <c r="W35" s="80">
        <v>8997</v>
      </c>
      <c r="X35" s="80">
        <v>8878</v>
      </c>
      <c r="Y35" s="80">
        <v>8610</v>
      </c>
      <c r="Z35" s="80">
        <v>8608</v>
      </c>
      <c r="AA35" s="80">
        <v>8761</v>
      </c>
      <c r="AB35" s="80">
        <v>8542</v>
      </c>
      <c r="AC35" s="80">
        <v>8132</v>
      </c>
      <c r="AD35" s="80">
        <v>8247</v>
      </c>
      <c r="AE35" s="80">
        <v>8714</v>
      </c>
      <c r="AF35" s="80">
        <v>10032</v>
      </c>
      <c r="AG35" s="80">
        <v>9713</v>
      </c>
      <c r="AH35" s="80">
        <v>9361</v>
      </c>
      <c r="AI35" s="80">
        <v>9307</v>
      </c>
      <c r="AJ35" s="80">
        <v>9203</v>
      </c>
      <c r="AK35" s="80">
        <v>8559</v>
      </c>
      <c r="AL35" s="80">
        <v>8167</v>
      </c>
      <c r="AM35" s="80">
        <v>7888</v>
      </c>
      <c r="AN35" s="80">
        <v>7803</v>
      </c>
      <c r="AO35" s="80">
        <v>8066</v>
      </c>
      <c r="AP35" s="80">
        <v>7804</v>
      </c>
      <c r="AQ35" s="80">
        <v>8340</v>
      </c>
      <c r="AR35" s="80">
        <v>8141</v>
      </c>
      <c r="AS35" s="80">
        <v>8112</v>
      </c>
      <c r="AT35" s="80">
        <v>7894</v>
      </c>
      <c r="AU35" s="80">
        <v>7826</v>
      </c>
      <c r="AV35" s="80">
        <v>7880</v>
      </c>
      <c r="AW35" s="80">
        <v>7719</v>
      </c>
      <c r="AX35" s="80">
        <v>7999</v>
      </c>
      <c r="AY35" s="80">
        <v>7581</v>
      </c>
      <c r="AZ35" s="80">
        <v>7557</v>
      </c>
      <c r="BA35" s="80">
        <v>7469</v>
      </c>
      <c r="BB35" s="80">
        <v>7642</v>
      </c>
      <c r="BC35" s="80">
        <v>7564</v>
      </c>
      <c r="BD35" s="80">
        <v>7118</v>
      </c>
      <c r="BE35" s="80">
        <v>6922</v>
      </c>
      <c r="BF35" s="80">
        <v>6850</v>
      </c>
      <c r="BG35" s="80">
        <v>6886</v>
      </c>
      <c r="BH35" s="80">
        <v>6749</v>
      </c>
      <c r="BI35" s="80">
        <v>6902</v>
      </c>
      <c r="BJ35" s="80">
        <v>7127</v>
      </c>
      <c r="BK35" s="80">
        <v>7155</v>
      </c>
      <c r="BL35" s="80">
        <v>7448</v>
      </c>
      <c r="BM35" s="80">
        <v>7442</v>
      </c>
      <c r="BN35" s="80">
        <v>7542</v>
      </c>
      <c r="BO35" s="80">
        <v>7393</v>
      </c>
      <c r="BP35" s="80">
        <v>7015</v>
      </c>
      <c r="BQ35" s="80">
        <v>6931</v>
      </c>
      <c r="BR35" s="80">
        <v>6863</v>
      </c>
      <c r="BS35" s="80">
        <v>6684</v>
      </c>
      <c r="BT35" s="80">
        <v>6454</v>
      </c>
      <c r="BU35" s="80">
        <v>6344</v>
      </c>
      <c r="BV35" s="80">
        <v>6117</v>
      </c>
      <c r="BW35" s="80">
        <v>5939</v>
      </c>
      <c r="BX35" s="80">
        <v>5716</v>
      </c>
      <c r="BY35" s="80">
        <v>5710</v>
      </c>
      <c r="BZ35" s="80">
        <v>5282</v>
      </c>
      <c r="CA35" s="80">
        <v>4798</v>
      </c>
      <c r="CB35" s="80">
        <v>4752</v>
      </c>
      <c r="CC35" s="80">
        <v>4643</v>
      </c>
      <c r="CD35" s="80">
        <v>4590</v>
      </c>
      <c r="CE35" s="80">
        <v>4283</v>
      </c>
      <c r="CF35" s="80">
        <v>4188</v>
      </c>
      <c r="CG35" s="80">
        <v>4165</v>
      </c>
      <c r="CH35" s="80">
        <v>3995</v>
      </c>
      <c r="CI35" s="80">
        <v>4079</v>
      </c>
      <c r="CJ35" s="80">
        <v>4344</v>
      </c>
      <c r="CK35" s="80">
        <v>3277</v>
      </c>
      <c r="CL35" s="80">
        <v>3335</v>
      </c>
      <c r="CM35" s="80">
        <v>3257</v>
      </c>
      <c r="CN35" s="80">
        <v>2909</v>
      </c>
      <c r="CO35" s="80">
        <v>2570</v>
      </c>
      <c r="CP35" s="80">
        <v>2142</v>
      </c>
      <c r="CQ35" s="80">
        <v>2161</v>
      </c>
      <c r="CR35" s="80">
        <v>2140</v>
      </c>
      <c r="CS35" s="80">
        <v>1881</v>
      </c>
      <c r="CT35" s="80">
        <v>1640</v>
      </c>
      <c r="CU35" s="80">
        <v>1507</v>
      </c>
      <c r="CV35" s="80">
        <v>1323</v>
      </c>
      <c r="CW35" s="80">
        <v>1021</v>
      </c>
      <c r="CX35" s="80">
        <v>944</v>
      </c>
      <c r="CY35" s="80">
        <v>3133</v>
      </c>
      <c r="CZ35" s="81">
        <v>7116</v>
      </c>
      <c r="DA35" s="81">
        <v>7206</v>
      </c>
      <c r="DB35" s="81">
        <v>7384</v>
      </c>
      <c r="DC35" s="81">
        <v>7238</v>
      </c>
      <c r="DD35" s="81">
        <v>7594</v>
      </c>
      <c r="DE35" s="81">
        <v>7878</v>
      </c>
      <c r="DF35" s="81">
        <v>8078</v>
      </c>
      <c r="DG35" s="81">
        <v>7976</v>
      </c>
      <c r="DH35" s="81">
        <v>8160</v>
      </c>
      <c r="DI35" s="81">
        <v>8290</v>
      </c>
      <c r="DJ35" s="81">
        <v>8294</v>
      </c>
      <c r="DK35" s="81">
        <v>8492</v>
      </c>
      <c r="DL35" s="81">
        <v>8215</v>
      </c>
      <c r="DM35" s="81">
        <v>8410</v>
      </c>
      <c r="DN35" s="81">
        <v>8220</v>
      </c>
      <c r="DO35" s="81">
        <v>7815</v>
      </c>
      <c r="DP35" s="81">
        <v>7787</v>
      </c>
      <c r="DQ35" s="81">
        <v>7904</v>
      </c>
      <c r="DR35" s="81">
        <v>8311</v>
      </c>
      <c r="DS35" s="81">
        <v>10550</v>
      </c>
      <c r="DT35" s="81">
        <v>10542</v>
      </c>
      <c r="DU35" s="81">
        <v>9902</v>
      </c>
      <c r="DV35" s="81">
        <v>8807</v>
      </c>
      <c r="DW35" s="81">
        <v>8607</v>
      </c>
      <c r="DX35" s="81">
        <v>8405</v>
      </c>
      <c r="DY35" s="81">
        <v>8301</v>
      </c>
      <c r="DZ35" s="81">
        <v>8302</v>
      </c>
      <c r="EA35" s="81">
        <v>8085</v>
      </c>
      <c r="EB35" s="81">
        <v>8145</v>
      </c>
      <c r="EC35" s="81">
        <v>8092</v>
      </c>
      <c r="ED35" s="81">
        <v>8417</v>
      </c>
      <c r="EE35" s="81">
        <v>8743</v>
      </c>
      <c r="EF35" s="81">
        <v>8897</v>
      </c>
      <c r="EG35" s="81">
        <v>8808</v>
      </c>
      <c r="EH35" s="81">
        <v>8903</v>
      </c>
      <c r="EI35" s="81">
        <v>9071</v>
      </c>
      <c r="EJ35" s="81">
        <v>8671</v>
      </c>
      <c r="EK35" s="81">
        <v>8537</v>
      </c>
      <c r="EL35" s="81">
        <v>8496</v>
      </c>
      <c r="EM35" s="81">
        <v>8603</v>
      </c>
      <c r="EN35" s="81">
        <v>8442</v>
      </c>
      <c r="EO35" s="81">
        <v>8183</v>
      </c>
      <c r="EP35" s="81">
        <v>8563</v>
      </c>
      <c r="EQ35" s="81">
        <v>7753</v>
      </c>
      <c r="ER35" s="81">
        <v>7286</v>
      </c>
      <c r="ES35" s="81">
        <v>7097</v>
      </c>
      <c r="ET35" s="81">
        <v>7171</v>
      </c>
      <c r="EU35" s="81">
        <v>6796</v>
      </c>
      <c r="EV35" s="81">
        <v>6980</v>
      </c>
      <c r="EW35" s="81">
        <v>7106</v>
      </c>
      <c r="EX35" s="81">
        <v>7428</v>
      </c>
      <c r="EY35" s="81">
        <v>7579</v>
      </c>
      <c r="EZ35" s="81">
        <v>7634</v>
      </c>
      <c r="FA35" s="81">
        <v>7566</v>
      </c>
      <c r="FB35" s="81">
        <v>7428</v>
      </c>
      <c r="FC35" s="81">
        <v>7364</v>
      </c>
      <c r="FD35" s="81">
        <v>7195</v>
      </c>
      <c r="FE35" s="81">
        <v>7057</v>
      </c>
      <c r="FF35" s="81">
        <v>6965</v>
      </c>
      <c r="FG35" s="81">
        <v>6710</v>
      </c>
      <c r="FH35" s="81">
        <v>6884</v>
      </c>
      <c r="FI35" s="81">
        <v>6321</v>
      </c>
      <c r="FJ35" s="81">
        <v>6162</v>
      </c>
      <c r="FK35" s="81">
        <v>5829</v>
      </c>
      <c r="FL35" s="81">
        <v>5527</v>
      </c>
      <c r="FM35" s="81">
        <v>5302</v>
      </c>
      <c r="FN35" s="81">
        <v>5024</v>
      </c>
      <c r="FO35" s="81">
        <v>4781</v>
      </c>
      <c r="FP35" s="81">
        <v>4899</v>
      </c>
      <c r="FQ35" s="81">
        <v>4831</v>
      </c>
      <c r="FR35" s="81">
        <v>4687</v>
      </c>
      <c r="FS35" s="81">
        <v>4491</v>
      </c>
      <c r="FT35" s="81">
        <v>4590</v>
      </c>
      <c r="FU35" s="81">
        <v>4525</v>
      </c>
      <c r="FV35" s="81">
        <v>4796</v>
      </c>
      <c r="FW35" s="81">
        <v>5022</v>
      </c>
      <c r="FX35" s="81">
        <v>3951</v>
      </c>
      <c r="FY35" s="81">
        <v>3867</v>
      </c>
      <c r="FZ35" s="81">
        <v>3864</v>
      </c>
      <c r="GA35" s="81">
        <v>3578</v>
      </c>
      <c r="GB35" s="81">
        <v>3218</v>
      </c>
      <c r="GC35" s="81">
        <v>2776</v>
      </c>
      <c r="GD35" s="81">
        <v>2741</v>
      </c>
      <c r="GE35" s="81">
        <v>2700</v>
      </c>
      <c r="GF35" s="81">
        <v>2569</v>
      </c>
      <c r="GG35" s="81">
        <v>2468</v>
      </c>
      <c r="GH35" s="81">
        <v>2290</v>
      </c>
      <c r="GI35" s="81">
        <v>2062</v>
      </c>
      <c r="GJ35" s="81">
        <v>1703</v>
      </c>
      <c r="GK35" s="81">
        <v>1521</v>
      </c>
      <c r="GL35" s="82">
        <v>6822</v>
      </c>
    </row>
    <row r="36" spans="1:194" s="1" customFormat="1" x14ac:dyDescent="0.25">
      <c r="A36" s="31" t="s">
        <v>244</v>
      </c>
      <c r="B36" s="137" t="s">
        <v>272</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0">
        <v>8811</v>
      </c>
      <c r="N36" s="80">
        <v>8771</v>
      </c>
      <c r="O36" s="80">
        <v>8812</v>
      </c>
      <c r="P36" s="80">
        <v>9088</v>
      </c>
      <c r="Q36" s="80">
        <v>9201</v>
      </c>
      <c r="R36" s="80">
        <v>9388</v>
      </c>
      <c r="S36" s="80">
        <v>9684</v>
      </c>
      <c r="T36" s="80">
        <v>9463</v>
      </c>
      <c r="U36" s="80">
        <v>9775</v>
      </c>
      <c r="V36" s="80">
        <v>10142</v>
      </c>
      <c r="W36" s="80">
        <v>10109</v>
      </c>
      <c r="X36" s="80">
        <v>10033</v>
      </c>
      <c r="Y36" s="80">
        <v>9873</v>
      </c>
      <c r="Z36" s="80">
        <v>9773</v>
      </c>
      <c r="AA36" s="80">
        <v>10063</v>
      </c>
      <c r="AB36" s="80">
        <v>9238</v>
      </c>
      <c r="AC36" s="80">
        <v>9514</v>
      </c>
      <c r="AD36" s="80">
        <v>9618</v>
      </c>
      <c r="AE36" s="80">
        <v>9458</v>
      </c>
      <c r="AF36" s="80">
        <v>7875</v>
      </c>
      <c r="AG36" s="80">
        <v>8214</v>
      </c>
      <c r="AH36" s="80">
        <v>8421</v>
      </c>
      <c r="AI36" s="80">
        <v>8574</v>
      </c>
      <c r="AJ36" s="80">
        <v>8955</v>
      </c>
      <c r="AK36" s="80">
        <v>8924</v>
      </c>
      <c r="AL36" s="80">
        <v>9279</v>
      </c>
      <c r="AM36" s="80">
        <v>9072</v>
      </c>
      <c r="AN36" s="80">
        <v>9166</v>
      </c>
      <c r="AO36" s="80">
        <v>9081</v>
      </c>
      <c r="AP36" s="80">
        <v>9563</v>
      </c>
      <c r="AQ36" s="80">
        <v>9493</v>
      </c>
      <c r="AR36" s="80">
        <v>9787</v>
      </c>
      <c r="AS36" s="80">
        <v>9673</v>
      </c>
      <c r="AT36" s="80">
        <v>9377</v>
      </c>
      <c r="AU36" s="80">
        <v>9590</v>
      </c>
      <c r="AV36" s="80">
        <v>9466</v>
      </c>
      <c r="AW36" s="80">
        <v>9287</v>
      </c>
      <c r="AX36" s="80">
        <v>9452</v>
      </c>
      <c r="AY36" s="80">
        <v>8993</v>
      </c>
      <c r="AZ36" s="80">
        <v>9199</v>
      </c>
      <c r="BA36" s="80">
        <v>8941</v>
      </c>
      <c r="BB36" s="80">
        <v>9113</v>
      </c>
      <c r="BC36" s="80">
        <v>9384</v>
      </c>
      <c r="BD36" s="80">
        <v>8937</v>
      </c>
      <c r="BE36" s="80">
        <v>8386</v>
      </c>
      <c r="BF36" s="80">
        <v>8025</v>
      </c>
      <c r="BG36" s="80">
        <v>8458</v>
      </c>
      <c r="BH36" s="80">
        <v>8409</v>
      </c>
      <c r="BI36" s="80">
        <v>8669</v>
      </c>
      <c r="BJ36" s="80">
        <v>8878</v>
      </c>
      <c r="BK36" s="80">
        <v>9235</v>
      </c>
      <c r="BL36" s="80">
        <v>9353</v>
      </c>
      <c r="BM36" s="80">
        <v>9437</v>
      </c>
      <c r="BN36" s="80">
        <v>9303</v>
      </c>
      <c r="BO36" s="80">
        <v>9469</v>
      </c>
      <c r="BP36" s="80">
        <v>9336</v>
      </c>
      <c r="BQ36" s="80">
        <v>8821</v>
      </c>
      <c r="BR36" s="80">
        <v>8449</v>
      </c>
      <c r="BS36" s="80">
        <v>8425</v>
      </c>
      <c r="BT36" s="80">
        <v>8274</v>
      </c>
      <c r="BU36" s="80">
        <v>8091</v>
      </c>
      <c r="BV36" s="80">
        <v>7757</v>
      </c>
      <c r="BW36" s="80">
        <v>7215</v>
      </c>
      <c r="BX36" s="80">
        <v>6884</v>
      </c>
      <c r="BY36" s="80">
        <v>6968</v>
      </c>
      <c r="BZ36" s="80">
        <v>6654</v>
      </c>
      <c r="CA36" s="80">
        <v>6108</v>
      </c>
      <c r="CB36" s="80">
        <v>5926</v>
      </c>
      <c r="CC36" s="80">
        <v>5742</v>
      </c>
      <c r="CD36" s="80">
        <v>5777</v>
      </c>
      <c r="CE36" s="80">
        <v>5507</v>
      </c>
      <c r="CF36" s="80">
        <v>5352</v>
      </c>
      <c r="CG36" s="80">
        <v>5150</v>
      </c>
      <c r="CH36" s="80">
        <v>5128</v>
      </c>
      <c r="CI36" s="80">
        <v>5255</v>
      </c>
      <c r="CJ36" s="80">
        <v>5398</v>
      </c>
      <c r="CK36" s="80">
        <v>4188</v>
      </c>
      <c r="CL36" s="80">
        <v>4127</v>
      </c>
      <c r="CM36" s="80">
        <v>4102</v>
      </c>
      <c r="CN36" s="80">
        <v>3842</v>
      </c>
      <c r="CO36" s="80">
        <v>3392</v>
      </c>
      <c r="CP36" s="80">
        <v>2891</v>
      </c>
      <c r="CQ36" s="80">
        <v>2903</v>
      </c>
      <c r="CR36" s="80">
        <v>2579</v>
      </c>
      <c r="CS36" s="80">
        <v>2482</v>
      </c>
      <c r="CT36" s="80">
        <v>2149</v>
      </c>
      <c r="CU36" s="80">
        <v>1865</v>
      </c>
      <c r="CV36" s="80">
        <v>1665</v>
      </c>
      <c r="CW36" s="80">
        <v>1313</v>
      </c>
      <c r="CX36" s="80">
        <v>1109</v>
      </c>
      <c r="CY36" s="80">
        <v>3539</v>
      </c>
      <c r="CZ36" s="81">
        <v>8455</v>
      </c>
      <c r="DA36" s="81">
        <v>8038</v>
      </c>
      <c r="DB36" s="81">
        <v>8593</v>
      </c>
      <c r="DC36" s="81">
        <v>8541</v>
      </c>
      <c r="DD36" s="81">
        <v>8793</v>
      </c>
      <c r="DE36" s="81">
        <v>9056</v>
      </c>
      <c r="DF36" s="81">
        <v>9207</v>
      </c>
      <c r="DG36" s="81">
        <v>9027</v>
      </c>
      <c r="DH36" s="81">
        <v>9173</v>
      </c>
      <c r="DI36" s="81">
        <v>9425</v>
      </c>
      <c r="DJ36" s="81">
        <v>9601</v>
      </c>
      <c r="DK36" s="81">
        <v>9535</v>
      </c>
      <c r="DL36" s="81">
        <v>9164</v>
      </c>
      <c r="DM36" s="81">
        <v>9344</v>
      </c>
      <c r="DN36" s="81">
        <v>9287</v>
      </c>
      <c r="DO36" s="81">
        <v>9089</v>
      </c>
      <c r="DP36" s="81">
        <v>8932</v>
      </c>
      <c r="DQ36" s="81">
        <v>8797</v>
      </c>
      <c r="DR36" s="81">
        <v>8332</v>
      </c>
      <c r="DS36" s="81">
        <v>7226</v>
      </c>
      <c r="DT36" s="81">
        <v>7520</v>
      </c>
      <c r="DU36" s="81">
        <v>7758</v>
      </c>
      <c r="DV36" s="81">
        <v>8107</v>
      </c>
      <c r="DW36" s="81">
        <v>8613</v>
      </c>
      <c r="DX36" s="81">
        <v>8935</v>
      </c>
      <c r="DY36" s="81">
        <v>9156</v>
      </c>
      <c r="DZ36" s="81">
        <v>9135</v>
      </c>
      <c r="EA36" s="81">
        <v>9202</v>
      </c>
      <c r="EB36" s="81">
        <v>9795</v>
      </c>
      <c r="EC36" s="81">
        <v>10007</v>
      </c>
      <c r="ED36" s="81">
        <v>10275</v>
      </c>
      <c r="EE36" s="81">
        <v>10345</v>
      </c>
      <c r="EF36" s="81">
        <v>10237</v>
      </c>
      <c r="EG36" s="81">
        <v>10256</v>
      </c>
      <c r="EH36" s="81">
        <v>10397</v>
      </c>
      <c r="EI36" s="81">
        <v>10497</v>
      </c>
      <c r="EJ36" s="81">
        <v>10109</v>
      </c>
      <c r="EK36" s="81">
        <v>10289</v>
      </c>
      <c r="EL36" s="81">
        <v>9946</v>
      </c>
      <c r="EM36" s="81">
        <v>10118</v>
      </c>
      <c r="EN36" s="81">
        <v>9756</v>
      </c>
      <c r="EO36" s="81">
        <v>9617</v>
      </c>
      <c r="EP36" s="81">
        <v>9916</v>
      </c>
      <c r="EQ36" s="81">
        <v>9145</v>
      </c>
      <c r="ER36" s="81">
        <v>8349</v>
      </c>
      <c r="ES36" s="81">
        <v>8320</v>
      </c>
      <c r="ET36" s="81">
        <v>8275</v>
      </c>
      <c r="EU36" s="81">
        <v>8206</v>
      </c>
      <c r="EV36" s="81">
        <v>8238</v>
      </c>
      <c r="EW36" s="81">
        <v>8736</v>
      </c>
      <c r="EX36" s="81">
        <v>9142</v>
      </c>
      <c r="EY36" s="81">
        <v>9555</v>
      </c>
      <c r="EZ36" s="81">
        <v>9467</v>
      </c>
      <c r="FA36" s="81">
        <v>9131</v>
      </c>
      <c r="FB36" s="81">
        <v>9062</v>
      </c>
      <c r="FC36" s="81">
        <v>9036</v>
      </c>
      <c r="FD36" s="81">
        <v>8747</v>
      </c>
      <c r="FE36" s="81">
        <v>9023</v>
      </c>
      <c r="FF36" s="81">
        <v>8709</v>
      </c>
      <c r="FG36" s="81">
        <v>8402</v>
      </c>
      <c r="FH36" s="81">
        <v>8309</v>
      </c>
      <c r="FI36" s="81">
        <v>7808</v>
      </c>
      <c r="FJ36" s="81">
        <v>7401</v>
      </c>
      <c r="FK36" s="81">
        <v>7082</v>
      </c>
      <c r="FL36" s="81">
        <v>6968</v>
      </c>
      <c r="FM36" s="81">
        <v>6756</v>
      </c>
      <c r="FN36" s="81">
        <v>6519</v>
      </c>
      <c r="FO36" s="81">
        <v>6114</v>
      </c>
      <c r="FP36" s="81">
        <v>6143</v>
      </c>
      <c r="FQ36" s="81">
        <v>5879</v>
      </c>
      <c r="FR36" s="81">
        <v>5913</v>
      </c>
      <c r="FS36" s="81">
        <v>5806</v>
      </c>
      <c r="FT36" s="81">
        <v>5877</v>
      </c>
      <c r="FU36" s="81">
        <v>5656</v>
      </c>
      <c r="FV36" s="81">
        <v>5722</v>
      </c>
      <c r="FW36" s="81">
        <v>5827</v>
      </c>
      <c r="FX36" s="81">
        <v>4704</v>
      </c>
      <c r="FY36" s="81">
        <v>4779</v>
      </c>
      <c r="FZ36" s="81">
        <v>5079</v>
      </c>
      <c r="GA36" s="81">
        <v>4699</v>
      </c>
      <c r="GB36" s="81">
        <v>4104</v>
      </c>
      <c r="GC36" s="81">
        <v>3626</v>
      </c>
      <c r="GD36" s="81">
        <v>3675</v>
      </c>
      <c r="GE36" s="81">
        <v>3520</v>
      </c>
      <c r="GF36" s="81">
        <v>3384</v>
      </c>
      <c r="GG36" s="81">
        <v>2997</v>
      </c>
      <c r="GH36" s="81">
        <v>2861</v>
      </c>
      <c r="GI36" s="81">
        <v>2505</v>
      </c>
      <c r="GJ36" s="81">
        <v>2085</v>
      </c>
      <c r="GK36" s="81">
        <v>1845</v>
      </c>
      <c r="GL36" s="82">
        <v>7433</v>
      </c>
    </row>
    <row r="37" spans="1:194" s="1" customFormat="1" x14ac:dyDescent="0.25">
      <c r="A37" s="31" t="s">
        <v>244</v>
      </c>
      <c r="B37" s="137" t="s">
        <v>273</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0">
        <v>977</v>
      </c>
      <c r="N37" s="80">
        <v>978</v>
      </c>
      <c r="O37" s="80">
        <v>991</v>
      </c>
      <c r="P37" s="80">
        <v>1074</v>
      </c>
      <c r="Q37" s="80">
        <v>984</v>
      </c>
      <c r="R37" s="80">
        <v>1091</v>
      </c>
      <c r="S37" s="80">
        <v>1153</v>
      </c>
      <c r="T37" s="80">
        <v>1114</v>
      </c>
      <c r="U37" s="80">
        <v>1111</v>
      </c>
      <c r="V37" s="80">
        <v>1200</v>
      </c>
      <c r="W37" s="80">
        <v>1208</v>
      </c>
      <c r="X37" s="80">
        <v>1228</v>
      </c>
      <c r="Y37" s="80">
        <v>1238</v>
      </c>
      <c r="Z37" s="80">
        <v>1234</v>
      </c>
      <c r="AA37" s="80">
        <v>1189</v>
      </c>
      <c r="AB37" s="80">
        <v>1130</v>
      </c>
      <c r="AC37" s="80">
        <v>1186</v>
      </c>
      <c r="AD37" s="80">
        <v>1187</v>
      </c>
      <c r="AE37" s="80">
        <v>1119</v>
      </c>
      <c r="AF37" s="80">
        <v>1049</v>
      </c>
      <c r="AG37" s="80">
        <v>994</v>
      </c>
      <c r="AH37" s="80">
        <v>942</v>
      </c>
      <c r="AI37" s="80">
        <v>976</v>
      </c>
      <c r="AJ37" s="80">
        <v>992</v>
      </c>
      <c r="AK37" s="80">
        <v>1008</v>
      </c>
      <c r="AL37" s="80">
        <v>991</v>
      </c>
      <c r="AM37" s="80">
        <v>947</v>
      </c>
      <c r="AN37" s="80">
        <v>1040</v>
      </c>
      <c r="AO37" s="80">
        <v>1027</v>
      </c>
      <c r="AP37" s="80">
        <v>963</v>
      </c>
      <c r="AQ37" s="80">
        <v>1021</v>
      </c>
      <c r="AR37" s="80">
        <v>1102</v>
      </c>
      <c r="AS37" s="80">
        <v>988</v>
      </c>
      <c r="AT37" s="80">
        <v>1010</v>
      </c>
      <c r="AU37" s="80">
        <v>1058</v>
      </c>
      <c r="AV37" s="80">
        <v>1014</v>
      </c>
      <c r="AW37" s="80">
        <v>1017</v>
      </c>
      <c r="AX37" s="80">
        <v>1066</v>
      </c>
      <c r="AY37" s="80">
        <v>1024</v>
      </c>
      <c r="AZ37" s="80">
        <v>1009</v>
      </c>
      <c r="BA37" s="80">
        <v>1078</v>
      </c>
      <c r="BB37" s="80">
        <v>1020</v>
      </c>
      <c r="BC37" s="80">
        <v>1074</v>
      </c>
      <c r="BD37" s="80">
        <v>1009</v>
      </c>
      <c r="BE37" s="80">
        <v>997</v>
      </c>
      <c r="BF37" s="80">
        <v>959</v>
      </c>
      <c r="BG37" s="80">
        <v>940</v>
      </c>
      <c r="BH37" s="80">
        <v>938</v>
      </c>
      <c r="BI37" s="80">
        <v>987</v>
      </c>
      <c r="BJ37" s="80">
        <v>996</v>
      </c>
      <c r="BK37" s="80">
        <v>1057</v>
      </c>
      <c r="BL37" s="80">
        <v>1011</v>
      </c>
      <c r="BM37" s="80">
        <v>1001</v>
      </c>
      <c r="BN37" s="80">
        <v>1067</v>
      </c>
      <c r="BO37" s="80">
        <v>1032</v>
      </c>
      <c r="BP37" s="80">
        <v>973</v>
      </c>
      <c r="BQ37" s="80">
        <v>942</v>
      </c>
      <c r="BR37" s="80">
        <v>977</v>
      </c>
      <c r="BS37" s="80">
        <v>921</v>
      </c>
      <c r="BT37" s="80">
        <v>904</v>
      </c>
      <c r="BU37" s="80">
        <v>904</v>
      </c>
      <c r="BV37" s="80">
        <v>836</v>
      </c>
      <c r="BW37" s="80">
        <v>821</v>
      </c>
      <c r="BX37" s="80">
        <v>819</v>
      </c>
      <c r="BY37" s="80">
        <v>723</v>
      </c>
      <c r="BZ37" s="80">
        <v>738</v>
      </c>
      <c r="CA37" s="80">
        <v>724</v>
      </c>
      <c r="CB37" s="80">
        <v>671</v>
      </c>
      <c r="CC37" s="80">
        <v>615</v>
      </c>
      <c r="CD37" s="80">
        <v>666</v>
      </c>
      <c r="CE37" s="80">
        <v>588</v>
      </c>
      <c r="CF37" s="80">
        <v>577</v>
      </c>
      <c r="CG37" s="80">
        <v>596</v>
      </c>
      <c r="CH37" s="80">
        <v>522</v>
      </c>
      <c r="CI37" s="80">
        <v>608</v>
      </c>
      <c r="CJ37" s="80">
        <v>622</v>
      </c>
      <c r="CK37" s="80">
        <v>408</v>
      </c>
      <c r="CL37" s="80">
        <v>393</v>
      </c>
      <c r="CM37" s="80">
        <v>377</v>
      </c>
      <c r="CN37" s="80">
        <v>336</v>
      </c>
      <c r="CO37" s="80">
        <v>301</v>
      </c>
      <c r="CP37" s="80">
        <v>277</v>
      </c>
      <c r="CQ37" s="80">
        <v>248</v>
      </c>
      <c r="CR37" s="80">
        <v>256</v>
      </c>
      <c r="CS37" s="80">
        <v>227</v>
      </c>
      <c r="CT37" s="80">
        <v>176</v>
      </c>
      <c r="CU37" s="80">
        <v>152</v>
      </c>
      <c r="CV37" s="80">
        <v>150</v>
      </c>
      <c r="CW37" s="80">
        <v>99</v>
      </c>
      <c r="CX37" s="80">
        <v>108</v>
      </c>
      <c r="CY37" s="80">
        <v>280</v>
      </c>
      <c r="CZ37" s="81">
        <v>927</v>
      </c>
      <c r="DA37" s="81">
        <v>982</v>
      </c>
      <c r="DB37" s="81">
        <v>1027</v>
      </c>
      <c r="DC37" s="81">
        <v>1022</v>
      </c>
      <c r="DD37" s="81">
        <v>1040</v>
      </c>
      <c r="DE37" s="81">
        <v>1045</v>
      </c>
      <c r="DF37" s="81">
        <v>1109</v>
      </c>
      <c r="DG37" s="81">
        <v>1124</v>
      </c>
      <c r="DH37" s="81">
        <v>1057</v>
      </c>
      <c r="DI37" s="81">
        <v>1072</v>
      </c>
      <c r="DJ37" s="81">
        <v>1160</v>
      </c>
      <c r="DK37" s="81">
        <v>1176</v>
      </c>
      <c r="DL37" s="81">
        <v>1130</v>
      </c>
      <c r="DM37" s="81">
        <v>1215</v>
      </c>
      <c r="DN37" s="81">
        <v>1218</v>
      </c>
      <c r="DO37" s="81">
        <v>1180</v>
      </c>
      <c r="DP37" s="81">
        <v>1148</v>
      </c>
      <c r="DQ37" s="81">
        <v>1095</v>
      </c>
      <c r="DR37" s="81">
        <v>1059</v>
      </c>
      <c r="DS37" s="81">
        <v>820</v>
      </c>
      <c r="DT37" s="81">
        <v>857</v>
      </c>
      <c r="DU37" s="81">
        <v>847</v>
      </c>
      <c r="DV37" s="81">
        <v>898</v>
      </c>
      <c r="DW37" s="81">
        <v>988</v>
      </c>
      <c r="DX37" s="81">
        <v>1025</v>
      </c>
      <c r="DY37" s="81">
        <v>945</v>
      </c>
      <c r="DZ37" s="81">
        <v>971</v>
      </c>
      <c r="EA37" s="81">
        <v>981</v>
      </c>
      <c r="EB37" s="81">
        <v>1027</v>
      </c>
      <c r="EC37" s="81">
        <v>1040</v>
      </c>
      <c r="ED37" s="81">
        <v>1042</v>
      </c>
      <c r="EE37" s="81">
        <v>1090</v>
      </c>
      <c r="EF37" s="81">
        <v>1057</v>
      </c>
      <c r="EG37" s="81">
        <v>1130</v>
      </c>
      <c r="EH37" s="81">
        <v>1166</v>
      </c>
      <c r="EI37" s="81">
        <v>1128</v>
      </c>
      <c r="EJ37" s="81">
        <v>1159</v>
      </c>
      <c r="EK37" s="81">
        <v>1159</v>
      </c>
      <c r="EL37" s="81">
        <v>1120</v>
      </c>
      <c r="EM37" s="81">
        <v>1130</v>
      </c>
      <c r="EN37" s="81">
        <v>1160</v>
      </c>
      <c r="EO37" s="81">
        <v>1142</v>
      </c>
      <c r="EP37" s="81">
        <v>1120</v>
      </c>
      <c r="EQ37" s="81">
        <v>1041</v>
      </c>
      <c r="ER37" s="81">
        <v>929</v>
      </c>
      <c r="ES37" s="81">
        <v>851</v>
      </c>
      <c r="ET37" s="81">
        <v>929</v>
      </c>
      <c r="EU37" s="81">
        <v>959</v>
      </c>
      <c r="EV37" s="81">
        <v>935</v>
      </c>
      <c r="EW37" s="81">
        <v>1036</v>
      </c>
      <c r="EX37" s="81">
        <v>1030</v>
      </c>
      <c r="EY37" s="81">
        <v>1046</v>
      </c>
      <c r="EZ37" s="81">
        <v>1021</v>
      </c>
      <c r="FA37" s="81">
        <v>1029</v>
      </c>
      <c r="FB37" s="81">
        <v>1016</v>
      </c>
      <c r="FC37" s="81">
        <v>952</v>
      </c>
      <c r="FD37" s="81">
        <v>962</v>
      </c>
      <c r="FE37" s="81">
        <v>947</v>
      </c>
      <c r="FF37" s="81">
        <v>907</v>
      </c>
      <c r="FG37" s="81">
        <v>929</v>
      </c>
      <c r="FH37" s="81">
        <v>877</v>
      </c>
      <c r="FI37" s="81">
        <v>865</v>
      </c>
      <c r="FJ37" s="81">
        <v>832</v>
      </c>
      <c r="FK37" s="81">
        <v>780</v>
      </c>
      <c r="FL37" s="81">
        <v>735</v>
      </c>
      <c r="FM37" s="81">
        <v>715</v>
      </c>
      <c r="FN37" s="81">
        <v>700</v>
      </c>
      <c r="FO37" s="81">
        <v>716</v>
      </c>
      <c r="FP37" s="81">
        <v>628</v>
      </c>
      <c r="FQ37" s="81">
        <v>669</v>
      </c>
      <c r="FR37" s="81">
        <v>622</v>
      </c>
      <c r="FS37" s="81">
        <v>573</v>
      </c>
      <c r="FT37" s="81">
        <v>582</v>
      </c>
      <c r="FU37" s="81">
        <v>635</v>
      </c>
      <c r="FV37" s="81">
        <v>617</v>
      </c>
      <c r="FW37" s="81">
        <v>661</v>
      </c>
      <c r="FX37" s="81">
        <v>486</v>
      </c>
      <c r="FY37" s="81">
        <v>436</v>
      </c>
      <c r="FZ37" s="81">
        <v>433</v>
      </c>
      <c r="GA37" s="81">
        <v>385</v>
      </c>
      <c r="GB37" s="81">
        <v>345</v>
      </c>
      <c r="GC37" s="81">
        <v>293</v>
      </c>
      <c r="GD37" s="81">
        <v>313</v>
      </c>
      <c r="GE37" s="81">
        <v>321</v>
      </c>
      <c r="GF37" s="81">
        <v>298</v>
      </c>
      <c r="GG37" s="81">
        <v>225</v>
      </c>
      <c r="GH37" s="81">
        <v>221</v>
      </c>
      <c r="GI37" s="81">
        <v>186</v>
      </c>
      <c r="GJ37" s="81">
        <v>178</v>
      </c>
      <c r="GK37" s="81">
        <v>152</v>
      </c>
      <c r="GL37" s="82">
        <v>645</v>
      </c>
    </row>
    <row r="38" spans="1:194" s="1" customFormat="1" x14ac:dyDescent="0.25">
      <c r="A38" s="31" t="s">
        <v>244</v>
      </c>
      <c r="B38" s="137" t="s">
        <v>274</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0">
        <v>741</v>
      </c>
      <c r="N38" s="80">
        <v>682</v>
      </c>
      <c r="O38" s="80">
        <v>721</v>
      </c>
      <c r="P38" s="80">
        <v>808</v>
      </c>
      <c r="Q38" s="80">
        <v>771</v>
      </c>
      <c r="R38" s="80">
        <v>821</v>
      </c>
      <c r="S38" s="80">
        <v>786</v>
      </c>
      <c r="T38" s="80">
        <v>787</v>
      </c>
      <c r="U38" s="80">
        <v>823</v>
      </c>
      <c r="V38" s="80">
        <v>858</v>
      </c>
      <c r="W38" s="80">
        <v>830</v>
      </c>
      <c r="X38" s="80">
        <v>745</v>
      </c>
      <c r="Y38" s="80">
        <v>848</v>
      </c>
      <c r="Z38" s="80">
        <v>844</v>
      </c>
      <c r="AA38" s="80">
        <v>879</v>
      </c>
      <c r="AB38" s="80">
        <v>826</v>
      </c>
      <c r="AC38" s="80">
        <v>836</v>
      </c>
      <c r="AD38" s="80">
        <v>846</v>
      </c>
      <c r="AE38" s="80">
        <v>821</v>
      </c>
      <c r="AF38" s="80">
        <v>664</v>
      </c>
      <c r="AG38" s="80">
        <v>658</v>
      </c>
      <c r="AH38" s="80">
        <v>709</v>
      </c>
      <c r="AI38" s="80">
        <v>728</v>
      </c>
      <c r="AJ38" s="80">
        <v>738</v>
      </c>
      <c r="AK38" s="80">
        <v>773</v>
      </c>
      <c r="AL38" s="80">
        <v>859</v>
      </c>
      <c r="AM38" s="80">
        <v>728</v>
      </c>
      <c r="AN38" s="80">
        <v>747</v>
      </c>
      <c r="AO38" s="80">
        <v>805</v>
      </c>
      <c r="AP38" s="80">
        <v>822</v>
      </c>
      <c r="AQ38" s="80">
        <v>879</v>
      </c>
      <c r="AR38" s="80">
        <v>954</v>
      </c>
      <c r="AS38" s="80">
        <v>945</v>
      </c>
      <c r="AT38" s="80">
        <v>944</v>
      </c>
      <c r="AU38" s="80">
        <v>872</v>
      </c>
      <c r="AV38" s="80">
        <v>930</v>
      </c>
      <c r="AW38" s="80">
        <v>894</v>
      </c>
      <c r="AX38" s="80">
        <v>855</v>
      </c>
      <c r="AY38" s="80">
        <v>806</v>
      </c>
      <c r="AZ38" s="80">
        <v>856</v>
      </c>
      <c r="BA38" s="80">
        <v>788</v>
      </c>
      <c r="BB38" s="80">
        <v>778</v>
      </c>
      <c r="BC38" s="80">
        <v>864</v>
      </c>
      <c r="BD38" s="80">
        <v>788</v>
      </c>
      <c r="BE38" s="80">
        <v>701</v>
      </c>
      <c r="BF38" s="80">
        <v>760</v>
      </c>
      <c r="BG38" s="80">
        <v>772</v>
      </c>
      <c r="BH38" s="80">
        <v>754</v>
      </c>
      <c r="BI38" s="80">
        <v>787</v>
      </c>
      <c r="BJ38" s="80">
        <v>885</v>
      </c>
      <c r="BK38" s="80">
        <v>977</v>
      </c>
      <c r="BL38" s="80">
        <v>1012</v>
      </c>
      <c r="BM38" s="80">
        <v>1049</v>
      </c>
      <c r="BN38" s="80">
        <v>1090</v>
      </c>
      <c r="BO38" s="80">
        <v>1063</v>
      </c>
      <c r="BP38" s="80">
        <v>1150</v>
      </c>
      <c r="BQ38" s="80">
        <v>1140</v>
      </c>
      <c r="BR38" s="80">
        <v>1075</v>
      </c>
      <c r="BS38" s="80">
        <v>1169</v>
      </c>
      <c r="BT38" s="80">
        <v>1095</v>
      </c>
      <c r="BU38" s="80">
        <v>1113</v>
      </c>
      <c r="BV38" s="80">
        <v>1048</v>
      </c>
      <c r="BW38" s="80">
        <v>1016</v>
      </c>
      <c r="BX38" s="80">
        <v>962</v>
      </c>
      <c r="BY38" s="80">
        <v>945</v>
      </c>
      <c r="BZ38" s="80">
        <v>883</v>
      </c>
      <c r="CA38" s="80">
        <v>910</v>
      </c>
      <c r="CB38" s="80">
        <v>777</v>
      </c>
      <c r="CC38" s="80">
        <v>733</v>
      </c>
      <c r="CD38" s="80">
        <v>741</v>
      </c>
      <c r="CE38" s="80">
        <v>691</v>
      </c>
      <c r="CF38" s="80">
        <v>672</v>
      </c>
      <c r="CG38" s="80">
        <v>677</v>
      </c>
      <c r="CH38" s="80">
        <v>734</v>
      </c>
      <c r="CI38" s="80">
        <v>771</v>
      </c>
      <c r="CJ38" s="80">
        <v>824</v>
      </c>
      <c r="CK38" s="80">
        <v>626</v>
      </c>
      <c r="CL38" s="80">
        <v>552</v>
      </c>
      <c r="CM38" s="80">
        <v>544</v>
      </c>
      <c r="CN38" s="80">
        <v>493</v>
      </c>
      <c r="CO38" s="80">
        <v>394</v>
      </c>
      <c r="CP38" s="80">
        <v>363</v>
      </c>
      <c r="CQ38" s="80">
        <v>344</v>
      </c>
      <c r="CR38" s="80">
        <v>366</v>
      </c>
      <c r="CS38" s="80">
        <v>304</v>
      </c>
      <c r="CT38" s="80">
        <v>251</v>
      </c>
      <c r="CU38" s="80">
        <v>239</v>
      </c>
      <c r="CV38" s="80">
        <v>182</v>
      </c>
      <c r="CW38" s="80">
        <v>144</v>
      </c>
      <c r="CX38" s="80">
        <v>140</v>
      </c>
      <c r="CY38" s="80">
        <v>439</v>
      </c>
      <c r="CZ38" s="81">
        <v>689</v>
      </c>
      <c r="DA38" s="81">
        <v>687</v>
      </c>
      <c r="DB38" s="81">
        <v>750</v>
      </c>
      <c r="DC38" s="81">
        <v>738</v>
      </c>
      <c r="DD38" s="81">
        <v>728</v>
      </c>
      <c r="DE38" s="81">
        <v>819</v>
      </c>
      <c r="DF38" s="81">
        <v>750</v>
      </c>
      <c r="DG38" s="81">
        <v>816</v>
      </c>
      <c r="DH38" s="81">
        <v>784</v>
      </c>
      <c r="DI38" s="81">
        <v>774</v>
      </c>
      <c r="DJ38" s="81">
        <v>828</v>
      </c>
      <c r="DK38" s="81">
        <v>800</v>
      </c>
      <c r="DL38" s="81">
        <v>808</v>
      </c>
      <c r="DM38" s="81">
        <v>790</v>
      </c>
      <c r="DN38" s="81">
        <v>748</v>
      </c>
      <c r="DO38" s="81">
        <v>722</v>
      </c>
      <c r="DP38" s="81">
        <v>741</v>
      </c>
      <c r="DQ38" s="81">
        <v>805</v>
      </c>
      <c r="DR38" s="81">
        <v>769</v>
      </c>
      <c r="DS38" s="81">
        <v>490</v>
      </c>
      <c r="DT38" s="81">
        <v>615</v>
      </c>
      <c r="DU38" s="81">
        <v>658</v>
      </c>
      <c r="DV38" s="81">
        <v>746</v>
      </c>
      <c r="DW38" s="81">
        <v>715</v>
      </c>
      <c r="DX38" s="81">
        <v>786</v>
      </c>
      <c r="DY38" s="81">
        <v>858</v>
      </c>
      <c r="DZ38" s="81">
        <v>860</v>
      </c>
      <c r="EA38" s="81">
        <v>855</v>
      </c>
      <c r="EB38" s="81">
        <v>901</v>
      </c>
      <c r="EC38" s="81">
        <v>941</v>
      </c>
      <c r="ED38" s="81">
        <v>958</v>
      </c>
      <c r="EE38" s="81">
        <v>1010</v>
      </c>
      <c r="EF38" s="81">
        <v>987</v>
      </c>
      <c r="EG38" s="81">
        <v>940</v>
      </c>
      <c r="EH38" s="81">
        <v>1022</v>
      </c>
      <c r="EI38" s="81">
        <v>996</v>
      </c>
      <c r="EJ38" s="81">
        <v>979</v>
      </c>
      <c r="EK38" s="81">
        <v>941</v>
      </c>
      <c r="EL38" s="81">
        <v>850</v>
      </c>
      <c r="EM38" s="81">
        <v>872</v>
      </c>
      <c r="EN38" s="81">
        <v>812</v>
      </c>
      <c r="EO38" s="81">
        <v>784</v>
      </c>
      <c r="EP38" s="81">
        <v>844</v>
      </c>
      <c r="EQ38" s="81">
        <v>773</v>
      </c>
      <c r="ER38" s="81">
        <v>728</v>
      </c>
      <c r="ES38" s="81">
        <v>693</v>
      </c>
      <c r="ET38" s="81">
        <v>777</v>
      </c>
      <c r="EU38" s="81">
        <v>798</v>
      </c>
      <c r="EV38" s="81">
        <v>837</v>
      </c>
      <c r="EW38" s="81">
        <v>939</v>
      </c>
      <c r="EX38" s="81">
        <v>949</v>
      </c>
      <c r="EY38" s="81">
        <v>1010</v>
      </c>
      <c r="EZ38" s="81">
        <v>982</v>
      </c>
      <c r="FA38" s="81">
        <v>1125</v>
      </c>
      <c r="FB38" s="81">
        <v>1058</v>
      </c>
      <c r="FC38" s="81">
        <v>1048</v>
      </c>
      <c r="FD38" s="81">
        <v>1106</v>
      </c>
      <c r="FE38" s="81">
        <v>1071</v>
      </c>
      <c r="FF38" s="81">
        <v>1112</v>
      </c>
      <c r="FG38" s="81">
        <v>1096</v>
      </c>
      <c r="FH38" s="81">
        <v>1084</v>
      </c>
      <c r="FI38" s="81">
        <v>994</v>
      </c>
      <c r="FJ38" s="81">
        <v>896</v>
      </c>
      <c r="FK38" s="81">
        <v>948</v>
      </c>
      <c r="FL38" s="81">
        <v>899</v>
      </c>
      <c r="FM38" s="81">
        <v>833</v>
      </c>
      <c r="FN38" s="81">
        <v>858</v>
      </c>
      <c r="FO38" s="81">
        <v>758</v>
      </c>
      <c r="FP38" s="81">
        <v>751</v>
      </c>
      <c r="FQ38" s="81">
        <v>692</v>
      </c>
      <c r="FR38" s="81">
        <v>721</v>
      </c>
      <c r="FS38" s="81">
        <v>714</v>
      </c>
      <c r="FT38" s="81">
        <v>716</v>
      </c>
      <c r="FU38" s="81">
        <v>776</v>
      </c>
      <c r="FV38" s="81">
        <v>808</v>
      </c>
      <c r="FW38" s="81">
        <v>857</v>
      </c>
      <c r="FX38" s="81">
        <v>674</v>
      </c>
      <c r="FY38" s="81">
        <v>632</v>
      </c>
      <c r="FZ38" s="81">
        <v>596</v>
      </c>
      <c r="GA38" s="81">
        <v>604</v>
      </c>
      <c r="GB38" s="81">
        <v>492</v>
      </c>
      <c r="GC38" s="81">
        <v>494</v>
      </c>
      <c r="GD38" s="81">
        <v>465</v>
      </c>
      <c r="GE38" s="81">
        <v>443</v>
      </c>
      <c r="GF38" s="81">
        <v>375</v>
      </c>
      <c r="GG38" s="81">
        <v>420</v>
      </c>
      <c r="GH38" s="81">
        <v>361</v>
      </c>
      <c r="GI38" s="81">
        <v>319</v>
      </c>
      <c r="GJ38" s="81">
        <v>251</v>
      </c>
      <c r="GK38" s="81">
        <v>180</v>
      </c>
      <c r="GL38" s="82">
        <v>881</v>
      </c>
    </row>
    <row r="39" spans="1:194" s="1" customFormat="1" x14ac:dyDescent="0.25">
      <c r="A39" s="31" t="s">
        <v>244</v>
      </c>
      <c r="B39" s="137" t="s">
        <v>275</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0">
        <v>1854</v>
      </c>
      <c r="N39" s="80">
        <v>1831</v>
      </c>
      <c r="O39" s="80">
        <v>1935</v>
      </c>
      <c r="P39" s="80">
        <v>1883</v>
      </c>
      <c r="Q39" s="80">
        <v>1835</v>
      </c>
      <c r="R39" s="80">
        <v>1996</v>
      </c>
      <c r="S39" s="80">
        <v>2048</v>
      </c>
      <c r="T39" s="80">
        <v>2080</v>
      </c>
      <c r="U39" s="80">
        <v>2115</v>
      </c>
      <c r="V39" s="80">
        <v>2189</v>
      </c>
      <c r="W39" s="80">
        <v>2215</v>
      </c>
      <c r="X39" s="80">
        <v>2181</v>
      </c>
      <c r="Y39" s="80">
        <v>2214</v>
      </c>
      <c r="Z39" s="80">
        <v>2254</v>
      </c>
      <c r="AA39" s="80">
        <v>2199</v>
      </c>
      <c r="AB39" s="80">
        <v>2079</v>
      </c>
      <c r="AC39" s="80">
        <v>2210</v>
      </c>
      <c r="AD39" s="80">
        <v>2047</v>
      </c>
      <c r="AE39" s="80">
        <v>2031</v>
      </c>
      <c r="AF39" s="80">
        <v>1577</v>
      </c>
      <c r="AG39" s="80">
        <v>1703</v>
      </c>
      <c r="AH39" s="80">
        <v>1667</v>
      </c>
      <c r="AI39" s="80">
        <v>1743</v>
      </c>
      <c r="AJ39" s="80">
        <v>1771</v>
      </c>
      <c r="AK39" s="80">
        <v>1864</v>
      </c>
      <c r="AL39" s="80">
        <v>1845</v>
      </c>
      <c r="AM39" s="80">
        <v>1781</v>
      </c>
      <c r="AN39" s="80">
        <v>1683</v>
      </c>
      <c r="AO39" s="80">
        <v>1807</v>
      </c>
      <c r="AP39" s="80">
        <v>1763</v>
      </c>
      <c r="AQ39" s="80">
        <v>1847</v>
      </c>
      <c r="AR39" s="80">
        <v>1817</v>
      </c>
      <c r="AS39" s="80">
        <v>1909</v>
      </c>
      <c r="AT39" s="80">
        <v>1985</v>
      </c>
      <c r="AU39" s="80">
        <v>1934</v>
      </c>
      <c r="AV39" s="80">
        <v>1821</v>
      </c>
      <c r="AW39" s="80">
        <v>2017</v>
      </c>
      <c r="AX39" s="80">
        <v>2064</v>
      </c>
      <c r="AY39" s="80">
        <v>1942</v>
      </c>
      <c r="AZ39" s="80">
        <v>1939</v>
      </c>
      <c r="BA39" s="80">
        <v>1826</v>
      </c>
      <c r="BB39" s="80">
        <v>1905</v>
      </c>
      <c r="BC39" s="80">
        <v>1986</v>
      </c>
      <c r="BD39" s="80">
        <v>1840</v>
      </c>
      <c r="BE39" s="80">
        <v>1759</v>
      </c>
      <c r="BF39" s="80">
        <v>1753</v>
      </c>
      <c r="BG39" s="80">
        <v>1740</v>
      </c>
      <c r="BH39" s="80">
        <v>1773</v>
      </c>
      <c r="BI39" s="80">
        <v>1820</v>
      </c>
      <c r="BJ39" s="80">
        <v>1928</v>
      </c>
      <c r="BK39" s="80">
        <v>2023</v>
      </c>
      <c r="BL39" s="80">
        <v>2014</v>
      </c>
      <c r="BM39" s="80">
        <v>1997</v>
      </c>
      <c r="BN39" s="80">
        <v>2046</v>
      </c>
      <c r="BO39" s="80">
        <v>1902</v>
      </c>
      <c r="BP39" s="80">
        <v>2002</v>
      </c>
      <c r="BQ39" s="80">
        <v>2015</v>
      </c>
      <c r="BR39" s="80">
        <v>1992</v>
      </c>
      <c r="BS39" s="80">
        <v>1863</v>
      </c>
      <c r="BT39" s="80">
        <v>1778</v>
      </c>
      <c r="BU39" s="80">
        <v>1775</v>
      </c>
      <c r="BV39" s="80">
        <v>1746</v>
      </c>
      <c r="BW39" s="80">
        <v>1664</v>
      </c>
      <c r="BX39" s="80">
        <v>1538</v>
      </c>
      <c r="BY39" s="80">
        <v>1601</v>
      </c>
      <c r="BZ39" s="80">
        <v>1441</v>
      </c>
      <c r="CA39" s="80">
        <v>1369</v>
      </c>
      <c r="CB39" s="80">
        <v>1344</v>
      </c>
      <c r="CC39" s="80">
        <v>1341</v>
      </c>
      <c r="CD39" s="80">
        <v>1343</v>
      </c>
      <c r="CE39" s="80">
        <v>1317</v>
      </c>
      <c r="CF39" s="80">
        <v>1215</v>
      </c>
      <c r="CG39" s="80">
        <v>1298</v>
      </c>
      <c r="CH39" s="80">
        <v>1292</v>
      </c>
      <c r="CI39" s="80">
        <v>1331</v>
      </c>
      <c r="CJ39" s="80">
        <v>1403</v>
      </c>
      <c r="CK39" s="80">
        <v>1016</v>
      </c>
      <c r="CL39" s="80">
        <v>957</v>
      </c>
      <c r="CM39" s="80">
        <v>951</v>
      </c>
      <c r="CN39" s="80">
        <v>869</v>
      </c>
      <c r="CO39" s="80">
        <v>746</v>
      </c>
      <c r="CP39" s="80">
        <v>651</v>
      </c>
      <c r="CQ39" s="80">
        <v>562</v>
      </c>
      <c r="CR39" s="80">
        <v>579</v>
      </c>
      <c r="CS39" s="80">
        <v>551</v>
      </c>
      <c r="CT39" s="80">
        <v>430</v>
      </c>
      <c r="CU39" s="80">
        <v>310</v>
      </c>
      <c r="CV39" s="80">
        <v>312</v>
      </c>
      <c r="CW39" s="80">
        <v>233</v>
      </c>
      <c r="CX39" s="80">
        <v>211</v>
      </c>
      <c r="CY39" s="80">
        <v>690</v>
      </c>
      <c r="CZ39" s="81">
        <v>1777</v>
      </c>
      <c r="DA39" s="81">
        <v>1729</v>
      </c>
      <c r="DB39" s="81">
        <v>1908</v>
      </c>
      <c r="DC39" s="81">
        <v>1839</v>
      </c>
      <c r="DD39" s="81">
        <v>1857</v>
      </c>
      <c r="DE39" s="81">
        <v>1967</v>
      </c>
      <c r="DF39" s="81">
        <v>1981</v>
      </c>
      <c r="DG39" s="81">
        <v>1933</v>
      </c>
      <c r="DH39" s="81">
        <v>2033</v>
      </c>
      <c r="DI39" s="81">
        <v>2068</v>
      </c>
      <c r="DJ39" s="81">
        <v>2104</v>
      </c>
      <c r="DK39" s="81">
        <v>2162</v>
      </c>
      <c r="DL39" s="81">
        <v>2091</v>
      </c>
      <c r="DM39" s="81">
        <v>2054</v>
      </c>
      <c r="DN39" s="81">
        <v>2025</v>
      </c>
      <c r="DO39" s="81">
        <v>2017</v>
      </c>
      <c r="DP39" s="81">
        <v>1848</v>
      </c>
      <c r="DQ39" s="81">
        <v>1900</v>
      </c>
      <c r="DR39" s="81">
        <v>1813</v>
      </c>
      <c r="DS39" s="81">
        <v>1347</v>
      </c>
      <c r="DT39" s="81">
        <v>1457</v>
      </c>
      <c r="DU39" s="81">
        <v>1454</v>
      </c>
      <c r="DV39" s="81">
        <v>1584</v>
      </c>
      <c r="DW39" s="81">
        <v>1769</v>
      </c>
      <c r="DX39" s="81">
        <v>1627</v>
      </c>
      <c r="DY39" s="81">
        <v>1826</v>
      </c>
      <c r="DZ39" s="81">
        <v>1723</v>
      </c>
      <c r="EA39" s="81">
        <v>1861</v>
      </c>
      <c r="EB39" s="81">
        <v>1854</v>
      </c>
      <c r="EC39" s="81">
        <v>1964</v>
      </c>
      <c r="ED39" s="81">
        <v>1993</v>
      </c>
      <c r="EE39" s="81">
        <v>2210</v>
      </c>
      <c r="EF39" s="81">
        <v>2184</v>
      </c>
      <c r="EG39" s="81">
        <v>2082</v>
      </c>
      <c r="EH39" s="81">
        <v>2261</v>
      </c>
      <c r="EI39" s="81">
        <v>2228</v>
      </c>
      <c r="EJ39" s="81">
        <v>2154</v>
      </c>
      <c r="EK39" s="81">
        <v>2115</v>
      </c>
      <c r="EL39" s="81">
        <v>2036</v>
      </c>
      <c r="EM39" s="81">
        <v>2038</v>
      </c>
      <c r="EN39" s="81">
        <v>2031</v>
      </c>
      <c r="EO39" s="81">
        <v>2025</v>
      </c>
      <c r="EP39" s="81">
        <v>2049</v>
      </c>
      <c r="EQ39" s="81">
        <v>1810</v>
      </c>
      <c r="ER39" s="81">
        <v>1802</v>
      </c>
      <c r="ES39" s="81">
        <v>1661</v>
      </c>
      <c r="ET39" s="81">
        <v>1754</v>
      </c>
      <c r="EU39" s="81">
        <v>1774</v>
      </c>
      <c r="EV39" s="81">
        <v>1801</v>
      </c>
      <c r="EW39" s="81">
        <v>1881</v>
      </c>
      <c r="EX39" s="81">
        <v>1997</v>
      </c>
      <c r="EY39" s="81">
        <v>2048</v>
      </c>
      <c r="EZ39" s="81">
        <v>1932</v>
      </c>
      <c r="FA39" s="81">
        <v>1954</v>
      </c>
      <c r="FB39" s="81">
        <v>2023</v>
      </c>
      <c r="FC39" s="81">
        <v>2020</v>
      </c>
      <c r="FD39" s="81">
        <v>2013</v>
      </c>
      <c r="FE39" s="81">
        <v>2034</v>
      </c>
      <c r="FF39" s="81">
        <v>1956</v>
      </c>
      <c r="FG39" s="81">
        <v>1759</v>
      </c>
      <c r="FH39" s="81">
        <v>1857</v>
      </c>
      <c r="FI39" s="81">
        <v>1690</v>
      </c>
      <c r="FJ39" s="81">
        <v>1678</v>
      </c>
      <c r="FK39" s="81">
        <v>1577</v>
      </c>
      <c r="FL39" s="81">
        <v>1528</v>
      </c>
      <c r="FM39" s="81">
        <v>1576</v>
      </c>
      <c r="FN39" s="81">
        <v>1404</v>
      </c>
      <c r="FO39" s="81">
        <v>1416</v>
      </c>
      <c r="FP39" s="81">
        <v>1397</v>
      </c>
      <c r="FQ39" s="81">
        <v>1351</v>
      </c>
      <c r="FR39" s="81">
        <v>1312</v>
      </c>
      <c r="FS39" s="81">
        <v>1311</v>
      </c>
      <c r="FT39" s="81">
        <v>1387</v>
      </c>
      <c r="FU39" s="81">
        <v>1413</v>
      </c>
      <c r="FV39" s="81">
        <v>1491</v>
      </c>
      <c r="FW39" s="81">
        <v>1632</v>
      </c>
      <c r="FX39" s="81">
        <v>1166</v>
      </c>
      <c r="FY39" s="81">
        <v>1110</v>
      </c>
      <c r="FZ39" s="81">
        <v>1058</v>
      </c>
      <c r="GA39" s="81">
        <v>1030</v>
      </c>
      <c r="GB39" s="81">
        <v>924</v>
      </c>
      <c r="GC39" s="81">
        <v>795</v>
      </c>
      <c r="GD39" s="81">
        <v>757</v>
      </c>
      <c r="GE39" s="81">
        <v>754</v>
      </c>
      <c r="GF39" s="81">
        <v>663</v>
      </c>
      <c r="GG39" s="81">
        <v>589</v>
      </c>
      <c r="GH39" s="81">
        <v>517</v>
      </c>
      <c r="GI39" s="81">
        <v>491</v>
      </c>
      <c r="GJ39" s="81">
        <v>402</v>
      </c>
      <c r="GK39" s="81">
        <v>339</v>
      </c>
      <c r="GL39" s="82">
        <v>1368</v>
      </c>
    </row>
    <row r="40" spans="1:194" s="1" customFormat="1" x14ac:dyDescent="0.25">
      <c r="A40" s="31" t="s">
        <v>244</v>
      </c>
      <c r="B40" s="137" t="s">
        <v>276</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0">
        <v>3762</v>
      </c>
      <c r="N40" s="80">
        <v>3596</v>
      </c>
      <c r="O40" s="80">
        <v>3832</v>
      </c>
      <c r="P40" s="80">
        <v>3993</v>
      </c>
      <c r="Q40" s="80">
        <v>3888</v>
      </c>
      <c r="R40" s="80">
        <v>4097</v>
      </c>
      <c r="S40" s="80">
        <v>4273</v>
      </c>
      <c r="T40" s="80">
        <v>4186</v>
      </c>
      <c r="U40" s="80">
        <v>4287</v>
      </c>
      <c r="V40" s="80">
        <v>4255</v>
      </c>
      <c r="W40" s="80">
        <v>4452</v>
      </c>
      <c r="X40" s="80">
        <v>4417</v>
      </c>
      <c r="Y40" s="80">
        <v>4647</v>
      </c>
      <c r="Z40" s="80">
        <v>4631</v>
      </c>
      <c r="AA40" s="80">
        <v>4600</v>
      </c>
      <c r="AB40" s="80">
        <v>4366</v>
      </c>
      <c r="AC40" s="80">
        <v>4300</v>
      </c>
      <c r="AD40" s="80">
        <v>4469</v>
      </c>
      <c r="AE40" s="80">
        <v>4303</v>
      </c>
      <c r="AF40" s="80">
        <v>3786</v>
      </c>
      <c r="AG40" s="80">
        <v>3545</v>
      </c>
      <c r="AH40" s="80">
        <v>3482</v>
      </c>
      <c r="AI40" s="80">
        <v>3554</v>
      </c>
      <c r="AJ40" s="80">
        <v>3797</v>
      </c>
      <c r="AK40" s="80">
        <v>3669</v>
      </c>
      <c r="AL40" s="80">
        <v>3673</v>
      </c>
      <c r="AM40" s="80">
        <v>3567</v>
      </c>
      <c r="AN40" s="80">
        <v>3598</v>
      </c>
      <c r="AO40" s="80">
        <v>3746</v>
      </c>
      <c r="AP40" s="80">
        <v>3745</v>
      </c>
      <c r="AQ40" s="80">
        <v>3829</v>
      </c>
      <c r="AR40" s="80">
        <v>3841</v>
      </c>
      <c r="AS40" s="80">
        <v>3927</v>
      </c>
      <c r="AT40" s="80">
        <v>3932</v>
      </c>
      <c r="AU40" s="80">
        <v>3957</v>
      </c>
      <c r="AV40" s="80">
        <v>3916</v>
      </c>
      <c r="AW40" s="80">
        <v>3987</v>
      </c>
      <c r="AX40" s="80">
        <v>3874</v>
      </c>
      <c r="AY40" s="80">
        <v>3982</v>
      </c>
      <c r="AZ40" s="80">
        <v>3959</v>
      </c>
      <c r="BA40" s="80">
        <v>3911</v>
      </c>
      <c r="BB40" s="80">
        <v>4015</v>
      </c>
      <c r="BC40" s="80">
        <v>4148</v>
      </c>
      <c r="BD40" s="80">
        <v>3809</v>
      </c>
      <c r="BE40" s="80">
        <v>3520</v>
      </c>
      <c r="BF40" s="80">
        <v>3598</v>
      </c>
      <c r="BG40" s="80">
        <v>3420</v>
      </c>
      <c r="BH40" s="80">
        <v>3572</v>
      </c>
      <c r="BI40" s="80">
        <v>3589</v>
      </c>
      <c r="BJ40" s="80">
        <v>3698</v>
      </c>
      <c r="BK40" s="80">
        <v>3926</v>
      </c>
      <c r="BL40" s="80">
        <v>3936</v>
      </c>
      <c r="BM40" s="80">
        <v>3741</v>
      </c>
      <c r="BN40" s="80">
        <v>3771</v>
      </c>
      <c r="BO40" s="80">
        <v>3775</v>
      </c>
      <c r="BP40" s="80">
        <v>3773</v>
      </c>
      <c r="BQ40" s="80">
        <v>3557</v>
      </c>
      <c r="BR40" s="80">
        <v>3649</v>
      </c>
      <c r="BS40" s="80">
        <v>3601</v>
      </c>
      <c r="BT40" s="80">
        <v>3503</v>
      </c>
      <c r="BU40" s="80">
        <v>3550</v>
      </c>
      <c r="BV40" s="80">
        <v>3361</v>
      </c>
      <c r="BW40" s="80">
        <v>3352</v>
      </c>
      <c r="BX40" s="80">
        <v>3161</v>
      </c>
      <c r="BY40" s="80">
        <v>3029</v>
      </c>
      <c r="BZ40" s="80">
        <v>3036</v>
      </c>
      <c r="CA40" s="80">
        <v>2900</v>
      </c>
      <c r="CB40" s="80">
        <v>2724</v>
      </c>
      <c r="CC40" s="80">
        <v>2779</v>
      </c>
      <c r="CD40" s="80">
        <v>2712</v>
      </c>
      <c r="CE40" s="80">
        <v>2491</v>
      </c>
      <c r="CF40" s="80">
        <v>2398</v>
      </c>
      <c r="CG40" s="80">
        <v>2332</v>
      </c>
      <c r="CH40" s="80">
        <v>2372</v>
      </c>
      <c r="CI40" s="80">
        <v>2402</v>
      </c>
      <c r="CJ40" s="80">
        <v>2611</v>
      </c>
      <c r="CK40" s="80">
        <v>1730</v>
      </c>
      <c r="CL40" s="80">
        <v>1588</v>
      </c>
      <c r="CM40" s="80">
        <v>1620</v>
      </c>
      <c r="CN40" s="80">
        <v>1482</v>
      </c>
      <c r="CO40" s="80">
        <v>1279</v>
      </c>
      <c r="CP40" s="80">
        <v>1111</v>
      </c>
      <c r="CQ40" s="80">
        <v>1102</v>
      </c>
      <c r="CR40" s="80">
        <v>1060</v>
      </c>
      <c r="CS40" s="80">
        <v>983</v>
      </c>
      <c r="CT40" s="80">
        <v>928</v>
      </c>
      <c r="CU40" s="80">
        <v>733</v>
      </c>
      <c r="CV40" s="80">
        <v>665</v>
      </c>
      <c r="CW40" s="80">
        <v>528</v>
      </c>
      <c r="CX40" s="80">
        <v>461</v>
      </c>
      <c r="CY40" s="80">
        <v>1531</v>
      </c>
      <c r="CZ40" s="81">
        <v>3495</v>
      </c>
      <c r="DA40" s="81">
        <v>3490</v>
      </c>
      <c r="DB40" s="81">
        <v>3858</v>
      </c>
      <c r="DC40" s="81">
        <v>4038</v>
      </c>
      <c r="DD40" s="81">
        <v>3838</v>
      </c>
      <c r="DE40" s="81">
        <v>4036</v>
      </c>
      <c r="DF40" s="81">
        <v>4142</v>
      </c>
      <c r="DG40" s="81">
        <v>4249</v>
      </c>
      <c r="DH40" s="81">
        <v>4215</v>
      </c>
      <c r="DI40" s="81">
        <v>4202</v>
      </c>
      <c r="DJ40" s="81">
        <v>4249</v>
      </c>
      <c r="DK40" s="81">
        <v>4337</v>
      </c>
      <c r="DL40" s="81">
        <v>4313</v>
      </c>
      <c r="DM40" s="81">
        <v>4321</v>
      </c>
      <c r="DN40" s="81">
        <v>4318</v>
      </c>
      <c r="DO40" s="81">
        <v>4325</v>
      </c>
      <c r="DP40" s="81">
        <v>4237</v>
      </c>
      <c r="DQ40" s="81">
        <v>4129</v>
      </c>
      <c r="DR40" s="81">
        <v>4073</v>
      </c>
      <c r="DS40" s="81">
        <v>3390</v>
      </c>
      <c r="DT40" s="81">
        <v>3236</v>
      </c>
      <c r="DU40" s="81">
        <v>3420</v>
      </c>
      <c r="DV40" s="81">
        <v>3552</v>
      </c>
      <c r="DW40" s="81">
        <v>3738</v>
      </c>
      <c r="DX40" s="81">
        <v>3579</v>
      </c>
      <c r="DY40" s="81">
        <v>3622</v>
      </c>
      <c r="DZ40" s="81">
        <v>3498</v>
      </c>
      <c r="EA40" s="81">
        <v>3707</v>
      </c>
      <c r="EB40" s="81">
        <v>3945</v>
      </c>
      <c r="EC40" s="81">
        <v>4034</v>
      </c>
      <c r="ED40" s="81">
        <v>4055</v>
      </c>
      <c r="EE40" s="81">
        <v>4123</v>
      </c>
      <c r="EF40" s="81">
        <v>4187</v>
      </c>
      <c r="EG40" s="81">
        <v>4442</v>
      </c>
      <c r="EH40" s="81">
        <v>4541</v>
      </c>
      <c r="EI40" s="81">
        <v>4483</v>
      </c>
      <c r="EJ40" s="81">
        <v>4330</v>
      </c>
      <c r="EK40" s="81">
        <v>4312</v>
      </c>
      <c r="EL40" s="81">
        <v>4276</v>
      </c>
      <c r="EM40" s="81">
        <v>4184</v>
      </c>
      <c r="EN40" s="81">
        <v>4351</v>
      </c>
      <c r="EO40" s="81">
        <v>4319</v>
      </c>
      <c r="EP40" s="81">
        <v>4179</v>
      </c>
      <c r="EQ40" s="81">
        <v>3969</v>
      </c>
      <c r="ER40" s="81">
        <v>3729</v>
      </c>
      <c r="ES40" s="81">
        <v>3626</v>
      </c>
      <c r="ET40" s="81">
        <v>3599</v>
      </c>
      <c r="EU40" s="81">
        <v>3563</v>
      </c>
      <c r="EV40" s="81">
        <v>3707</v>
      </c>
      <c r="EW40" s="81">
        <v>3772</v>
      </c>
      <c r="EX40" s="81">
        <v>3854</v>
      </c>
      <c r="EY40" s="81">
        <v>3969</v>
      </c>
      <c r="EZ40" s="81">
        <v>3845</v>
      </c>
      <c r="FA40" s="81">
        <v>3831</v>
      </c>
      <c r="FB40" s="81">
        <v>3698</v>
      </c>
      <c r="FC40" s="81">
        <v>3828</v>
      </c>
      <c r="FD40" s="81">
        <v>3705</v>
      </c>
      <c r="FE40" s="81">
        <v>3693</v>
      </c>
      <c r="FF40" s="81">
        <v>3689</v>
      </c>
      <c r="FG40" s="81">
        <v>3731</v>
      </c>
      <c r="FH40" s="81">
        <v>3603</v>
      </c>
      <c r="FI40" s="81">
        <v>3534</v>
      </c>
      <c r="FJ40" s="81">
        <v>3426</v>
      </c>
      <c r="FK40" s="81">
        <v>3195</v>
      </c>
      <c r="FL40" s="81">
        <v>3279</v>
      </c>
      <c r="FM40" s="81">
        <v>3045</v>
      </c>
      <c r="FN40" s="81">
        <v>2949</v>
      </c>
      <c r="FO40" s="81">
        <v>2810</v>
      </c>
      <c r="FP40" s="81">
        <v>2808</v>
      </c>
      <c r="FQ40" s="81">
        <v>2711</v>
      </c>
      <c r="FR40" s="81">
        <v>2595</v>
      </c>
      <c r="FS40" s="81">
        <v>2540</v>
      </c>
      <c r="FT40" s="81">
        <v>2641</v>
      </c>
      <c r="FU40" s="81">
        <v>2538</v>
      </c>
      <c r="FV40" s="81">
        <v>2780</v>
      </c>
      <c r="FW40" s="81">
        <v>2914</v>
      </c>
      <c r="FX40" s="81">
        <v>2045</v>
      </c>
      <c r="FY40" s="81">
        <v>1988</v>
      </c>
      <c r="FZ40" s="81">
        <v>1887</v>
      </c>
      <c r="GA40" s="81">
        <v>1741</v>
      </c>
      <c r="GB40" s="81">
        <v>1589</v>
      </c>
      <c r="GC40" s="81">
        <v>1413</v>
      </c>
      <c r="GD40" s="81">
        <v>1549</v>
      </c>
      <c r="GE40" s="81">
        <v>1390</v>
      </c>
      <c r="GF40" s="81">
        <v>1366</v>
      </c>
      <c r="GG40" s="81">
        <v>1280</v>
      </c>
      <c r="GH40" s="81">
        <v>1184</v>
      </c>
      <c r="GI40" s="81">
        <v>1074</v>
      </c>
      <c r="GJ40" s="81">
        <v>959</v>
      </c>
      <c r="GK40" s="81">
        <v>813</v>
      </c>
      <c r="GL40" s="82">
        <v>3186</v>
      </c>
    </row>
    <row r="41" spans="1:194" s="1" customFormat="1" x14ac:dyDescent="0.25">
      <c r="A41" s="31" t="s">
        <v>244</v>
      </c>
      <c r="B41" s="137" t="s">
        <v>277</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0">
        <v>1139</v>
      </c>
      <c r="N41" s="80">
        <v>1091</v>
      </c>
      <c r="O41" s="80">
        <v>1185</v>
      </c>
      <c r="P41" s="80">
        <v>1182</v>
      </c>
      <c r="Q41" s="80">
        <v>1269</v>
      </c>
      <c r="R41" s="80">
        <v>1292</v>
      </c>
      <c r="S41" s="80">
        <v>1297</v>
      </c>
      <c r="T41" s="80">
        <v>1352</v>
      </c>
      <c r="U41" s="80">
        <v>1305</v>
      </c>
      <c r="V41" s="80">
        <v>1368</v>
      </c>
      <c r="W41" s="80">
        <v>1364</v>
      </c>
      <c r="X41" s="80">
        <v>1391</v>
      </c>
      <c r="Y41" s="80">
        <v>1462</v>
      </c>
      <c r="Z41" s="80">
        <v>1400</v>
      </c>
      <c r="AA41" s="80">
        <v>1547</v>
      </c>
      <c r="AB41" s="80">
        <v>1448</v>
      </c>
      <c r="AC41" s="80">
        <v>1376</v>
      </c>
      <c r="AD41" s="80">
        <v>1374</v>
      </c>
      <c r="AE41" s="80">
        <v>1745</v>
      </c>
      <c r="AF41" s="80">
        <v>2873</v>
      </c>
      <c r="AG41" s="80">
        <v>2624</v>
      </c>
      <c r="AH41" s="80">
        <v>3027</v>
      </c>
      <c r="AI41" s="80">
        <v>2752</v>
      </c>
      <c r="AJ41" s="80">
        <v>2567</v>
      </c>
      <c r="AK41" s="80">
        <v>2129</v>
      </c>
      <c r="AL41" s="80">
        <v>2122</v>
      </c>
      <c r="AM41" s="80">
        <v>2039</v>
      </c>
      <c r="AN41" s="80">
        <v>1921</v>
      </c>
      <c r="AO41" s="80">
        <v>2090</v>
      </c>
      <c r="AP41" s="80">
        <v>2059</v>
      </c>
      <c r="AQ41" s="80">
        <v>2068</v>
      </c>
      <c r="AR41" s="80">
        <v>2098</v>
      </c>
      <c r="AS41" s="80">
        <v>2036</v>
      </c>
      <c r="AT41" s="80">
        <v>1946</v>
      </c>
      <c r="AU41" s="80">
        <v>1981</v>
      </c>
      <c r="AV41" s="80">
        <v>2003</v>
      </c>
      <c r="AW41" s="80">
        <v>1921</v>
      </c>
      <c r="AX41" s="80">
        <v>1853</v>
      </c>
      <c r="AY41" s="80">
        <v>2020</v>
      </c>
      <c r="AZ41" s="80">
        <v>1874</v>
      </c>
      <c r="BA41" s="80">
        <v>1881</v>
      </c>
      <c r="BB41" s="80">
        <v>1897</v>
      </c>
      <c r="BC41" s="80">
        <v>1869</v>
      </c>
      <c r="BD41" s="80">
        <v>1912</v>
      </c>
      <c r="BE41" s="80">
        <v>1836</v>
      </c>
      <c r="BF41" s="80">
        <v>1838</v>
      </c>
      <c r="BG41" s="80">
        <v>1774</v>
      </c>
      <c r="BH41" s="80">
        <v>1752</v>
      </c>
      <c r="BI41" s="80">
        <v>2048</v>
      </c>
      <c r="BJ41" s="80">
        <v>2120</v>
      </c>
      <c r="BK41" s="80">
        <v>2216</v>
      </c>
      <c r="BL41" s="80">
        <v>2138</v>
      </c>
      <c r="BM41" s="80">
        <v>1968</v>
      </c>
      <c r="BN41" s="80">
        <v>2077</v>
      </c>
      <c r="BO41" s="80">
        <v>2123</v>
      </c>
      <c r="BP41" s="80">
        <v>2035</v>
      </c>
      <c r="BQ41" s="80">
        <v>2082</v>
      </c>
      <c r="BR41" s="80">
        <v>2068</v>
      </c>
      <c r="BS41" s="80">
        <v>1852</v>
      </c>
      <c r="BT41" s="80">
        <v>1693</v>
      </c>
      <c r="BU41" s="80">
        <v>1590</v>
      </c>
      <c r="BV41" s="80">
        <v>1502</v>
      </c>
      <c r="BW41" s="80">
        <v>1486</v>
      </c>
      <c r="BX41" s="80">
        <v>1403</v>
      </c>
      <c r="BY41" s="80">
        <v>1227</v>
      </c>
      <c r="BZ41" s="80">
        <v>1152</v>
      </c>
      <c r="CA41" s="80">
        <v>1130</v>
      </c>
      <c r="CB41" s="80">
        <v>1124</v>
      </c>
      <c r="CC41" s="80">
        <v>1071</v>
      </c>
      <c r="CD41" s="80">
        <v>978</v>
      </c>
      <c r="CE41" s="80">
        <v>939</v>
      </c>
      <c r="CF41" s="80">
        <v>993</v>
      </c>
      <c r="CG41" s="80">
        <v>866</v>
      </c>
      <c r="CH41" s="80">
        <v>946</v>
      </c>
      <c r="CI41" s="80">
        <v>984</v>
      </c>
      <c r="CJ41" s="80">
        <v>1049</v>
      </c>
      <c r="CK41" s="80">
        <v>763</v>
      </c>
      <c r="CL41" s="80">
        <v>656</v>
      </c>
      <c r="CM41" s="80">
        <v>693</v>
      </c>
      <c r="CN41" s="80">
        <v>548</v>
      </c>
      <c r="CO41" s="80">
        <v>467</v>
      </c>
      <c r="CP41" s="80">
        <v>436</v>
      </c>
      <c r="CQ41" s="80">
        <v>472</v>
      </c>
      <c r="CR41" s="80">
        <v>374</v>
      </c>
      <c r="CS41" s="80">
        <v>382</v>
      </c>
      <c r="CT41" s="80">
        <v>347</v>
      </c>
      <c r="CU41" s="80">
        <v>293</v>
      </c>
      <c r="CV41" s="80">
        <v>259</v>
      </c>
      <c r="CW41" s="80">
        <v>226</v>
      </c>
      <c r="CX41" s="80">
        <v>197</v>
      </c>
      <c r="CY41" s="80">
        <v>708</v>
      </c>
      <c r="CZ41" s="81">
        <v>1114</v>
      </c>
      <c r="DA41" s="81">
        <v>1053</v>
      </c>
      <c r="DB41" s="81">
        <v>1146</v>
      </c>
      <c r="DC41" s="81">
        <v>1141</v>
      </c>
      <c r="DD41" s="81">
        <v>1132</v>
      </c>
      <c r="DE41" s="81">
        <v>1143</v>
      </c>
      <c r="DF41" s="81">
        <v>1248</v>
      </c>
      <c r="DG41" s="81">
        <v>1314</v>
      </c>
      <c r="DH41" s="81">
        <v>1223</v>
      </c>
      <c r="DI41" s="81">
        <v>1289</v>
      </c>
      <c r="DJ41" s="81">
        <v>1346</v>
      </c>
      <c r="DK41" s="81">
        <v>1344</v>
      </c>
      <c r="DL41" s="81">
        <v>1457</v>
      </c>
      <c r="DM41" s="81">
        <v>1403</v>
      </c>
      <c r="DN41" s="81">
        <v>1492</v>
      </c>
      <c r="DO41" s="81">
        <v>1403</v>
      </c>
      <c r="DP41" s="81">
        <v>1382</v>
      </c>
      <c r="DQ41" s="81">
        <v>1382</v>
      </c>
      <c r="DR41" s="81">
        <v>1789</v>
      </c>
      <c r="DS41" s="81">
        <v>3541</v>
      </c>
      <c r="DT41" s="81">
        <v>3386</v>
      </c>
      <c r="DU41" s="81">
        <v>3688</v>
      </c>
      <c r="DV41" s="81">
        <v>3076</v>
      </c>
      <c r="DW41" s="81">
        <v>2458</v>
      </c>
      <c r="DX41" s="81">
        <v>2404</v>
      </c>
      <c r="DY41" s="81">
        <v>2295</v>
      </c>
      <c r="DZ41" s="81">
        <v>2079</v>
      </c>
      <c r="EA41" s="81">
        <v>1982</v>
      </c>
      <c r="EB41" s="81">
        <v>2087</v>
      </c>
      <c r="EC41" s="81">
        <v>2033</v>
      </c>
      <c r="ED41" s="81">
        <v>2143</v>
      </c>
      <c r="EE41" s="81">
        <v>2310</v>
      </c>
      <c r="EF41" s="81">
        <v>2134</v>
      </c>
      <c r="EG41" s="81">
        <v>1997</v>
      </c>
      <c r="EH41" s="81">
        <v>2016</v>
      </c>
      <c r="EI41" s="81">
        <v>1971</v>
      </c>
      <c r="EJ41" s="81">
        <v>1989</v>
      </c>
      <c r="EK41" s="81">
        <v>1890</v>
      </c>
      <c r="EL41" s="81">
        <v>1981</v>
      </c>
      <c r="EM41" s="81">
        <v>1898</v>
      </c>
      <c r="EN41" s="81">
        <v>1945</v>
      </c>
      <c r="EO41" s="81">
        <v>2012</v>
      </c>
      <c r="EP41" s="81">
        <v>2053</v>
      </c>
      <c r="EQ41" s="81">
        <v>1931</v>
      </c>
      <c r="ER41" s="81">
        <v>1859</v>
      </c>
      <c r="ES41" s="81">
        <v>1934</v>
      </c>
      <c r="ET41" s="81">
        <v>1878</v>
      </c>
      <c r="EU41" s="81">
        <v>1889</v>
      </c>
      <c r="EV41" s="81">
        <v>1925</v>
      </c>
      <c r="EW41" s="81">
        <v>2078</v>
      </c>
      <c r="EX41" s="81">
        <v>2194</v>
      </c>
      <c r="EY41" s="81">
        <v>2071</v>
      </c>
      <c r="EZ41" s="81">
        <v>2001</v>
      </c>
      <c r="FA41" s="81">
        <v>2259</v>
      </c>
      <c r="FB41" s="81">
        <v>2004</v>
      </c>
      <c r="FC41" s="81">
        <v>1965</v>
      </c>
      <c r="FD41" s="81">
        <v>1953</v>
      </c>
      <c r="FE41" s="81">
        <v>1867</v>
      </c>
      <c r="FF41" s="81">
        <v>1797</v>
      </c>
      <c r="FG41" s="81">
        <v>1665</v>
      </c>
      <c r="FH41" s="81">
        <v>1577</v>
      </c>
      <c r="FI41" s="81">
        <v>1507</v>
      </c>
      <c r="FJ41" s="81">
        <v>1395</v>
      </c>
      <c r="FK41" s="81">
        <v>1298</v>
      </c>
      <c r="FL41" s="81">
        <v>1254</v>
      </c>
      <c r="FM41" s="81">
        <v>1163</v>
      </c>
      <c r="FN41" s="81">
        <v>1145</v>
      </c>
      <c r="FO41" s="81">
        <v>1152</v>
      </c>
      <c r="FP41" s="81">
        <v>1084</v>
      </c>
      <c r="FQ41" s="81">
        <v>1050</v>
      </c>
      <c r="FR41" s="81">
        <v>1035</v>
      </c>
      <c r="FS41" s="81">
        <v>996</v>
      </c>
      <c r="FT41" s="81">
        <v>973</v>
      </c>
      <c r="FU41" s="81">
        <v>1047</v>
      </c>
      <c r="FV41" s="81">
        <v>1056</v>
      </c>
      <c r="FW41" s="81">
        <v>1052</v>
      </c>
      <c r="FX41" s="81">
        <v>867</v>
      </c>
      <c r="FY41" s="81">
        <v>819</v>
      </c>
      <c r="FZ41" s="81">
        <v>782</v>
      </c>
      <c r="GA41" s="81">
        <v>782</v>
      </c>
      <c r="GB41" s="81">
        <v>638</v>
      </c>
      <c r="GC41" s="81">
        <v>577</v>
      </c>
      <c r="GD41" s="81">
        <v>591</v>
      </c>
      <c r="GE41" s="81">
        <v>548</v>
      </c>
      <c r="GF41" s="81">
        <v>522</v>
      </c>
      <c r="GG41" s="81">
        <v>493</v>
      </c>
      <c r="GH41" s="81">
        <v>486</v>
      </c>
      <c r="GI41" s="81">
        <v>397</v>
      </c>
      <c r="GJ41" s="81">
        <v>373</v>
      </c>
      <c r="GK41" s="81">
        <v>388</v>
      </c>
      <c r="GL41" s="82">
        <v>1449</v>
      </c>
    </row>
    <row r="42" spans="1:194" s="1" customFormat="1" x14ac:dyDescent="0.25">
      <c r="A42" s="31" t="s">
        <v>244</v>
      </c>
      <c r="B42" s="137" t="s">
        <v>278</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0">
        <v>5316</v>
      </c>
      <c r="N42" s="80">
        <v>5165</v>
      </c>
      <c r="O42" s="80">
        <v>5220</v>
      </c>
      <c r="P42" s="80">
        <v>5512</v>
      </c>
      <c r="Q42" s="80">
        <v>5510</v>
      </c>
      <c r="R42" s="80">
        <v>5562</v>
      </c>
      <c r="S42" s="80">
        <v>5664</v>
      </c>
      <c r="T42" s="80">
        <v>5725</v>
      </c>
      <c r="U42" s="80">
        <v>5631</v>
      </c>
      <c r="V42" s="80">
        <v>5839</v>
      </c>
      <c r="W42" s="80">
        <v>5934</v>
      </c>
      <c r="X42" s="80">
        <v>5823</v>
      </c>
      <c r="Y42" s="80">
        <v>6021</v>
      </c>
      <c r="Z42" s="80">
        <v>5562</v>
      </c>
      <c r="AA42" s="80">
        <v>5788</v>
      </c>
      <c r="AB42" s="80">
        <v>5326</v>
      </c>
      <c r="AC42" s="80">
        <v>5250</v>
      </c>
      <c r="AD42" s="80">
        <v>5147</v>
      </c>
      <c r="AE42" s="80">
        <v>5680</v>
      </c>
      <c r="AF42" s="80">
        <v>7959</v>
      </c>
      <c r="AG42" s="80">
        <v>8156</v>
      </c>
      <c r="AH42" s="80">
        <v>8275</v>
      </c>
      <c r="AI42" s="80">
        <v>8139</v>
      </c>
      <c r="AJ42" s="80">
        <v>8028</v>
      </c>
      <c r="AK42" s="80">
        <v>7688</v>
      </c>
      <c r="AL42" s="80">
        <v>7782</v>
      </c>
      <c r="AM42" s="80">
        <v>7470</v>
      </c>
      <c r="AN42" s="80">
        <v>7475</v>
      </c>
      <c r="AO42" s="80">
        <v>7739</v>
      </c>
      <c r="AP42" s="80">
        <v>7647</v>
      </c>
      <c r="AQ42" s="80">
        <v>7747</v>
      </c>
      <c r="AR42" s="80">
        <v>7830</v>
      </c>
      <c r="AS42" s="80">
        <v>7523</v>
      </c>
      <c r="AT42" s="80">
        <v>7711</v>
      </c>
      <c r="AU42" s="80">
        <v>7554</v>
      </c>
      <c r="AV42" s="80">
        <v>7305</v>
      </c>
      <c r="AW42" s="80">
        <v>7405</v>
      </c>
      <c r="AX42" s="80">
        <v>7233</v>
      </c>
      <c r="AY42" s="80">
        <v>6875</v>
      </c>
      <c r="AZ42" s="80">
        <v>6877</v>
      </c>
      <c r="BA42" s="80">
        <v>6708</v>
      </c>
      <c r="BB42" s="80">
        <v>6549</v>
      </c>
      <c r="BC42" s="80">
        <v>6625</v>
      </c>
      <c r="BD42" s="80">
        <v>6288</v>
      </c>
      <c r="BE42" s="80">
        <v>5758</v>
      </c>
      <c r="BF42" s="80">
        <v>5716</v>
      </c>
      <c r="BG42" s="80">
        <v>5769</v>
      </c>
      <c r="BH42" s="80">
        <v>5678</v>
      </c>
      <c r="BI42" s="80">
        <v>5829</v>
      </c>
      <c r="BJ42" s="80">
        <v>5901</v>
      </c>
      <c r="BK42" s="80">
        <v>5881</v>
      </c>
      <c r="BL42" s="80">
        <v>6314</v>
      </c>
      <c r="BM42" s="80">
        <v>5998</v>
      </c>
      <c r="BN42" s="80">
        <v>6138</v>
      </c>
      <c r="BO42" s="80">
        <v>6069</v>
      </c>
      <c r="BP42" s="80">
        <v>6178</v>
      </c>
      <c r="BQ42" s="80">
        <v>6132</v>
      </c>
      <c r="BR42" s="80">
        <v>6152</v>
      </c>
      <c r="BS42" s="80">
        <v>5932</v>
      </c>
      <c r="BT42" s="80">
        <v>5840</v>
      </c>
      <c r="BU42" s="80">
        <v>5644</v>
      </c>
      <c r="BV42" s="80">
        <v>5360</v>
      </c>
      <c r="BW42" s="80">
        <v>4929</v>
      </c>
      <c r="BX42" s="80">
        <v>4889</v>
      </c>
      <c r="BY42" s="80">
        <v>4739</v>
      </c>
      <c r="BZ42" s="80">
        <v>4502</v>
      </c>
      <c r="CA42" s="80">
        <v>4263</v>
      </c>
      <c r="CB42" s="80">
        <v>4140</v>
      </c>
      <c r="CC42" s="80">
        <v>4137</v>
      </c>
      <c r="CD42" s="80">
        <v>3996</v>
      </c>
      <c r="CE42" s="80">
        <v>3804</v>
      </c>
      <c r="CF42" s="80">
        <v>3974</v>
      </c>
      <c r="CG42" s="80">
        <v>3976</v>
      </c>
      <c r="CH42" s="80">
        <v>3950</v>
      </c>
      <c r="CI42" s="80">
        <v>4088</v>
      </c>
      <c r="CJ42" s="80">
        <v>4500</v>
      </c>
      <c r="CK42" s="80">
        <v>3331</v>
      </c>
      <c r="CL42" s="80">
        <v>3326</v>
      </c>
      <c r="CM42" s="80">
        <v>3258</v>
      </c>
      <c r="CN42" s="80">
        <v>2872</v>
      </c>
      <c r="CO42" s="80">
        <v>2455</v>
      </c>
      <c r="CP42" s="80">
        <v>2132</v>
      </c>
      <c r="CQ42" s="80">
        <v>2089</v>
      </c>
      <c r="CR42" s="80">
        <v>2035</v>
      </c>
      <c r="CS42" s="80">
        <v>1780</v>
      </c>
      <c r="CT42" s="80">
        <v>1583</v>
      </c>
      <c r="CU42" s="80">
        <v>1379</v>
      </c>
      <c r="CV42" s="80">
        <v>1215</v>
      </c>
      <c r="CW42" s="80">
        <v>1029</v>
      </c>
      <c r="CX42" s="80">
        <v>881</v>
      </c>
      <c r="CY42" s="80">
        <v>2973</v>
      </c>
      <c r="CZ42" s="81">
        <v>4890</v>
      </c>
      <c r="DA42" s="81">
        <v>5071</v>
      </c>
      <c r="DB42" s="81">
        <v>4963</v>
      </c>
      <c r="DC42" s="81">
        <v>5144</v>
      </c>
      <c r="DD42" s="81">
        <v>4993</v>
      </c>
      <c r="DE42" s="81">
        <v>5266</v>
      </c>
      <c r="DF42" s="81">
        <v>5470</v>
      </c>
      <c r="DG42" s="81">
        <v>5416</v>
      </c>
      <c r="DH42" s="81">
        <v>5452</v>
      </c>
      <c r="DI42" s="81">
        <v>5560</v>
      </c>
      <c r="DJ42" s="81">
        <v>5675</v>
      </c>
      <c r="DK42" s="81">
        <v>5615</v>
      </c>
      <c r="DL42" s="81">
        <v>5478</v>
      </c>
      <c r="DM42" s="81">
        <v>5390</v>
      </c>
      <c r="DN42" s="81">
        <v>5414</v>
      </c>
      <c r="DO42" s="81">
        <v>5234</v>
      </c>
      <c r="DP42" s="81">
        <v>5033</v>
      </c>
      <c r="DQ42" s="81">
        <v>5054</v>
      </c>
      <c r="DR42" s="81">
        <v>5426</v>
      </c>
      <c r="DS42" s="81">
        <v>7980</v>
      </c>
      <c r="DT42" s="81">
        <v>8278</v>
      </c>
      <c r="DU42" s="81">
        <v>8062</v>
      </c>
      <c r="DV42" s="81">
        <v>7864</v>
      </c>
      <c r="DW42" s="81">
        <v>7813</v>
      </c>
      <c r="DX42" s="81">
        <v>7429</v>
      </c>
      <c r="DY42" s="81">
        <v>7567</v>
      </c>
      <c r="DZ42" s="81">
        <v>7233</v>
      </c>
      <c r="EA42" s="81">
        <v>7732</v>
      </c>
      <c r="EB42" s="81">
        <v>7724</v>
      </c>
      <c r="EC42" s="81">
        <v>7694</v>
      </c>
      <c r="ED42" s="81">
        <v>7830</v>
      </c>
      <c r="EE42" s="81">
        <v>7801</v>
      </c>
      <c r="EF42" s="81">
        <v>7842</v>
      </c>
      <c r="EG42" s="81">
        <v>7765</v>
      </c>
      <c r="EH42" s="81">
        <v>7885</v>
      </c>
      <c r="EI42" s="81">
        <v>7593</v>
      </c>
      <c r="EJ42" s="81">
        <v>7483</v>
      </c>
      <c r="EK42" s="81">
        <v>7380</v>
      </c>
      <c r="EL42" s="81">
        <v>7106</v>
      </c>
      <c r="EM42" s="81">
        <v>6814</v>
      </c>
      <c r="EN42" s="81">
        <v>6684</v>
      </c>
      <c r="EO42" s="81">
        <v>6755</v>
      </c>
      <c r="EP42" s="81">
        <v>6825</v>
      </c>
      <c r="EQ42" s="81">
        <v>6335</v>
      </c>
      <c r="ER42" s="81">
        <v>5889</v>
      </c>
      <c r="ES42" s="81">
        <v>5791</v>
      </c>
      <c r="ET42" s="81">
        <v>5765</v>
      </c>
      <c r="EU42" s="81">
        <v>5913</v>
      </c>
      <c r="EV42" s="81">
        <v>5749</v>
      </c>
      <c r="EW42" s="81">
        <v>5803</v>
      </c>
      <c r="EX42" s="81">
        <v>5977</v>
      </c>
      <c r="EY42" s="81">
        <v>6295</v>
      </c>
      <c r="EZ42" s="81">
        <v>6104</v>
      </c>
      <c r="FA42" s="81">
        <v>6204</v>
      </c>
      <c r="FB42" s="81">
        <v>5930</v>
      </c>
      <c r="FC42" s="81">
        <v>6193</v>
      </c>
      <c r="FD42" s="81">
        <v>6345</v>
      </c>
      <c r="FE42" s="81">
        <v>6161</v>
      </c>
      <c r="FF42" s="81">
        <v>6145</v>
      </c>
      <c r="FG42" s="81">
        <v>5915</v>
      </c>
      <c r="FH42" s="81">
        <v>5629</v>
      </c>
      <c r="FI42" s="81">
        <v>5394</v>
      </c>
      <c r="FJ42" s="81">
        <v>5247</v>
      </c>
      <c r="FK42" s="81">
        <v>4974</v>
      </c>
      <c r="FL42" s="81">
        <v>5050</v>
      </c>
      <c r="FM42" s="81">
        <v>4550</v>
      </c>
      <c r="FN42" s="81">
        <v>4557</v>
      </c>
      <c r="FO42" s="81">
        <v>4337</v>
      </c>
      <c r="FP42" s="81">
        <v>4448</v>
      </c>
      <c r="FQ42" s="81">
        <v>4353</v>
      </c>
      <c r="FR42" s="81">
        <v>4121</v>
      </c>
      <c r="FS42" s="81">
        <v>4196</v>
      </c>
      <c r="FT42" s="81">
        <v>4297</v>
      </c>
      <c r="FU42" s="81">
        <v>4441</v>
      </c>
      <c r="FV42" s="81">
        <v>4734</v>
      </c>
      <c r="FW42" s="81">
        <v>4966</v>
      </c>
      <c r="FX42" s="81">
        <v>3797</v>
      </c>
      <c r="FY42" s="81">
        <v>3799</v>
      </c>
      <c r="FZ42" s="81">
        <v>3699</v>
      </c>
      <c r="GA42" s="81">
        <v>3408</v>
      </c>
      <c r="GB42" s="81">
        <v>3022</v>
      </c>
      <c r="GC42" s="81">
        <v>2593</v>
      </c>
      <c r="GD42" s="81">
        <v>2599</v>
      </c>
      <c r="GE42" s="81">
        <v>2561</v>
      </c>
      <c r="GF42" s="81">
        <v>2326</v>
      </c>
      <c r="GG42" s="81">
        <v>2203</v>
      </c>
      <c r="GH42" s="81">
        <v>1950</v>
      </c>
      <c r="GI42" s="81">
        <v>1840</v>
      </c>
      <c r="GJ42" s="81">
        <v>1542</v>
      </c>
      <c r="GK42" s="81">
        <v>1438</v>
      </c>
      <c r="GL42" s="82">
        <v>5889</v>
      </c>
    </row>
    <row r="43" spans="1:194" s="1" customFormat="1" x14ac:dyDescent="0.25">
      <c r="A43" s="31" t="s">
        <v>244</v>
      </c>
      <c r="B43" s="137" t="s">
        <v>279</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0">
        <v>2950</v>
      </c>
      <c r="N43" s="80">
        <v>3144</v>
      </c>
      <c r="O43" s="80">
        <v>3265</v>
      </c>
      <c r="P43" s="80">
        <v>3366</v>
      </c>
      <c r="Q43" s="80">
        <v>3567</v>
      </c>
      <c r="R43" s="80">
        <v>3437</v>
      </c>
      <c r="S43" s="80">
        <v>3594</v>
      </c>
      <c r="T43" s="80">
        <v>3616</v>
      </c>
      <c r="U43" s="80">
        <v>3611</v>
      </c>
      <c r="V43" s="80">
        <v>3716</v>
      </c>
      <c r="W43" s="80">
        <v>3917</v>
      </c>
      <c r="X43" s="80">
        <v>3991</v>
      </c>
      <c r="Y43" s="80">
        <v>3943</v>
      </c>
      <c r="Z43" s="80">
        <v>3799</v>
      </c>
      <c r="AA43" s="80">
        <v>3770</v>
      </c>
      <c r="AB43" s="80">
        <v>3726</v>
      </c>
      <c r="AC43" s="80">
        <v>3576</v>
      </c>
      <c r="AD43" s="80">
        <v>3635</v>
      </c>
      <c r="AE43" s="80">
        <v>3431</v>
      </c>
      <c r="AF43" s="80">
        <v>2404</v>
      </c>
      <c r="AG43" s="80">
        <v>2310</v>
      </c>
      <c r="AH43" s="80">
        <v>2442</v>
      </c>
      <c r="AI43" s="80">
        <v>2533</v>
      </c>
      <c r="AJ43" s="80">
        <v>2903</v>
      </c>
      <c r="AK43" s="80">
        <v>3030</v>
      </c>
      <c r="AL43" s="80">
        <v>2938</v>
      </c>
      <c r="AM43" s="80">
        <v>2794</v>
      </c>
      <c r="AN43" s="80">
        <v>2813</v>
      </c>
      <c r="AO43" s="80">
        <v>3057</v>
      </c>
      <c r="AP43" s="80">
        <v>2963</v>
      </c>
      <c r="AQ43" s="80">
        <v>3166</v>
      </c>
      <c r="AR43" s="80">
        <v>3331</v>
      </c>
      <c r="AS43" s="80">
        <v>3279</v>
      </c>
      <c r="AT43" s="80">
        <v>3439</v>
      </c>
      <c r="AU43" s="80">
        <v>3623</v>
      </c>
      <c r="AV43" s="80">
        <v>3491</v>
      </c>
      <c r="AW43" s="80">
        <v>3489</v>
      </c>
      <c r="AX43" s="80">
        <v>3436</v>
      </c>
      <c r="AY43" s="80">
        <v>3527</v>
      </c>
      <c r="AZ43" s="80">
        <v>3623</v>
      </c>
      <c r="BA43" s="80">
        <v>3821</v>
      </c>
      <c r="BB43" s="80">
        <v>3854</v>
      </c>
      <c r="BC43" s="80">
        <v>3993</v>
      </c>
      <c r="BD43" s="80">
        <v>3866</v>
      </c>
      <c r="BE43" s="80">
        <v>3758</v>
      </c>
      <c r="BF43" s="80">
        <v>3635</v>
      </c>
      <c r="BG43" s="80">
        <v>3703</v>
      </c>
      <c r="BH43" s="80">
        <v>3685</v>
      </c>
      <c r="BI43" s="80">
        <v>3797</v>
      </c>
      <c r="BJ43" s="80">
        <v>3831</v>
      </c>
      <c r="BK43" s="80">
        <v>4040</v>
      </c>
      <c r="BL43" s="80">
        <v>3967</v>
      </c>
      <c r="BM43" s="80">
        <v>3801</v>
      </c>
      <c r="BN43" s="80">
        <v>3869</v>
      </c>
      <c r="BO43" s="80">
        <v>3894</v>
      </c>
      <c r="BP43" s="80">
        <v>4092</v>
      </c>
      <c r="BQ43" s="80">
        <v>4003</v>
      </c>
      <c r="BR43" s="80">
        <v>4026</v>
      </c>
      <c r="BS43" s="80">
        <v>3990</v>
      </c>
      <c r="BT43" s="80">
        <v>3741</v>
      </c>
      <c r="BU43" s="80">
        <v>3639</v>
      </c>
      <c r="BV43" s="80">
        <v>3470</v>
      </c>
      <c r="BW43" s="80">
        <v>3370</v>
      </c>
      <c r="BX43" s="80">
        <v>3209</v>
      </c>
      <c r="BY43" s="80">
        <v>3106</v>
      </c>
      <c r="BZ43" s="80">
        <v>2905</v>
      </c>
      <c r="CA43" s="80">
        <v>2822</v>
      </c>
      <c r="CB43" s="80">
        <v>2718</v>
      </c>
      <c r="CC43" s="80">
        <v>2543</v>
      </c>
      <c r="CD43" s="80">
        <v>2506</v>
      </c>
      <c r="CE43" s="80">
        <v>2437</v>
      </c>
      <c r="CF43" s="80">
        <v>2275</v>
      </c>
      <c r="CG43" s="80">
        <v>2369</v>
      </c>
      <c r="CH43" s="80">
        <v>2470</v>
      </c>
      <c r="CI43" s="80">
        <v>2528</v>
      </c>
      <c r="CJ43" s="80">
        <v>2831</v>
      </c>
      <c r="CK43" s="80">
        <v>2036</v>
      </c>
      <c r="CL43" s="80">
        <v>1999</v>
      </c>
      <c r="CM43" s="80">
        <v>1957</v>
      </c>
      <c r="CN43" s="80">
        <v>1747</v>
      </c>
      <c r="CO43" s="80">
        <v>1592</v>
      </c>
      <c r="CP43" s="80">
        <v>1309</v>
      </c>
      <c r="CQ43" s="80">
        <v>1313</v>
      </c>
      <c r="CR43" s="80">
        <v>1252</v>
      </c>
      <c r="CS43" s="80">
        <v>1209</v>
      </c>
      <c r="CT43" s="80">
        <v>1090</v>
      </c>
      <c r="CU43" s="80">
        <v>976</v>
      </c>
      <c r="CV43" s="80">
        <v>780</v>
      </c>
      <c r="CW43" s="80">
        <v>654</v>
      </c>
      <c r="CX43" s="80">
        <v>621</v>
      </c>
      <c r="CY43" s="80">
        <v>1900</v>
      </c>
      <c r="CZ43" s="81">
        <v>2929</v>
      </c>
      <c r="DA43" s="81">
        <v>2966</v>
      </c>
      <c r="DB43" s="81">
        <v>2997</v>
      </c>
      <c r="DC43" s="81">
        <v>3212</v>
      </c>
      <c r="DD43" s="81">
        <v>3219</v>
      </c>
      <c r="DE43" s="81">
        <v>3374</v>
      </c>
      <c r="DF43" s="81">
        <v>3456</v>
      </c>
      <c r="DG43" s="81">
        <v>3551</v>
      </c>
      <c r="DH43" s="81">
        <v>3437</v>
      </c>
      <c r="DI43" s="81">
        <v>3531</v>
      </c>
      <c r="DJ43" s="81">
        <v>3852</v>
      </c>
      <c r="DK43" s="81">
        <v>3833</v>
      </c>
      <c r="DL43" s="81">
        <v>3724</v>
      </c>
      <c r="DM43" s="81">
        <v>3685</v>
      </c>
      <c r="DN43" s="81">
        <v>3722</v>
      </c>
      <c r="DO43" s="81">
        <v>3554</v>
      </c>
      <c r="DP43" s="81">
        <v>3461</v>
      </c>
      <c r="DQ43" s="81">
        <v>3441</v>
      </c>
      <c r="DR43" s="81">
        <v>3195</v>
      </c>
      <c r="DS43" s="81">
        <v>1877</v>
      </c>
      <c r="DT43" s="81">
        <v>1852</v>
      </c>
      <c r="DU43" s="81">
        <v>2091</v>
      </c>
      <c r="DV43" s="81">
        <v>2430</v>
      </c>
      <c r="DW43" s="81">
        <v>2779</v>
      </c>
      <c r="DX43" s="81">
        <v>2758</v>
      </c>
      <c r="DY43" s="81">
        <v>2867</v>
      </c>
      <c r="DZ43" s="81">
        <v>2913</v>
      </c>
      <c r="EA43" s="81">
        <v>2982</v>
      </c>
      <c r="EB43" s="81">
        <v>3036</v>
      </c>
      <c r="EC43" s="81">
        <v>3243</v>
      </c>
      <c r="ED43" s="81">
        <v>3460</v>
      </c>
      <c r="EE43" s="81">
        <v>3661</v>
      </c>
      <c r="EF43" s="81">
        <v>3715</v>
      </c>
      <c r="EG43" s="81">
        <v>3713</v>
      </c>
      <c r="EH43" s="81">
        <v>3860</v>
      </c>
      <c r="EI43" s="81">
        <v>3796</v>
      </c>
      <c r="EJ43" s="81">
        <v>3847</v>
      </c>
      <c r="EK43" s="81">
        <v>3961</v>
      </c>
      <c r="EL43" s="81">
        <v>3936</v>
      </c>
      <c r="EM43" s="81">
        <v>4064</v>
      </c>
      <c r="EN43" s="81">
        <v>4029</v>
      </c>
      <c r="EO43" s="81">
        <v>4298</v>
      </c>
      <c r="EP43" s="81">
        <v>4093</v>
      </c>
      <c r="EQ43" s="81">
        <v>4114</v>
      </c>
      <c r="ER43" s="81">
        <v>3884</v>
      </c>
      <c r="ES43" s="81">
        <v>3791</v>
      </c>
      <c r="ET43" s="81">
        <v>3806</v>
      </c>
      <c r="EU43" s="81">
        <v>3779</v>
      </c>
      <c r="EV43" s="81">
        <v>3775</v>
      </c>
      <c r="EW43" s="81">
        <v>4149</v>
      </c>
      <c r="EX43" s="81">
        <v>4117</v>
      </c>
      <c r="EY43" s="81">
        <v>4224</v>
      </c>
      <c r="EZ43" s="81">
        <v>3986</v>
      </c>
      <c r="FA43" s="81">
        <v>4092</v>
      </c>
      <c r="FB43" s="81">
        <v>4186</v>
      </c>
      <c r="FC43" s="81">
        <v>4289</v>
      </c>
      <c r="FD43" s="81">
        <v>4077</v>
      </c>
      <c r="FE43" s="81">
        <v>4056</v>
      </c>
      <c r="FF43" s="81">
        <v>4023</v>
      </c>
      <c r="FG43" s="81">
        <v>3952</v>
      </c>
      <c r="FH43" s="81">
        <v>3671</v>
      </c>
      <c r="FI43" s="81">
        <v>3589</v>
      </c>
      <c r="FJ43" s="81">
        <v>3378</v>
      </c>
      <c r="FK43" s="81">
        <v>3354</v>
      </c>
      <c r="FL43" s="81">
        <v>3114</v>
      </c>
      <c r="FM43" s="81">
        <v>3069</v>
      </c>
      <c r="FN43" s="81">
        <v>2865</v>
      </c>
      <c r="FO43" s="81">
        <v>2741</v>
      </c>
      <c r="FP43" s="81">
        <v>2712</v>
      </c>
      <c r="FQ43" s="81">
        <v>2748</v>
      </c>
      <c r="FR43" s="81">
        <v>2568</v>
      </c>
      <c r="FS43" s="81">
        <v>2687</v>
      </c>
      <c r="FT43" s="81">
        <v>2700</v>
      </c>
      <c r="FU43" s="81">
        <v>2780</v>
      </c>
      <c r="FV43" s="81">
        <v>2856</v>
      </c>
      <c r="FW43" s="81">
        <v>3174</v>
      </c>
      <c r="FX43" s="81">
        <v>2428</v>
      </c>
      <c r="FY43" s="81">
        <v>2263</v>
      </c>
      <c r="FZ43" s="81">
        <v>2352</v>
      </c>
      <c r="GA43" s="81">
        <v>2190</v>
      </c>
      <c r="GB43" s="81">
        <v>1858</v>
      </c>
      <c r="GC43" s="81">
        <v>1576</v>
      </c>
      <c r="GD43" s="81">
        <v>1766</v>
      </c>
      <c r="GE43" s="81">
        <v>1605</v>
      </c>
      <c r="GF43" s="81">
        <v>1549</v>
      </c>
      <c r="GG43" s="81">
        <v>1343</v>
      </c>
      <c r="GH43" s="81">
        <v>1254</v>
      </c>
      <c r="GI43" s="81">
        <v>1208</v>
      </c>
      <c r="GJ43" s="81">
        <v>979</v>
      </c>
      <c r="GK43" s="81">
        <v>865</v>
      </c>
      <c r="GL43" s="82">
        <v>3902</v>
      </c>
    </row>
    <row r="44" spans="1:194" s="1" customFormat="1" x14ac:dyDescent="0.25">
      <c r="A44" s="31" t="s">
        <v>244</v>
      </c>
      <c r="B44" s="137" t="s">
        <v>280</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0">
        <v>1039</v>
      </c>
      <c r="N44" s="80">
        <v>1103</v>
      </c>
      <c r="O44" s="80">
        <v>1179</v>
      </c>
      <c r="P44" s="80">
        <v>1207</v>
      </c>
      <c r="Q44" s="80">
        <v>1148</v>
      </c>
      <c r="R44" s="80">
        <v>1173</v>
      </c>
      <c r="S44" s="80">
        <v>1275</v>
      </c>
      <c r="T44" s="80">
        <v>1260</v>
      </c>
      <c r="U44" s="80">
        <v>1284</v>
      </c>
      <c r="V44" s="80">
        <v>1276</v>
      </c>
      <c r="W44" s="80">
        <v>1367</v>
      </c>
      <c r="X44" s="80">
        <v>1354</v>
      </c>
      <c r="Y44" s="80">
        <v>1318</v>
      </c>
      <c r="Z44" s="80">
        <v>1367</v>
      </c>
      <c r="AA44" s="80">
        <v>1356</v>
      </c>
      <c r="AB44" s="80">
        <v>1239</v>
      </c>
      <c r="AC44" s="80">
        <v>1333</v>
      </c>
      <c r="AD44" s="80">
        <v>1338</v>
      </c>
      <c r="AE44" s="80">
        <v>1224</v>
      </c>
      <c r="AF44" s="80">
        <v>961</v>
      </c>
      <c r="AG44" s="80">
        <v>929</v>
      </c>
      <c r="AH44" s="80">
        <v>923</v>
      </c>
      <c r="AI44" s="80">
        <v>974</v>
      </c>
      <c r="AJ44" s="80">
        <v>1081</v>
      </c>
      <c r="AK44" s="80">
        <v>1060</v>
      </c>
      <c r="AL44" s="80">
        <v>1082</v>
      </c>
      <c r="AM44" s="80">
        <v>1038</v>
      </c>
      <c r="AN44" s="80">
        <v>1097</v>
      </c>
      <c r="AO44" s="80">
        <v>1163</v>
      </c>
      <c r="AP44" s="80">
        <v>1249</v>
      </c>
      <c r="AQ44" s="80">
        <v>1272</v>
      </c>
      <c r="AR44" s="80">
        <v>1270</v>
      </c>
      <c r="AS44" s="80">
        <v>1330</v>
      </c>
      <c r="AT44" s="80">
        <v>1304</v>
      </c>
      <c r="AU44" s="80">
        <v>1309</v>
      </c>
      <c r="AV44" s="80">
        <v>1326</v>
      </c>
      <c r="AW44" s="80">
        <v>1294</v>
      </c>
      <c r="AX44" s="80">
        <v>1288</v>
      </c>
      <c r="AY44" s="80">
        <v>1277</v>
      </c>
      <c r="AZ44" s="80">
        <v>1196</v>
      </c>
      <c r="BA44" s="80">
        <v>1353</v>
      </c>
      <c r="BB44" s="80">
        <v>1311</v>
      </c>
      <c r="BC44" s="80">
        <v>1223</v>
      </c>
      <c r="BD44" s="80">
        <v>1223</v>
      </c>
      <c r="BE44" s="80">
        <v>1115</v>
      </c>
      <c r="BF44" s="80">
        <v>1062</v>
      </c>
      <c r="BG44" s="80">
        <v>1137</v>
      </c>
      <c r="BH44" s="80">
        <v>1210</v>
      </c>
      <c r="BI44" s="80">
        <v>1187</v>
      </c>
      <c r="BJ44" s="80">
        <v>1254</v>
      </c>
      <c r="BK44" s="80">
        <v>1283</v>
      </c>
      <c r="BL44" s="80">
        <v>1355</v>
      </c>
      <c r="BM44" s="80">
        <v>1228</v>
      </c>
      <c r="BN44" s="80">
        <v>1339</v>
      </c>
      <c r="BO44" s="80">
        <v>1271</v>
      </c>
      <c r="BP44" s="80">
        <v>1334</v>
      </c>
      <c r="BQ44" s="80">
        <v>1365</v>
      </c>
      <c r="BR44" s="80">
        <v>1338</v>
      </c>
      <c r="BS44" s="80">
        <v>1358</v>
      </c>
      <c r="BT44" s="80">
        <v>1306</v>
      </c>
      <c r="BU44" s="80">
        <v>1287</v>
      </c>
      <c r="BV44" s="80">
        <v>1132</v>
      </c>
      <c r="BW44" s="80">
        <v>1174</v>
      </c>
      <c r="BX44" s="80">
        <v>1118</v>
      </c>
      <c r="BY44" s="80">
        <v>1065</v>
      </c>
      <c r="BZ44" s="80">
        <v>1005</v>
      </c>
      <c r="CA44" s="80">
        <v>956</v>
      </c>
      <c r="CB44" s="80">
        <v>875</v>
      </c>
      <c r="CC44" s="80">
        <v>864</v>
      </c>
      <c r="CD44" s="80">
        <v>899</v>
      </c>
      <c r="CE44" s="80">
        <v>840</v>
      </c>
      <c r="CF44" s="80">
        <v>891</v>
      </c>
      <c r="CG44" s="80">
        <v>891</v>
      </c>
      <c r="CH44" s="80">
        <v>891</v>
      </c>
      <c r="CI44" s="80">
        <v>895</v>
      </c>
      <c r="CJ44" s="80">
        <v>1025</v>
      </c>
      <c r="CK44" s="80">
        <v>734</v>
      </c>
      <c r="CL44" s="80">
        <v>650</v>
      </c>
      <c r="CM44" s="80">
        <v>657</v>
      </c>
      <c r="CN44" s="80">
        <v>557</v>
      </c>
      <c r="CO44" s="80">
        <v>499</v>
      </c>
      <c r="CP44" s="80">
        <v>411</v>
      </c>
      <c r="CQ44" s="80">
        <v>460</v>
      </c>
      <c r="CR44" s="80">
        <v>420</v>
      </c>
      <c r="CS44" s="80">
        <v>342</v>
      </c>
      <c r="CT44" s="80">
        <v>314</v>
      </c>
      <c r="CU44" s="80">
        <v>248</v>
      </c>
      <c r="CV44" s="80">
        <v>226</v>
      </c>
      <c r="CW44" s="80">
        <v>189</v>
      </c>
      <c r="CX44" s="80">
        <v>167</v>
      </c>
      <c r="CY44" s="80">
        <v>468</v>
      </c>
      <c r="CZ44" s="81">
        <v>1042</v>
      </c>
      <c r="DA44" s="81">
        <v>1056</v>
      </c>
      <c r="DB44" s="81">
        <v>1042</v>
      </c>
      <c r="DC44" s="81">
        <v>1124</v>
      </c>
      <c r="DD44" s="81">
        <v>1141</v>
      </c>
      <c r="DE44" s="81">
        <v>1126</v>
      </c>
      <c r="DF44" s="81">
        <v>1200</v>
      </c>
      <c r="DG44" s="81">
        <v>1177</v>
      </c>
      <c r="DH44" s="81">
        <v>1186</v>
      </c>
      <c r="DI44" s="81">
        <v>1266</v>
      </c>
      <c r="DJ44" s="81">
        <v>1271</v>
      </c>
      <c r="DK44" s="81">
        <v>1281</v>
      </c>
      <c r="DL44" s="81">
        <v>1303</v>
      </c>
      <c r="DM44" s="81">
        <v>1217</v>
      </c>
      <c r="DN44" s="81">
        <v>1339</v>
      </c>
      <c r="DO44" s="81">
        <v>1234</v>
      </c>
      <c r="DP44" s="81">
        <v>1157</v>
      </c>
      <c r="DQ44" s="81">
        <v>1128</v>
      </c>
      <c r="DR44" s="81">
        <v>1085</v>
      </c>
      <c r="DS44" s="81">
        <v>775</v>
      </c>
      <c r="DT44" s="81">
        <v>830</v>
      </c>
      <c r="DU44" s="81">
        <v>815</v>
      </c>
      <c r="DV44" s="81">
        <v>884</v>
      </c>
      <c r="DW44" s="81">
        <v>1053</v>
      </c>
      <c r="DX44" s="81">
        <v>1036</v>
      </c>
      <c r="DY44" s="81">
        <v>1095</v>
      </c>
      <c r="DZ44" s="81">
        <v>1021</v>
      </c>
      <c r="EA44" s="81">
        <v>1179</v>
      </c>
      <c r="EB44" s="81">
        <v>1244</v>
      </c>
      <c r="EC44" s="81">
        <v>1286</v>
      </c>
      <c r="ED44" s="81">
        <v>1362</v>
      </c>
      <c r="EE44" s="81">
        <v>1358</v>
      </c>
      <c r="EF44" s="81">
        <v>1373</v>
      </c>
      <c r="EG44" s="81">
        <v>1396</v>
      </c>
      <c r="EH44" s="81">
        <v>1438</v>
      </c>
      <c r="EI44" s="81">
        <v>1540</v>
      </c>
      <c r="EJ44" s="81">
        <v>1389</v>
      </c>
      <c r="EK44" s="81">
        <v>1447</v>
      </c>
      <c r="EL44" s="81">
        <v>1324</v>
      </c>
      <c r="EM44" s="81">
        <v>1403</v>
      </c>
      <c r="EN44" s="81">
        <v>1393</v>
      </c>
      <c r="EO44" s="81">
        <v>1305</v>
      </c>
      <c r="EP44" s="81">
        <v>1286</v>
      </c>
      <c r="EQ44" s="81">
        <v>1286</v>
      </c>
      <c r="ER44" s="81">
        <v>1202</v>
      </c>
      <c r="ES44" s="81">
        <v>1132</v>
      </c>
      <c r="ET44" s="81">
        <v>1192</v>
      </c>
      <c r="EU44" s="81">
        <v>1239</v>
      </c>
      <c r="EV44" s="81">
        <v>1223</v>
      </c>
      <c r="EW44" s="81">
        <v>1273</v>
      </c>
      <c r="EX44" s="81">
        <v>1347</v>
      </c>
      <c r="EY44" s="81">
        <v>1336</v>
      </c>
      <c r="EZ44" s="81">
        <v>1353</v>
      </c>
      <c r="FA44" s="81">
        <v>1350</v>
      </c>
      <c r="FB44" s="81">
        <v>1357</v>
      </c>
      <c r="FC44" s="81">
        <v>1405</v>
      </c>
      <c r="FD44" s="81">
        <v>1349</v>
      </c>
      <c r="FE44" s="81">
        <v>1365</v>
      </c>
      <c r="FF44" s="81">
        <v>1362</v>
      </c>
      <c r="FG44" s="81">
        <v>1301</v>
      </c>
      <c r="FH44" s="81">
        <v>1281</v>
      </c>
      <c r="FI44" s="81">
        <v>1220</v>
      </c>
      <c r="FJ44" s="81">
        <v>1178</v>
      </c>
      <c r="FK44" s="81">
        <v>1138</v>
      </c>
      <c r="FL44" s="81">
        <v>1061</v>
      </c>
      <c r="FM44" s="81">
        <v>951</v>
      </c>
      <c r="FN44" s="81">
        <v>963</v>
      </c>
      <c r="FO44" s="81">
        <v>944</v>
      </c>
      <c r="FP44" s="81">
        <v>965</v>
      </c>
      <c r="FQ44" s="81">
        <v>980</v>
      </c>
      <c r="FR44" s="81">
        <v>954</v>
      </c>
      <c r="FS44" s="81">
        <v>875</v>
      </c>
      <c r="FT44" s="81">
        <v>924</v>
      </c>
      <c r="FU44" s="81">
        <v>1032</v>
      </c>
      <c r="FV44" s="81">
        <v>1037</v>
      </c>
      <c r="FW44" s="81">
        <v>1164</v>
      </c>
      <c r="FX44" s="81">
        <v>800</v>
      </c>
      <c r="FY44" s="81">
        <v>801</v>
      </c>
      <c r="FZ44" s="81">
        <v>838</v>
      </c>
      <c r="GA44" s="81">
        <v>692</v>
      </c>
      <c r="GB44" s="81">
        <v>586</v>
      </c>
      <c r="GC44" s="81">
        <v>563</v>
      </c>
      <c r="GD44" s="81">
        <v>522</v>
      </c>
      <c r="GE44" s="81">
        <v>525</v>
      </c>
      <c r="GF44" s="81">
        <v>482</v>
      </c>
      <c r="GG44" s="81">
        <v>427</v>
      </c>
      <c r="GH44" s="81">
        <v>396</v>
      </c>
      <c r="GI44" s="81">
        <v>370</v>
      </c>
      <c r="GJ44" s="81">
        <v>307</v>
      </c>
      <c r="GK44" s="81">
        <v>241</v>
      </c>
      <c r="GL44" s="82">
        <v>1045</v>
      </c>
    </row>
    <row r="45" spans="1:194" s="1" customFormat="1" x14ac:dyDescent="0.25">
      <c r="A45" s="31" t="s">
        <v>244</v>
      </c>
      <c r="B45" s="137" t="s">
        <v>281</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0">
        <v>1064</v>
      </c>
      <c r="N45" s="80">
        <v>1123</v>
      </c>
      <c r="O45" s="80">
        <v>1195</v>
      </c>
      <c r="P45" s="80">
        <v>1142</v>
      </c>
      <c r="Q45" s="80">
        <v>1216</v>
      </c>
      <c r="R45" s="80">
        <v>1205</v>
      </c>
      <c r="S45" s="80">
        <v>1272</v>
      </c>
      <c r="T45" s="80">
        <v>1315</v>
      </c>
      <c r="U45" s="80">
        <v>1329</v>
      </c>
      <c r="V45" s="80">
        <v>1391</v>
      </c>
      <c r="W45" s="80">
        <v>1333</v>
      </c>
      <c r="X45" s="80">
        <v>1385</v>
      </c>
      <c r="Y45" s="80">
        <v>1373</v>
      </c>
      <c r="Z45" s="80">
        <v>1361</v>
      </c>
      <c r="AA45" s="80">
        <v>1397</v>
      </c>
      <c r="AB45" s="80">
        <v>1327</v>
      </c>
      <c r="AC45" s="80">
        <v>1293</v>
      </c>
      <c r="AD45" s="80">
        <v>1371</v>
      </c>
      <c r="AE45" s="80">
        <v>1294</v>
      </c>
      <c r="AF45" s="80">
        <v>972</v>
      </c>
      <c r="AG45" s="80">
        <v>886</v>
      </c>
      <c r="AH45" s="80">
        <v>973</v>
      </c>
      <c r="AI45" s="80">
        <v>1040</v>
      </c>
      <c r="AJ45" s="80">
        <v>1146</v>
      </c>
      <c r="AK45" s="80">
        <v>1165</v>
      </c>
      <c r="AL45" s="80">
        <v>1138</v>
      </c>
      <c r="AM45" s="80">
        <v>1125</v>
      </c>
      <c r="AN45" s="80">
        <v>1150</v>
      </c>
      <c r="AO45" s="80">
        <v>1216</v>
      </c>
      <c r="AP45" s="80">
        <v>1229</v>
      </c>
      <c r="AQ45" s="80">
        <v>1213</v>
      </c>
      <c r="AR45" s="80">
        <v>1208</v>
      </c>
      <c r="AS45" s="80">
        <v>1225</v>
      </c>
      <c r="AT45" s="80">
        <v>1191</v>
      </c>
      <c r="AU45" s="80">
        <v>1272</v>
      </c>
      <c r="AV45" s="80">
        <v>1247</v>
      </c>
      <c r="AW45" s="80">
        <v>1223</v>
      </c>
      <c r="AX45" s="80">
        <v>1302</v>
      </c>
      <c r="AY45" s="80">
        <v>1237</v>
      </c>
      <c r="AZ45" s="80">
        <v>1277</v>
      </c>
      <c r="BA45" s="80">
        <v>1234</v>
      </c>
      <c r="BB45" s="80">
        <v>1264</v>
      </c>
      <c r="BC45" s="80">
        <v>1344</v>
      </c>
      <c r="BD45" s="80">
        <v>1314</v>
      </c>
      <c r="BE45" s="80">
        <v>1198</v>
      </c>
      <c r="BF45" s="80">
        <v>1160</v>
      </c>
      <c r="BG45" s="80">
        <v>1249</v>
      </c>
      <c r="BH45" s="80">
        <v>1183</v>
      </c>
      <c r="BI45" s="80">
        <v>1267</v>
      </c>
      <c r="BJ45" s="80">
        <v>1487</v>
      </c>
      <c r="BK45" s="80">
        <v>1512</v>
      </c>
      <c r="BL45" s="80">
        <v>1567</v>
      </c>
      <c r="BM45" s="80">
        <v>1483</v>
      </c>
      <c r="BN45" s="80">
        <v>1560</v>
      </c>
      <c r="BO45" s="80">
        <v>1520</v>
      </c>
      <c r="BP45" s="80">
        <v>1472</v>
      </c>
      <c r="BQ45" s="80">
        <v>1574</v>
      </c>
      <c r="BR45" s="80">
        <v>1530</v>
      </c>
      <c r="BS45" s="80">
        <v>1493</v>
      </c>
      <c r="BT45" s="80">
        <v>1434</v>
      </c>
      <c r="BU45" s="80">
        <v>1388</v>
      </c>
      <c r="BV45" s="80">
        <v>1333</v>
      </c>
      <c r="BW45" s="80">
        <v>1215</v>
      </c>
      <c r="BX45" s="80">
        <v>1263</v>
      </c>
      <c r="BY45" s="80">
        <v>1216</v>
      </c>
      <c r="BZ45" s="80">
        <v>1199</v>
      </c>
      <c r="CA45" s="80">
        <v>1167</v>
      </c>
      <c r="CB45" s="80">
        <v>1009</v>
      </c>
      <c r="CC45" s="80">
        <v>1076</v>
      </c>
      <c r="CD45" s="80">
        <v>1019</v>
      </c>
      <c r="CE45" s="80">
        <v>973</v>
      </c>
      <c r="CF45" s="80">
        <v>994</v>
      </c>
      <c r="CG45" s="80">
        <v>984</v>
      </c>
      <c r="CH45" s="80">
        <v>1000</v>
      </c>
      <c r="CI45" s="80">
        <v>1076</v>
      </c>
      <c r="CJ45" s="80">
        <v>1091</v>
      </c>
      <c r="CK45" s="80">
        <v>779</v>
      </c>
      <c r="CL45" s="80">
        <v>759</v>
      </c>
      <c r="CM45" s="80">
        <v>761</v>
      </c>
      <c r="CN45" s="80">
        <v>652</v>
      </c>
      <c r="CO45" s="80">
        <v>528</v>
      </c>
      <c r="CP45" s="80">
        <v>489</v>
      </c>
      <c r="CQ45" s="80">
        <v>436</v>
      </c>
      <c r="CR45" s="80">
        <v>396</v>
      </c>
      <c r="CS45" s="80">
        <v>404</v>
      </c>
      <c r="CT45" s="80">
        <v>324</v>
      </c>
      <c r="CU45" s="80">
        <v>290</v>
      </c>
      <c r="CV45" s="80">
        <v>222</v>
      </c>
      <c r="CW45" s="80">
        <v>191</v>
      </c>
      <c r="CX45" s="80">
        <v>158</v>
      </c>
      <c r="CY45" s="80">
        <v>492</v>
      </c>
      <c r="CZ45" s="81">
        <v>996</v>
      </c>
      <c r="DA45" s="81">
        <v>995</v>
      </c>
      <c r="DB45" s="81">
        <v>1093</v>
      </c>
      <c r="DC45" s="81">
        <v>1084</v>
      </c>
      <c r="DD45" s="81">
        <v>1195</v>
      </c>
      <c r="DE45" s="81">
        <v>1213</v>
      </c>
      <c r="DF45" s="81">
        <v>1217</v>
      </c>
      <c r="DG45" s="81">
        <v>1230</v>
      </c>
      <c r="DH45" s="81">
        <v>1173</v>
      </c>
      <c r="DI45" s="81">
        <v>1328</v>
      </c>
      <c r="DJ45" s="81">
        <v>1345</v>
      </c>
      <c r="DK45" s="81">
        <v>1300</v>
      </c>
      <c r="DL45" s="81">
        <v>1356</v>
      </c>
      <c r="DM45" s="81">
        <v>1366</v>
      </c>
      <c r="DN45" s="81">
        <v>1309</v>
      </c>
      <c r="DO45" s="81">
        <v>1263</v>
      </c>
      <c r="DP45" s="81">
        <v>1291</v>
      </c>
      <c r="DQ45" s="81">
        <v>1269</v>
      </c>
      <c r="DR45" s="81">
        <v>1165</v>
      </c>
      <c r="DS45" s="81">
        <v>805</v>
      </c>
      <c r="DT45" s="81">
        <v>799</v>
      </c>
      <c r="DU45" s="81">
        <v>829</v>
      </c>
      <c r="DV45" s="81">
        <v>994</v>
      </c>
      <c r="DW45" s="81">
        <v>1034</v>
      </c>
      <c r="DX45" s="81">
        <v>1149</v>
      </c>
      <c r="DY45" s="81">
        <v>1151</v>
      </c>
      <c r="DZ45" s="81">
        <v>1140</v>
      </c>
      <c r="EA45" s="81">
        <v>1190</v>
      </c>
      <c r="EB45" s="81">
        <v>1243</v>
      </c>
      <c r="EC45" s="81">
        <v>1304</v>
      </c>
      <c r="ED45" s="81">
        <v>1358</v>
      </c>
      <c r="EE45" s="81">
        <v>1344</v>
      </c>
      <c r="EF45" s="81">
        <v>1365</v>
      </c>
      <c r="EG45" s="81">
        <v>1375</v>
      </c>
      <c r="EH45" s="81">
        <v>1416</v>
      </c>
      <c r="EI45" s="81">
        <v>1459</v>
      </c>
      <c r="EJ45" s="81">
        <v>1337</v>
      </c>
      <c r="EK45" s="81">
        <v>1430</v>
      </c>
      <c r="EL45" s="81">
        <v>1378</v>
      </c>
      <c r="EM45" s="81">
        <v>1361</v>
      </c>
      <c r="EN45" s="81">
        <v>1359</v>
      </c>
      <c r="EO45" s="81">
        <v>1360</v>
      </c>
      <c r="EP45" s="81">
        <v>1412</v>
      </c>
      <c r="EQ45" s="81">
        <v>1331</v>
      </c>
      <c r="ER45" s="81">
        <v>1190</v>
      </c>
      <c r="ES45" s="81">
        <v>1206</v>
      </c>
      <c r="ET45" s="81">
        <v>1287</v>
      </c>
      <c r="EU45" s="81">
        <v>1314</v>
      </c>
      <c r="EV45" s="81">
        <v>1461</v>
      </c>
      <c r="EW45" s="81">
        <v>1456</v>
      </c>
      <c r="EX45" s="81">
        <v>1492</v>
      </c>
      <c r="EY45" s="81">
        <v>1632</v>
      </c>
      <c r="EZ45" s="81">
        <v>1632</v>
      </c>
      <c r="FA45" s="81">
        <v>1558</v>
      </c>
      <c r="FB45" s="81">
        <v>1608</v>
      </c>
      <c r="FC45" s="81">
        <v>1620</v>
      </c>
      <c r="FD45" s="81">
        <v>1519</v>
      </c>
      <c r="FE45" s="81">
        <v>1497</v>
      </c>
      <c r="FF45" s="81">
        <v>1584</v>
      </c>
      <c r="FG45" s="81">
        <v>1493</v>
      </c>
      <c r="FH45" s="81">
        <v>1509</v>
      </c>
      <c r="FI45" s="81">
        <v>1408</v>
      </c>
      <c r="FJ45" s="81">
        <v>1331</v>
      </c>
      <c r="FK45" s="81">
        <v>1301</v>
      </c>
      <c r="FL45" s="81">
        <v>1312</v>
      </c>
      <c r="FM45" s="81">
        <v>1260</v>
      </c>
      <c r="FN45" s="81">
        <v>1207</v>
      </c>
      <c r="FO45" s="81">
        <v>1120</v>
      </c>
      <c r="FP45" s="81">
        <v>1068</v>
      </c>
      <c r="FQ45" s="81">
        <v>1037</v>
      </c>
      <c r="FR45" s="81">
        <v>1021</v>
      </c>
      <c r="FS45" s="81">
        <v>1083</v>
      </c>
      <c r="FT45" s="81">
        <v>1093</v>
      </c>
      <c r="FU45" s="81">
        <v>1110</v>
      </c>
      <c r="FV45" s="81">
        <v>1127</v>
      </c>
      <c r="FW45" s="81">
        <v>1241</v>
      </c>
      <c r="FX45" s="81">
        <v>887</v>
      </c>
      <c r="FY45" s="81">
        <v>878</v>
      </c>
      <c r="FZ45" s="81">
        <v>818</v>
      </c>
      <c r="GA45" s="81">
        <v>761</v>
      </c>
      <c r="GB45" s="81">
        <v>670</v>
      </c>
      <c r="GC45" s="81">
        <v>565</v>
      </c>
      <c r="GD45" s="81">
        <v>545</v>
      </c>
      <c r="GE45" s="81">
        <v>543</v>
      </c>
      <c r="GF45" s="81">
        <v>522</v>
      </c>
      <c r="GG45" s="81">
        <v>455</v>
      </c>
      <c r="GH45" s="81">
        <v>410</v>
      </c>
      <c r="GI45" s="81">
        <v>366</v>
      </c>
      <c r="GJ45" s="81">
        <v>319</v>
      </c>
      <c r="GK45" s="81">
        <v>286</v>
      </c>
      <c r="GL45" s="82">
        <v>1236</v>
      </c>
    </row>
    <row r="46" spans="1:194" s="1" customFormat="1" x14ac:dyDescent="0.25">
      <c r="A46" s="31" t="s">
        <v>244</v>
      </c>
      <c r="B46" s="137" t="s">
        <v>282</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0">
        <v>4911</v>
      </c>
      <c r="N46" s="80">
        <v>5066</v>
      </c>
      <c r="O46" s="80">
        <v>5310</v>
      </c>
      <c r="P46" s="80">
        <v>5330</v>
      </c>
      <c r="Q46" s="80">
        <v>5585</v>
      </c>
      <c r="R46" s="80">
        <v>5374</v>
      </c>
      <c r="S46" s="80">
        <v>5907</v>
      </c>
      <c r="T46" s="80">
        <v>5683</v>
      </c>
      <c r="U46" s="80">
        <v>5958</v>
      </c>
      <c r="V46" s="80">
        <v>6007</v>
      </c>
      <c r="W46" s="80">
        <v>6223</v>
      </c>
      <c r="X46" s="80">
        <v>6149</v>
      </c>
      <c r="Y46" s="80">
        <v>6057</v>
      </c>
      <c r="Z46" s="80">
        <v>5917</v>
      </c>
      <c r="AA46" s="80">
        <v>6073</v>
      </c>
      <c r="AB46" s="80">
        <v>5741</v>
      </c>
      <c r="AC46" s="80">
        <v>5504</v>
      </c>
      <c r="AD46" s="80">
        <v>5545</v>
      </c>
      <c r="AE46" s="80">
        <v>5525</v>
      </c>
      <c r="AF46" s="80">
        <v>5738</v>
      </c>
      <c r="AG46" s="80">
        <v>5793</v>
      </c>
      <c r="AH46" s="80">
        <v>5452</v>
      </c>
      <c r="AI46" s="80">
        <v>5799</v>
      </c>
      <c r="AJ46" s="80">
        <v>6371</v>
      </c>
      <c r="AK46" s="80">
        <v>6333</v>
      </c>
      <c r="AL46" s="80">
        <v>6120</v>
      </c>
      <c r="AM46" s="80">
        <v>6235</v>
      </c>
      <c r="AN46" s="80">
        <v>6244</v>
      </c>
      <c r="AO46" s="80">
        <v>6338</v>
      </c>
      <c r="AP46" s="80">
        <v>6307</v>
      </c>
      <c r="AQ46" s="80">
        <v>6429</v>
      </c>
      <c r="AR46" s="80">
        <v>6705</v>
      </c>
      <c r="AS46" s="80">
        <v>6557</v>
      </c>
      <c r="AT46" s="80">
        <v>6621</v>
      </c>
      <c r="AU46" s="80">
        <v>6588</v>
      </c>
      <c r="AV46" s="80">
        <v>6506</v>
      </c>
      <c r="AW46" s="80">
        <v>6654</v>
      </c>
      <c r="AX46" s="80">
        <v>6548</v>
      </c>
      <c r="AY46" s="80">
        <v>6236</v>
      </c>
      <c r="AZ46" s="80">
        <v>6334</v>
      </c>
      <c r="BA46" s="80">
        <v>6332</v>
      </c>
      <c r="BB46" s="80">
        <v>6598</v>
      </c>
      <c r="BC46" s="80">
        <v>6197</v>
      </c>
      <c r="BD46" s="80">
        <v>6443</v>
      </c>
      <c r="BE46" s="80">
        <v>5877</v>
      </c>
      <c r="BF46" s="80">
        <v>5681</v>
      </c>
      <c r="BG46" s="80">
        <v>5882</v>
      </c>
      <c r="BH46" s="80">
        <v>5891</v>
      </c>
      <c r="BI46" s="80">
        <v>5896</v>
      </c>
      <c r="BJ46" s="80">
        <v>6154</v>
      </c>
      <c r="BK46" s="80">
        <v>6228</v>
      </c>
      <c r="BL46" s="80">
        <v>6285</v>
      </c>
      <c r="BM46" s="80">
        <v>6123</v>
      </c>
      <c r="BN46" s="80">
        <v>6250</v>
      </c>
      <c r="BO46" s="80">
        <v>6184</v>
      </c>
      <c r="BP46" s="80">
        <v>5991</v>
      </c>
      <c r="BQ46" s="80">
        <v>6108</v>
      </c>
      <c r="BR46" s="80">
        <v>6013</v>
      </c>
      <c r="BS46" s="80">
        <v>5947</v>
      </c>
      <c r="BT46" s="80">
        <v>5860</v>
      </c>
      <c r="BU46" s="80">
        <v>5616</v>
      </c>
      <c r="BV46" s="80">
        <v>5391</v>
      </c>
      <c r="BW46" s="80">
        <v>5134</v>
      </c>
      <c r="BX46" s="80">
        <v>4960</v>
      </c>
      <c r="BY46" s="80">
        <v>5029</v>
      </c>
      <c r="BZ46" s="80">
        <v>4653</v>
      </c>
      <c r="CA46" s="80">
        <v>4412</v>
      </c>
      <c r="CB46" s="80">
        <v>4191</v>
      </c>
      <c r="CC46" s="80">
        <v>4109</v>
      </c>
      <c r="CD46" s="80">
        <v>4007</v>
      </c>
      <c r="CE46" s="80">
        <v>3954</v>
      </c>
      <c r="CF46" s="80">
        <v>3996</v>
      </c>
      <c r="CG46" s="80">
        <v>4005</v>
      </c>
      <c r="CH46" s="80">
        <v>4144</v>
      </c>
      <c r="CI46" s="80">
        <v>4244</v>
      </c>
      <c r="CJ46" s="80">
        <v>4517</v>
      </c>
      <c r="CK46" s="80">
        <v>3608</v>
      </c>
      <c r="CL46" s="80">
        <v>3336</v>
      </c>
      <c r="CM46" s="80">
        <v>3164</v>
      </c>
      <c r="CN46" s="80">
        <v>2872</v>
      </c>
      <c r="CO46" s="80">
        <v>2463</v>
      </c>
      <c r="CP46" s="80">
        <v>2103</v>
      </c>
      <c r="CQ46" s="80">
        <v>2033</v>
      </c>
      <c r="CR46" s="80">
        <v>1901</v>
      </c>
      <c r="CS46" s="80">
        <v>1802</v>
      </c>
      <c r="CT46" s="80">
        <v>1642</v>
      </c>
      <c r="CU46" s="80">
        <v>1365</v>
      </c>
      <c r="CV46" s="80">
        <v>1226</v>
      </c>
      <c r="CW46" s="80">
        <v>1042</v>
      </c>
      <c r="CX46" s="80">
        <v>843</v>
      </c>
      <c r="CY46" s="80">
        <v>2944</v>
      </c>
      <c r="CZ46" s="81">
        <v>4816</v>
      </c>
      <c r="DA46" s="81">
        <v>4803</v>
      </c>
      <c r="DB46" s="81">
        <v>5016</v>
      </c>
      <c r="DC46" s="81">
        <v>5059</v>
      </c>
      <c r="DD46" s="81">
        <v>5205</v>
      </c>
      <c r="DE46" s="81">
        <v>5315</v>
      </c>
      <c r="DF46" s="81">
        <v>5654</v>
      </c>
      <c r="DG46" s="81">
        <v>5553</v>
      </c>
      <c r="DH46" s="81">
        <v>5499</v>
      </c>
      <c r="DI46" s="81">
        <v>5853</v>
      </c>
      <c r="DJ46" s="81">
        <v>5850</v>
      </c>
      <c r="DK46" s="81">
        <v>5703</v>
      </c>
      <c r="DL46" s="81">
        <v>5619</v>
      </c>
      <c r="DM46" s="81">
        <v>5769</v>
      </c>
      <c r="DN46" s="81">
        <v>5648</v>
      </c>
      <c r="DO46" s="81">
        <v>5400</v>
      </c>
      <c r="DP46" s="81">
        <v>5107</v>
      </c>
      <c r="DQ46" s="81">
        <v>5147</v>
      </c>
      <c r="DR46" s="81">
        <v>5202</v>
      </c>
      <c r="DS46" s="81">
        <v>5532</v>
      </c>
      <c r="DT46" s="81">
        <v>5576</v>
      </c>
      <c r="DU46" s="81">
        <v>5183</v>
      </c>
      <c r="DV46" s="81">
        <v>5350</v>
      </c>
      <c r="DW46" s="81">
        <v>5683</v>
      </c>
      <c r="DX46" s="81">
        <v>5835</v>
      </c>
      <c r="DY46" s="81">
        <v>5663</v>
      </c>
      <c r="DZ46" s="81">
        <v>5930</v>
      </c>
      <c r="EA46" s="81">
        <v>6061</v>
      </c>
      <c r="EB46" s="81">
        <v>6464</v>
      </c>
      <c r="EC46" s="81">
        <v>6316</v>
      </c>
      <c r="ED46" s="81">
        <v>6771</v>
      </c>
      <c r="EE46" s="81">
        <v>6894</v>
      </c>
      <c r="EF46" s="81">
        <v>6961</v>
      </c>
      <c r="EG46" s="81">
        <v>7030</v>
      </c>
      <c r="EH46" s="81">
        <v>7116</v>
      </c>
      <c r="EI46" s="81">
        <v>6848</v>
      </c>
      <c r="EJ46" s="81">
        <v>6830</v>
      </c>
      <c r="EK46" s="81">
        <v>7051</v>
      </c>
      <c r="EL46" s="81">
        <v>6625</v>
      </c>
      <c r="EM46" s="81">
        <v>6696</v>
      </c>
      <c r="EN46" s="81">
        <v>6625</v>
      </c>
      <c r="EO46" s="81">
        <v>6755</v>
      </c>
      <c r="EP46" s="81">
        <v>6666</v>
      </c>
      <c r="EQ46" s="81">
        <v>6348</v>
      </c>
      <c r="ER46" s="81">
        <v>5929</v>
      </c>
      <c r="ES46" s="81">
        <v>5904</v>
      </c>
      <c r="ET46" s="81">
        <v>5953</v>
      </c>
      <c r="EU46" s="81">
        <v>5893</v>
      </c>
      <c r="EV46" s="81">
        <v>6094</v>
      </c>
      <c r="EW46" s="81">
        <v>6240</v>
      </c>
      <c r="EX46" s="81">
        <v>6457</v>
      </c>
      <c r="EY46" s="81">
        <v>6634</v>
      </c>
      <c r="EZ46" s="81">
        <v>6292</v>
      </c>
      <c r="FA46" s="81">
        <v>6326</v>
      </c>
      <c r="FB46" s="81">
        <v>6248</v>
      </c>
      <c r="FC46" s="81">
        <v>6530</v>
      </c>
      <c r="FD46" s="81">
        <v>6326</v>
      </c>
      <c r="FE46" s="81">
        <v>6285</v>
      </c>
      <c r="FF46" s="81">
        <v>6105</v>
      </c>
      <c r="FG46" s="81">
        <v>5958</v>
      </c>
      <c r="FH46" s="81">
        <v>5738</v>
      </c>
      <c r="FI46" s="81">
        <v>5538</v>
      </c>
      <c r="FJ46" s="81">
        <v>5191</v>
      </c>
      <c r="FK46" s="81">
        <v>5069</v>
      </c>
      <c r="FL46" s="81">
        <v>4907</v>
      </c>
      <c r="FM46" s="81">
        <v>4767</v>
      </c>
      <c r="FN46" s="81">
        <v>4637</v>
      </c>
      <c r="FO46" s="81">
        <v>4514</v>
      </c>
      <c r="FP46" s="81">
        <v>4731</v>
      </c>
      <c r="FQ46" s="81">
        <v>4488</v>
      </c>
      <c r="FR46" s="81">
        <v>4462</v>
      </c>
      <c r="FS46" s="81">
        <v>4324</v>
      </c>
      <c r="FT46" s="81">
        <v>4291</v>
      </c>
      <c r="FU46" s="81">
        <v>4482</v>
      </c>
      <c r="FV46" s="81">
        <v>4612</v>
      </c>
      <c r="FW46" s="81">
        <v>5302</v>
      </c>
      <c r="FX46" s="81">
        <v>3802</v>
      </c>
      <c r="FY46" s="81">
        <v>3655</v>
      </c>
      <c r="FZ46" s="81">
        <v>3517</v>
      </c>
      <c r="GA46" s="81">
        <v>3289</v>
      </c>
      <c r="GB46" s="81">
        <v>2788</v>
      </c>
      <c r="GC46" s="81">
        <v>2469</v>
      </c>
      <c r="GD46" s="81">
        <v>2559</v>
      </c>
      <c r="GE46" s="81">
        <v>2543</v>
      </c>
      <c r="GF46" s="81">
        <v>2270</v>
      </c>
      <c r="GG46" s="81">
        <v>2058</v>
      </c>
      <c r="GH46" s="81">
        <v>1878</v>
      </c>
      <c r="GI46" s="81">
        <v>1640</v>
      </c>
      <c r="GJ46" s="81">
        <v>1417</v>
      </c>
      <c r="GK46" s="81">
        <v>1304</v>
      </c>
      <c r="GL46" s="82">
        <v>5655</v>
      </c>
    </row>
    <row r="47" spans="1:194" s="1" customFormat="1" x14ac:dyDescent="0.25">
      <c r="A47" s="31" t="s">
        <v>244</v>
      </c>
      <c r="B47" s="137" t="s">
        <v>283</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0">
        <v>698</v>
      </c>
      <c r="N47" s="80">
        <v>707</v>
      </c>
      <c r="O47" s="80">
        <v>784</v>
      </c>
      <c r="P47" s="80">
        <v>768</v>
      </c>
      <c r="Q47" s="80">
        <v>814</v>
      </c>
      <c r="R47" s="80">
        <v>763</v>
      </c>
      <c r="S47" s="80">
        <v>807</v>
      </c>
      <c r="T47" s="80">
        <v>757</v>
      </c>
      <c r="U47" s="80">
        <v>797</v>
      </c>
      <c r="V47" s="80">
        <v>839</v>
      </c>
      <c r="W47" s="80">
        <v>826</v>
      </c>
      <c r="X47" s="80">
        <v>809</v>
      </c>
      <c r="Y47" s="80">
        <v>810</v>
      </c>
      <c r="Z47" s="80">
        <v>756</v>
      </c>
      <c r="AA47" s="80">
        <v>775</v>
      </c>
      <c r="AB47" s="80">
        <v>748</v>
      </c>
      <c r="AC47" s="80">
        <v>784</v>
      </c>
      <c r="AD47" s="80">
        <v>739</v>
      </c>
      <c r="AE47" s="80">
        <v>764</v>
      </c>
      <c r="AF47" s="80">
        <v>576</v>
      </c>
      <c r="AG47" s="80">
        <v>608</v>
      </c>
      <c r="AH47" s="80">
        <v>596</v>
      </c>
      <c r="AI47" s="80">
        <v>661</v>
      </c>
      <c r="AJ47" s="80">
        <v>785</v>
      </c>
      <c r="AK47" s="80">
        <v>787</v>
      </c>
      <c r="AL47" s="80">
        <v>848</v>
      </c>
      <c r="AM47" s="80">
        <v>822</v>
      </c>
      <c r="AN47" s="80">
        <v>805</v>
      </c>
      <c r="AO47" s="80">
        <v>856</v>
      </c>
      <c r="AP47" s="80">
        <v>886</v>
      </c>
      <c r="AQ47" s="80">
        <v>947</v>
      </c>
      <c r="AR47" s="80">
        <v>978</v>
      </c>
      <c r="AS47" s="80">
        <v>926</v>
      </c>
      <c r="AT47" s="80">
        <v>921</v>
      </c>
      <c r="AU47" s="80">
        <v>957</v>
      </c>
      <c r="AV47" s="80">
        <v>904</v>
      </c>
      <c r="AW47" s="80">
        <v>918</v>
      </c>
      <c r="AX47" s="80">
        <v>887</v>
      </c>
      <c r="AY47" s="80">
        <v>881</v>
      </c>
      <c r="AZ47" s="80">
        <v>840</v>
      </c>
      <c r="BA47" s="80">
        <v>815</v>
      </c>
      <c r="BB47" s="80">
        <v>847</v>
      </c>
      <c r="BC47" s="80">
        <v>806</v>
      </c>
      <c r="BD47" s="80">
        <v>824</v>
      </c>
      <c r="BE47" s="80">
        <v>678</v>
      </c>
      <c r="BF47" s="80">
        <v>678</v>
      </c>
      <c r="BG47" s="80">
        <v>738</v>
      </c>
      <c r="BH47" s="80">
        <v>764</v>
      </c>
      <c r="BI47" s="80">
        <v>809</v>
      </c>
      <c r="BJ47" s="80">
        <v>949</v>
      </c>
      <c r="BK47" s="80">
        <v>983</v>
      </c>
      <c r="BL47" s="80">
        <v>965</v>
      </c>
      <c r="BM47" s="80">
        <v>1040</v>
      </c>
      <c r="BN47" s="80">
        <v>1113</v>
      </c>
      <c r="BO47" s="80">
        <v>1087</v>
      </c>
      <c r="BP47" s="80">
        <v>1056</v>
      </c>
      <c r="BQ47" s="80">
        <v>1047</v>
      </c>
      <c r="BR47" s="80">
        <v>1038</v>
      </c>
      <c r="BS47" s="80">
        <v>1068</v>
      </c>
      <c r="BT47" s="80">
        <v>1007</v>
      </c>
      <c r="BU47" s="80">
        <v>982</v>
      </c>
      <c r="BV47" s="80">
        <v>908</v>
      </c>
      <c r="BW47" s="80">
        <v>838</v>
      </c>
      <c r="BX47" s="80">
        <v>934</v>
      </c>
      <c r="BY47" s="80">
        <v>811</v>
      </c>
      <c r="BZ47" s="80">
        <v>762</v>
      </c>
      <c r="CA47" s="80">
        <v>736</v>
      </c>
      <c r="CB47" s="80">
        <v>665</v>
      </c>
      <c r="CC47" s="80">
        <v>777</v>
      </c>
      <c r="CD47" s="80">
        <v>669</v>
      </c>
      <c r="CE47" s="80">
        <v>632</v>
      </c>
      <c r="CF47" s="80">
        <v>653</v>
      </c>
      <c r="CG47" s="80">
        <v>677</v>
      </c>
      <c r="CH47" s="80">
        <v>694</v>
      </c>
      <c r="CI47" s="80">
        <v>717</v>
      </c>
      <c r="CJ47" s="80">
        <v>740</v>
      </c>
      <c r="CK47" s="80">
        <v>580</v>
      </c>
      <c r="CL47" s="80">
        <v>605</v>
      </c>
      <c r="CM47" s="80">
        <v>539</v>
      </c>
      <c r="CN47" s="80">
        <v>512</v>
      </c>
      <c r="CO47" s="80">
        <v>417</v>
      </c>
      <c r="CP47" s="80">
        <v>356</v>
      </c>
      <c r="CQ47" s="80">
        <v>354</v>
      </c>
      <c r="CR47" s="80">
        <v>320</v>
      </c>
      <c r="CS47" s="80">
        <v>260</v>
      </c>
      <c r="CT47" s="80">
        <v>239</v>
      </c>
      <c r="CU47" s="80">
        <v>202</v>
      </c>
      <c r="CV47" s="80">
        <v>174</v>
      </c>
      <c r="CW47" s="80">
        <v>139</v>
      </c>
      <c r="CX47" s="80">
        <v>107</v>
      </c>
      <c r="CY47" s="80">
        <v>350</v>
      </c>
      <c r="CZ47" s="81">
        <v>641</v>
      </c>
      <c r="DA47" s="81">
        <v>735</v>
      </c>
      <c r="DB47" s="81">
        <v>722</v>
      </c>
      <c r="DC47" s="81">
        <v>732</v>
      </c>
      <c r="DD47" s="81">
        <v>775</v>
      </c>
      <c r="DE47" s="81">
        <v>730</v>
      </c>
      <c r="DF47" s="81">
        <v>714</v>
      </c>
      <c r="DG47" s="81">
        <v>752</v>
      </c>
      <c r="DH47" s="81">
        <v>740</v>
      </c>
      <c r="DI47" s="81">
        <v>839</v>
      </c>
      <c r="DJ47" s="81">
        <v>764</v>
      </c>
      <c r="DK47" s="81">
        <v>790</v>
      </c>
      <c r="DL47" s="81">
        <v>725</v>
      </c>
      <c r="DM47" s="81">
        <v>742</v>
      </c>
      <c r="DN47" s="81">
        <v>772</v>
      </c>
      <c r="DO47" s="81">
        <v>795</v>
      </c>
      <c r="DP47" s="81">
        <v>787</v>
      </c>
      <c r="DQ47" s="81">
        <v>706</v>
      </c>
      <c r="DR47" s="81">
        <v>642</v>
      </c>
      <c r="DS47" s="81">
        <v>478</v>
      </c>
      <c r="DT47" s="81">
        <v>494</v>
      </c>
      <c r="DU47" s="81">
        <v>573</v>
      </c>
      <c r="DV47" s="81">
        <v>635</v>
      </c>
      <c r="DW47" s="81">
        <v>761</v>
      </c>
      <c r="DX47" s="81">
        <v>798</v>
      </c>
      <c r="DY47" s="81">
        <v>904</v>
      </c>
      <c r="DZ47" s="81">
        <v>881</v>
      </c>
      <c r="EA47" s="81">
        <v>835</v>
      </c>
      <c r="EB47" s="81">
        <v>947</v>
      </c>
      <c r="EC47" s="81">
        <v>959</v>
      </c>
      <c r="ED47" s="81">
        <v>1048</v>
      </c>
      <c r="EE47" s="81">
        <v>976</v>
      </c>
      <c r="EF47" s="81">
        <v>917</v>
      </c>
      <c r="EG47" s="81">
        <v>946</v>
      </c>
      <c r="EH47" s="81">
        <v>978</v>
      </c>
      <c r="EI47" s="81">
        <v>943</v>
      </c>
      <c r="EJ47" s="81">
        <v>927</v>
      </c>
      <c r="EK47" s="81">
        <v>887</v>
      </c>
      <c r="EL47" s="81">
        <v>876</v>
      </c>
      <c r="EM47" s="81">
        <v>862</v>
      </c>
      <c r="EN47" s="81">
        <v>872</v>
      </c>
      <c r="EO47" s="81">
        <v>899</v>
      </c>
      <c r="EP47" s="81">
        <v>828</v>
      </c>
      <c r="EQ47" s="81">
        <v>802</v>
      </c>
      <c r="ER47" s="81">
        <v>703</v>
      </c>
      <c r="ES47" s="81">
        <v>674</v>
      </c>
      <c r="ET47" s="81">
        <v>731</v>
      </c>
      <c r="EU47" s="81">
        <v>778</v>
      </c>
      <c r="EV47" s="81">
        <v>892</v>
      </c>
      <c r="EW47" s="81">
        <v>939</v>
      </c>
      <c r="EX47" s="81">
        <v>986</v>
      </c>
      <c r="EY47" s="81">
        <v>1049</v>
      </c>
      <c r="EZ47" s="81">
        <v>1054</v>
      </c>
      <c r="FA47" s="81">
        <v>1075</v>
      </c>
      <c r="FB47" s="81">
        <v>1089</v>
      </c>
      <c r="FC47" s="81">
        <v>992</v>
      </c>
      <c r="FD47" s="81">
        <v>1060</v>
      </c>
      <c r="FE47" s="81">
        <v>1066</v>
      </c>
      <c r="FF47" s="81">
        <v>1026</v>
      </c>
      <c r="FG47" s="81">
        <v>1011</v>
      </c>
      <c r="FH47" s="81">
        <v>1058</v>
      </c>
      <c r="FI47" s="81">
        <v>963</v>
      </c>
      <c r="FJ47" s="81">
        <v>821</v>
      </c>
      <c r="FK47" s="81">
        <v>864</v>
      </c>
      <c r="FL47" s="81">
        <v>824</v>
      </c>
      <c r="FM47" s="81">
        <v>789</v>
      </c>
      <c r="FN47" s="81">
        <v>790</v>
      </c>
      <c r="FO47" s="81">
        <v>756</v>
      </c>
      <c r="FP47" s="81">
        <v>730</v>
      </c>
      <c r="FQ47" s="81">
        <v>761</v>
      </c>
      <c r="FR47" s="81">
        <v>694</v>
      </c>
      <c r="FS47" s="81">
        <v>710</v>
      </c>
      <c r="FT47" s="81">
        <v>792</v>
      </c>
      <c r="FU47" s="81">
        <v>696</v>
      </c>
      <c r="FV47" s="81">
        <v>818</v>
      </c>
      <c r="FW47" s="81">
        <v>867</v>
      </c>
      <c r="FX47" s="81">
        <v>652</v>
      </c>
      <c r="FY47" s="81">
        <v>636</v>
      </c>
      <c r="FZ47" s="81">
        <v>619</v>
      </c>
      <c r="GA47" s="81">
        <v>574</v>
      </c>
      <c r="GB47" s="81">
        <v>558</v>
      </c>
      <c r="GC47" s="81">
        <v>443</v>
      </c>
      <c r="GD47" s="81">
        <v>419</v>
      </c>
      <c r="GE47" s="81">
        <v>452</v>
      </c>
      <c r="GF47" s="81">
        <v>371</v>
      </c>
      <c r="GG47" s="81">
        <v>343</v>
      </c>
      <c r="GH47" s="81">
        <v>283</v>
      </c>
      <c r="GI47" s="81">
        <v>226</v>
      </c>
      <c r="GJ47" s="81">
        <v>220</v>
      </c>
      <c r="GK47" s="81">
        <v>195</v>
      </c>
      <c r="GL47" s="82">
        <v>753</v>
      </c>
    </row>
    <row r="48" spans="1:194" s="1" customFormat="1" x14ac:dyDescent="0.25">
      <c r="A48" s="31" t="s">
        <v>244</v>
      </c>
      <c r="B48" s="137" t="s">
        <v>284</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0">
        <v>864</v>
      </c>
      <c r="N48" s="80">
        <v>810</v>
      </c>
      <c r="O48" s="80">
        <v>892</v>
      </c>
      <c r="P48" s="80">
        <v>889</v>
      </c>
      <c r="Q48" s="80">
        <v>946</v>
      </c>
      <c r="R48" s="80">
        <v>972</v>
      </c>
      <c r="S48" s="80">
        <v>1002</v>
      </c>
      <c r="T48" s="80">
        <v>947</v>
      </c>
      <c r="U48" s="80">
        <v>951</v>
      </c>
      <c r="V48" s="80">
        <v>1042</v>
      </c>
      <c r="W48" s="80">
        <v>1040</v>
      </c>
      <c r="X48" s="80">
        <v>1094</v>
      </c>
      <c r="Y48" s="80">
        <v>1011</v>
      </c>
      <c r="Z48" s="80">
        <v>1082</v>
      </c>
      <c r="AA48" s="80">
        <v>1080</v>
      </c>
      <c r="AB48" s="80">
        <v>1068</v>
      </c>
      <c r="AC48" s="80">
        <v>1028</v>
      </c>
      <c r="AD48" s="80">
        <v>952</v>
      </c>
      <c r="AE48" s="80">
        <v>1029</v>
      </c>
      <c r="AF48" s="80">
        <v>773</v>
      </c>
      <c r="AG48" s="80">
        <v>709</v>
      </c>
      <c r="AH48" s="80">
        <v>838</v>
      </c>
      <c r="AI48" s="80">
        <v>886</v>
      </c>
      <c r="AJ48" s="80">
        <v>976</v>
      </c>
      <c r="AK48" s="80">
        <v>1016</v>
      </c>
      <c r="AL48" s="80">
        <v>1025</v>
      </c>
      <c r="AM48" s="80">
        <v>939</v>
      </c>
      <c r="AN48" s="80">
        <v>909</v>
      </c>
      <c r="AO48" s="80">
        <v>960</v>
      </c>
      <c r="AP48" s="80">
        <v>955</v>
      </c>
      <c r="AQ48" s="80">
        <v>935</v>
      </c>
      <c r="AR48" s="80">
        <v>931</v>
      </c>
      <c r="AS48" s="80">
        <v>967</v>
      </c>
      <c r="AT48" s="80">
        <v>1018</v>
      </c>
      <c r="AU48" s="80">
        <v>945</v>
      </c>
      <c r="AV48" s="80">
        <v>954</v>
      </c>
      <c r="AW48" s="80">
        <v>1017</v>
      </c>
      <c r="AX48" s="80">
        <v>1045</v>
      </c>
      <c r="AY48" s="80">
        <v>922</v>
      </c>
      <c r="AZ48" s="80">
        <v>926</v>
      </c>
      <c r="BA48" s="80">
        <v>969</v>
      </c>
      <c r="BB48" s="80">
        <v>994</v>
      </c>
      <c r="BC48" s="80">
        <v>1020</v>
      </c>
      <c r="BD48" s="80">
        <v>1004</v>
      </c>
      <c r="BE48" s="80">
        <v>900</v>
      </c>
      <c r="BF48" s="80">
        <v>947</v>
      </c>
      <c r="BG48" s="80">
        <v>953</v>
      </c>
      <c r="BH48" s="80">
        <v>1014</v>
      </c>
      <c r="BI48" s="80">
        <v>1080</v>
      </c>
      <c r="BJ48" s="80">
        <v>1050</v>
      </c>
      <c r="BK48" s="80">
        <v>1116</v>
      </c>
      <c r="BL48" s="80">
        <v>1270</v>
      </c>
      <c r="BM48" s="80">
        <v>1197</v>
      </c>
      <c r="BN48" s="80">
        <v>1288</v>
      </c>
      <c r="BO48" s="80">
        <v>1231</v>
      </c>
      <c r="BP48" s="80">
        <v>1338</v>
      </c>
      <c r="BQ48" s="80">
        <v>1307</v>
      </c>
      <c r="BR48" s="80">
        <v>1293</v>
      </c>
      <c r="BS48" s="80">
        <v>1197</v>
      </c>
      <c r="BT48" s="80">
        <v>1212</v>
      </c>
      <c r="BU48" s="80">
        <v>1217</v>
      </c>
      <c r="BV48" s="80">
        <v>1200</v>
      </c>
      <c r="BW48" s="80">
        <v>1070</v>
      </c>
      <c r="BX48" s="80">
        <v>1135</v>
      </c>
      <c r="BY48" s="80">
        <v>1060</v>
      </c>
      <c r="BZ48" s="80">
        <v>1045</v>
      </c>
      <c r="CA48" s="80">
        <v>947</v>
      </c>
      <c r="CB48" s="80">
        <v>900</v>
      </c>
      <c r="CC48" s="80">
        <v>926</v>
      </c>
      <c r="CD48" s="80">
        <v>965</v>
      </c>
      <c r="CE48" s="80">
        <v>871</v>
      </c>
      <c r="CF48" s="80">
        <v>888</v>
      </c>
      <c r="CG48" s="80">
        <v>950</v>
      </c>
      <c r="CH48" s="80">
        <v>1064</v>
      </c>
      <c r="CI48" s="80">
        <v>1165</v>
      </c>
      <c r="CJ48" s="80">
        <v>1328</v>
      </c>
      <c r="CK48" s="80">
        <v>938</v>
      </c>
      <c r="CL48" s="80">
        <v>861</v>
      </c>
      <c r="CM48" s="80">
        <v>826</v>
      </c>
      <c r="CN48" s="80">
        <v>785</v>
      </c>
      <c r="CO48" s="80">
        <v>628</v>
      </c>
      <c r="CP48" s="80">
        <v>530</v>
      </c>
      <c r="CQ48" s="80">
        <v>545</v>
      </c>
      <c r="CR48" s="80">
        <v>480</v>
      </c>
      <c r="CS48" s="80">
        <v>480</v>
      </c>
      <c r="CT48" s="80">
        <v>414</v>
      </c>
      <c r="CU48" s="80">
        <v>383</v>
      </c>
      <c r="CV48" s="80">
        <v>289</v>
      </c>
      <c r="CW48" s="80">
        <v>252</v>
      </c>
      <c r="CX48" s="80">
        <v>234</v>
      </c>
      <c r="CY48" s="80">
        <v>638</v>
      </c>
      <c r="CZ48" s="81">
        <v>800</v>
      </c>
      <c r="DA48" s="81">
        <v>815</v>
      </c>
      <c r="DB48" s="81">
        <v>899</v>
      </c>
      <c r="DC48" s="81">
        <v>879</v>
      </c>
      <c r="DD48" s="81">
        <v>868</v>
      </c>
      <c r="DE48" s="81">
        <v>886</v>
      </c>
      <c r="DF48" s="81">
        <v>882</v>
      </c>
      <c r="DG48" s="81">
        <v>944</v>
      </c>
      <c r="DH48" s="81">
        <v>980</v>
      </c>
      <c r="DI48" s="81">
        <v>925</v>
      </c>
      <c r="DJ48" s="81">
        <v>943</v>
      </c>
      <c r="DK48" s="81">
        <v>1066</v>
      </c>
      <c r="DL48" s="81">
        <v>1043</v>
      </c>
      <c r="DM48" s="81">
        <v>1058</v>
      </c>
      <c r="DN48" s="81">
        <v>999</v>
      </c>
      <c r="DO48" s="81">
        <v>963</v>
      </c>
      <c r="DP48" s="81">
        <v>960</v>
      </c>
      <c r="DQ48" s="81">
        <v>943</v>
      </c>
      <c r="DR48" s="81">
        <v>938</v>
      </c>
      <c r="DS48" s="81">
        <v>654</v>
      </c>
      <c r="DT48" s="81">
        <v>655</v>
      </c>
      <c r="DU48" s="81">
        <v>743</v>
      </c>
      <c r="DV48" s="81">
        <v>856</v>
      </c>
      <c r="DW48" s="81">
        <v>910</v>
      </c>
      <c r="DX48" s="81">
        <v>928</v>
      </c>
      <c r="DY48" s="81">
        <v>937</v>
      </c>
      <c r="DZ48" s="81">
        <v>907</v>
      </c>
      <c r="EA48" s="81">
        <v>906</v>
      </c>
      <c r="EB48" s="81">
        <v>925</v>
      </c>
      <c r="EC48" s="81">
        <v>933</v>
      </c>
      <c r="ED48" s="81">
        <v>1044</v>
      </c>
      <c r="EE48" s="81">
        <v>1040</v>
      </c>
      <c r="EF48" s="81">
        <v>1017</v>
      </c>
      <c r="EG48" s="81">
        <v>1102</v>
      </c>
      <c r="EH48" s="81">
        <v>1039</v>
      </c>
      <c r="EI48" s="81">
        <v>1088</v>
      </c>
      <c r="EJ48" s="81">
        <v>1030</v>
      </c>
      <c r="EK48" s="81">
        <v>1048</v>
      </c>
      <c r="EL48" s="81">
        <v>1094</v>
      </c>
      <c r="EM48" s="81">
        <v>1022</v>
      </c>
      <c r="EN48" s="81">
        <v>1059</v>
      </c>
      <c r="EO48" s="81">
        <v>1114</v>
      </c>
      <c r="EP48" s="81">
        <v>1137</v>
      </c>
      <c r="EQ48" s="81">
        <v>1079</v>
      </c>
      <c r="ER48" s="81">
        <v>926</v>
      </c>
      <c r="ES48" s="81">
        <v>985</v>
      </c>
      <c r="ET48" s="81">
        <v>1076</v>
      </c>
      <c r="EU48" s="81">
        <v>1074</v>
      </c>
      <c r="EV48" s="81">
        <v>1090</v>
      </c>
      <c r="EW48" s="81">
        <v>1121</v>
      </c>
      <c r="EX48" s="81">
        <v>1217</v>
      </c>
      <c r="EY48" s="81">
        <v>1300</v>
      </c>
      <c r="EZ48" s="81">
        <v>1318</v>
      </c>
      <c r="FA48" s="81">
        <v>1369</v>
      </c>
      <c r="FB48" s="81">
        <v>1313</v>
      </c>
      <c r="FC48" s="81">
        <v>1345</v>
      </c>
      <c r="FD48" s="81">
        <v>1334</v>
      </c>
      <c r="FE48" s="81">
        <v>1356</v>
      </c>
      <c r="FF48" s="81">
        <v>1286</v>
      </c>
      <c r="FG48" s="81">
        <v>1302</v>
      </c>
      <c r="FH48" s="81">
        <v>1265</v>
      </c>
      <c r="FI48" s="81">
        <v>1195</v>
      </c>
      <c r="FJ48" s="81">
        <v>1136</v>
      </c>
      <c r="FK48" s="81">
        <v>1127</v>
      </c>
      <c r="FL48" s="81">
        <v>1092</v>
      </c>
      <c r="FM48" s="81">
        <v>1088</v>
      </c>
      <c r="FN48" s="81">
        <v>1069</v>
      </c>
      <c r="FO48" s="81">
        <v>1010</v>
      </c>
      <c r="FP48" s="81">
        <v>1067</v>
      </c>
      <c r="FQ48" s="81">
        <v>1071</v>
      </c>
      <c r="FR48" s="81">
        <v>1058</v>
      </c>
      <c r="FS48" s="81">
        <v>1113</v>
      </c>
      <c r="FT48" s="81">
        <v>1134</v>
      </c>
      <c r="FU48" s="81">
        <v>1186</v>
      </c>
      <c r="FV48" s="81">
        <v>1339</v>
      </c>
      <c r="FW48" s="81">
        <v>1519</v>
      </c>
      <c r="FX48" s="81">
        <v>1111</v>
      </c>
      <c r="FY48" s="81">
        <v>1009</v>
      </c>
      <c r="FZ48" s="81">
        <v>981</v>
      </c>
      <c r="GA48" s="81">
        <v>941</v>
      </c>
      <c r="GB48" s="81">
        <v>842</v>
      </c>
      <c r="GC48" s="81">
        <v>685</v>
      </c>
      <c r="GD48" s="81">
        <v>691</v>
      </c>
      <c r="GE48" s="81">
        <v>706</v>
      </c>
      <c r="GF48" s="81">
        <v>640</v>
      </c>
      <c r="GG48" s="81">
        <v>573</v>
      </c>
      <c r="GH48" s="81">
        <v>555</v>
      </c>
      <c r="GI48" s="81">
        <v>464</v>
      </c>
      <c r="GJ48" s="81">
        <v>406</v>
      </c>
      <c r="GK48" s="81">
        <v>365</v>
      </c>
      <c r="GL48" s="82">
        <v>1300</v>
      </c>
    </row>
    <row r="49" spans="1:194" s="1" customFormat="1" x14ac:dyDescent="0.25">
      <c r="A49" s="31" t="s">
        <v>244</v>
      </c>
      <c r="B49" s="137" t="s">
        <v>285</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0">
        <v>3722</v>
      </c>
      <c r="N49" s="80">
        <v>3710</v>
      </c>
      <c r="O49" s="80">
        <v>3870</v>
      </c>
      <c r="P49" s="80">
        <v>3889</v>
      </c>
      <c r="Q49" s="80">
        <v>4236</v>
      </c>
      <c r="R49" s="80">
        <v>4274</v>
      </c>
      <c r="S49" s="80">
        <v>4376</v>
      </c>
      <c r="T49" s="80">
        <v>4293</v>
      </c>
      <c r="U49" s="80">
        <v>4346</v>
      </c>
      <c r="V49" s="80">
        <v>4513</v>
      </c>
      <c r="W49" s="80">
        <v>4713</v>
      </c>
      <c r="X49" s="80">
        <v>4546</v>
      </c>
      <c r="Y49" s="80">
        <v>4534</v>
      </c>
      <c r="Z49" s="80">
        <v>4622</v>
      </c>
      <c r="AA49" s="80">
        <v>4711</v>
      </c>
      <c r="AB49" s="80">
        <v>4397</v>
      </c>
      <c r="AC49" s="80">
        <v>4328</v>
      </c>
      <c r="AD49" s="80">
        <v>4367</v>
      </c>
      <c r="AE49" s="80">
        <v>4029</v>
      </c>
      <c r="AF49" s="80">
        <v>3007</v>
      </c>
      <c r="AG49" s="80">
        <v>3132</v>
      </c>
      <c r="AH49" s="80">
        <v>3196</v>
      </c>
      <c r="AI49" s="80">
        <v>3636</v>
      </c>
      <c r="AJ49" s="80">
        <v>3995</v>
      </c>
      <c r="AK49" s="80">
        <v>4007</v>
      </c>
      <c r="AL49" s="80">
        <v>4169</v>
      </c>
      <c r="AM49" s="80">
        <v>4028</v>
      </c>
      <c r="AN49" s="80">
        <v>4315</v>
      </c>
      <c r="AO49" s="80">
        <v>4442</v>
      </c>
      <c r="AP49" s="80">
        <v>4452</v>
      </c>
      <c r="AQ49" s="80">
        <v>4681</v>
      </c>
      <c r="AR49" s="80">
        <v>4890</v>
      </c>
      <c r="AS49" s="80">
        <v>4802</v>
      </c>
      <c r="AT49" s="80">
        <v>4801</v>
      </c>
      <c r="AU49" s="80">
        <v>4730</v>
      </c>
      <c r="AV49" s="80">
        <v>4635</v>
      </c>
      <c r="AW49" s="80">
        <v>4792</v>
      </c>
      <c r="AX49" s="80">
        <v>4987</v>
      </c>
      <c r="AY49" s="80">
        <v>4603</v>
      </c>
      <c r="AZ49" s="80">
        <v>4702</v>
      </c>
      <c r="BA49" s="80">
        <v>4628</v>
      </c>
      <c r="BB49" s="80">
        <v>4719</v>
      </c>
      <c r="BC49" s="80">
        <v>4723</v>
      </c>
      <c r="BD49" s="80">
        <v>4627</v>
      </c>
      <c r="BE49" s="80">
        <v>4307</v>
      </c>
      <c r="BF49" s="80">
        <v>4123</v>
      </c>
      <c r="BG49" s="80">
        <v>4404</v>
      </c>
      <c r="BH49" s="80">
        <v>4590</v>
      </c>
      <c r="BI49" s="80">
        <v>4676</v>
      </c>
      <c r="BJ49" s="80">
        <v>5082</v>
      </c>
      <c r="BK49" s="80">
        <v>5306</v>
      </c>
      <c r="BL49" s="80">
        <v>5585</v>
      </c>
      <c r="BM49" s="80">
        <v>5390</v>
      </c>
      <c r="BN49" s="80">
        <v>5590</v>
      </c>
      <c r="BO49" s="80">
        <v>5715</v>
      </c>
      <c r="BP49" s="80">
        <v>5505</v>
      </c>
      <c r="BQ49" s="80">
        <v>5619</v>
      </c>
      <c r="BR49" s="80">
        <v>5573</v>
      </c>
      <c r="BS49" s="80">
        <v>5697</v>
      </c>
      <c r="BT49" s="80">
        <v>5712</v>
      </c>
      <c r="BU49" s="80">
        <v>5442</v>
      </c>
      <c r="BV49" s="80">
        <v>5210</v>
      </c>
      <c r="BW49" s="80">
        <v>4992</v>
      </c>
      <c r="BX49" s="80">
        <v>4751</v>
      </c>
      <c r="BY49" s="80">
        <v>4681</v>
      </c>
      <c r="BZ49" s="80">
        <v>4329</v>
      </c>
      <c r="CA49" s="80">
        <v>4313</v>
      </c>
      <c r="CB49" s="80">
        <v>4144</v>
      </c>
      <c r="CC49" s="80">
        <v>4151</v>
      </c>
      <c r="CD49" s="80">
        <v>4197</v>
      </c>
      <c r="CE49" s="80">
        <v>3873</v>
      </c>
      <c r="CF49" s="80">
        <v>3933</v>
      </c>
      <c r="CG49" s="80">
        <v>3955</v>
      </c>
      <c r="CH49" s="80">
        <v>4062</v>
      </c>
      <c r="CI49" s="80">
        <v>4318</v>
      </c>
      <c r="CJ49" s="80">
        <v>4643</v>
      </c>
      <c r="CK49" s="80">
        <v>3431</v>
      </c>
      <c r="CL49" s="80">
        <v>3376</v>
      </c>
      <c r="CM49" s="80">
        <v>3263</v>
      </c>
      <c r="CN49" s="80">
        <v>2907</v>
      </c>
      <c r="CO49" s="80">
        <v>2422</v>
      </c>
      <c r="CP49" s="80">
        <v>2159</v>
      </c>
      <c r="CQ49" s="80">
        <v>2022</v>
      </c>
      <c r="CR49" s="80">
        <v>2013</v>
      </c>
      <c r="CS49" s="80">
        <v>1783</v>
      </c>
      <c r="CT49" s="80">
        <v>1522</v>
      </c>
      <c r="CU49" s="80">
        <v>1313</v>
      </c>
      <c r="CV49" s="80">
        <v>1203</v>
      </c>
      <c r="CW49" s="80">
        <v>891</v>
      </c>
      <c r="CX49" s="80">
        <v>819</v>
      </c>
      <c r="CY49" s="80">
        <v>2862</v>
      </c>
      <c r="CZ49" s="81">
        <v>3543</v>
      </c>
      <c r="DA49" s="81">
        <v>3622</v>
      </c>
      <c r="DB49" s="81">
        <v>3694</v>
      </c>
      <c r="DC49" s="81">
        <v>3768</v>
      </c>
      <c r="DD49" s="81">
        <v>3941</v>
      </c>
      <c r="DE49" s="81">
        <v>3994</v>
      </c>
      <c r="DF49" s="81">
        <v>4131</v>
      </c>
      <c r="DG49" s="81">
        <v>4040</v>
      </c>
      <c r="DH49" s="81">
        <v>4109</v>
      </c>
      <c r="DI49" s="81">
        <v>4296</v>
      </c>
      <c r="DJ49" s="81">
        <v>4388</v>
      </c>
      <c r="DK49" s="81">
        <v>4482</v>
      </c>
      <c r="DL49" s="81">
        <v>4262</v>
      </c>
      <c r="DM49" s="81">
        <v>4230</v>
      </c>
      <c r="DN49" s="81">
        <v>4271</v>
      </c>
      <c r="DO49" s="81">
        <v>4129</v>
      </c>
      <c r="DP49" s="81">
        <v>4098</v>
      </c>
      <c r="DQ49" s="81">
        <v>4219</v>
      </c>
      <c r="DR49" s="81">
        <v>3979</v>
      </c>
      <c r="DS49" s="81">
        <v>2884</v>
      </c>
      <c r="DT49" s="81">
        <v>2879</v>
      </c>
      <c r="DU49" s="81">
        <v>3329</v>
      </c>
      <c r="DV49" s="81">
        <v>3808</v>
      </c>
      <c r="DW49" s="81">
        <v>4072</v>
      </c>
      <c r="DX49" s="81">
        <v>4081</v>
      </c>
      <c r="DY49" s="81">
        <v>4273</v>
      </c>
      <c r="DZ49" s="81">
        <v>4013</v>
      </c>
      <c r="EA49" s="81">
        <v>4335</v>
      </c>
      <c r="EB49" s="81">
        <v>4470</v>
      </c>
      <c r="EC49" s="81">
        <v>4504</v>
      </c>
      <c r="ED49" s="81">
        <v>4795</v>
      </c>
      <c r="EE49" s="81">
        <v>5023</v>
      </c>
      <c r="EF49" s="81">
        <v>4783</v>
      </c>
      <c r="EG49" s="81">
        <v>4909</v>
      </c>
      <c r="EH49" s="81">
        <v>5225</v>
      </c>
      <c r="EI49" s="81">
        <v>4906</v>
      </c>
      <c r="EJ49" s="81">
        <v>4971</v>
      </c>
      <c r="EK49" s="81">
        <v>5050</v>
      </c>
      <c r="EL49" s="81">
        <v>4868</v>
      </c>
      <c r="EM49" s="81">
        <v>4927</v>
      </c>
      <c r="EN49" s="81">
        <v>4927</v>
      </c>
      <c r="EO49" s="81">
        <v>4753</v>
      </c>
      <c r="EP49" s="81">
        <v>4947</v>
      </c>
      <c r="EQ49" s="81">
        <v>4823</v>
      </c>
      <c r="ER49" s="81">
        <v>4369</v>
      </c>
      <c r="ES49" s="81">
        <v>4408</v>
      </c>
      <c r="ET49" s="81">
        <v>4537</v>
      </c>
      <c r="EU49" s="81">
        <v>4897</v>
      </c>
      <c r="EV49" s="81">
        <v>5043</v>
      </c>
      <c r="EW49" s="81">
        <v>5148</v>
      </c>
      <c r="EX49" s="81">
        <v>5589</v>
      </c>
      <c r="EY49" s="81">
        <v>5695</v>
      </c>
      <c r="EZ49" s="81">
        <v>5672</v>
      </c>
      <c r="FA49" s="81">
        <v>5901</v>
      </c>
      <c r="FB49" s="81">
        <v>5888</v>
      </c>
      <c r="FC49" s="81">
        <v>5828</v>
      </c>
      <c r="FD49" s="81">
        <v>5917</v>
      </c>
      <c r="FE49" s="81">
        <v>5968</v>
      </c>
      <c r="FF49" s="81">
        <v>5791</v>
      </c>
      <c r="FG49" s="81">
        <v>5849</v>
      </c>
      <c r="FH49" s="81">
        <v>5635</v>
      </c>
      <c r="FI49" s="81">
        <v>5433</v>
      </c>
      <c r="FJ49" s="81">
        <v>5042</v>
      </c>
      <c r="FK49" s="81">
        <v>4934</v>
      </c>
      <c r="FL49" s="81">
        <v>4733</v>
      </c>
      <c r="FM49" s="81">
        <v>4598</v>
      </c>
      <c r="FN49" s="81">
        <v>4435</v>
      </c>
      <c r="FO49" s="81">
        <v>4267</v>
      </c>
      <c r="FP49" s="81">
        <v>4305</v>
      </c>
      <c r="FQ49" s="81">
        <v>4237</v>
      </c>
      <c r="FR49" s="81">
        <v>4177</v>
      </c>
      <c r="FS49" s="81">
        <v>4363</v>
      </c>
      <c r="FT49" s="81">
        <v>4430</v>
      </c>
      <c r="FU49" s="81">
        <v>4452</v>
      </c>
      <c r="FV49" s="81">
        <v>4958</v>
      </c>
      <c r="FW49" s="81">
        <v>5116</v>
      </c>
      <c r="FX49" s="81">
        <v>3809</v>
      </c>
      <c r="FY49" s="81">
        <v>3716</v>
      </c>
      <c r="FZ49" s="81">
        <v>3694</v>
      </c>
      <c r="GA49" s="81">
        <v>3304</v>
      </c>
      <c r="GB49" s="81">
        <v>2921</v>
      </c>
      <c r="GC49" s="81">
        <v>2655</v>
      </c>
      <c r="GD49" s="81">
        <v>2692</v>
      </c>
      <c r="GE49" s="81">
        <v>2429</v>
      </c>
      <c r="GF49" s="81">
        <v>2417</v>
      </c>
      <c r="GG49" s="81">
        <v>2211</v>
      </c>
      <c r="GH49" s="81">
        <v>2023</v>
      </c>
      <c r="GI49" s="81">
        <v>1696</v>
      </c>
      <c r="GJ49" s="81">
        <v>1473</v>
      </c>
      <c r="GK49" s="81">
        <v>1263</v>
      </c>
      <c r="GL49" s="82">
        <v>5523</v>
      </c>
    </row>
    <row r="50" spans="1:194" s="1" customFormat="1" x14ac:dyDescent="0.25">
      <c r="A50" s="31" t="s">
        <v>244</v>
      </c>
      <c r="B50" s="137" t="s">
        <v>286</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0">
        <v>866</v>
      </c>
      <c r="N50" s="80">
        <v>896</v>
      </c>
      <c r="O50" s="80">
        <v>895</v>
      </c>
      <c r="P50" s="80">
        <v>935</v>
      </c>
      <c r="Q50" s="80">
        <v>954</v>
      </c>
      <c r="R50" s="80">
        <v>1057</v>
      </c>
      <c r="S50" s="80">
        <v>1084</v>
      </c>
      <c r="T50" s="80">
        <v>1075</v>
      </c>
      <c r="U50" s="80">
        <v>1118</v>
      </c>
      <c r="V50" s="80">
        <v>1158</v>
      </c>
      <c r="W50" s="80">
        <v>1178</v>
      </c>
      <c r="X50" s="80">
        <v>1144</v>
      </c>
      <c r="Y50" s="80">
        <v>1081</v>
      </c>
      <c r="Z50" s="80">
        <v>1151</v>
      </c>
      <c r="AA50" s="80">
        <v>1050</v>
      </c>
      <c r="AB50" s="80">
        <v>1065</v>
      </c>
      <c r="AC50" s="80">
        <v>1098</v>
      </c>
      <c r="AD50" s="80">
        <v>1002</v>
      </c>
      <c r="AE50" s="80">
        <v>971</v>
      </c>
      <c r="AF50" s="80">
        <v>711</v>
      </c>
      <c r="AG50" s="80">
        <v>727</v>
      </c>
      <c r="AH50" s="80">
        <v>822</v>
      </c>
      <c r="AI50" s="80">
        <v>795</v>
      </c>
      <c r="AJ50" s="80">
        <v>968</v>
      </c>
      <c r="AK50" s="80">
        <v>976</v>
      </c>
      <c r="AL50" s="80">
        <v>965</v>
      </c>
      <c r="AM50" s="80">
        <v>994</v>
      </c>
      <c r="AN50" s="80">
        <v>1007</v>
      </c>
      <c r="AO50" s="80">
        <v>1000</v>
      </c>
      <c r="AP50" s="80">
        <v>1097</v>
      </c>
      <c r="AQ50" s="80">
        <v>1126</v>
      </c>
      <c r="AR50" s="80">
        <v>1181</v>
      </c>
      <c r="AS50" s="80">
        <v>1190</v>
      </c>
      <c r="AT50" s="80">
        <v>1148</v>
      </c>
      <c r="AU50" s="80">
        <v>1236</v>
      </c>
      <c r="AV50" s="80">
        <v>1213</v>
      </c>
      <c r="AW50" s="80">
        <v>1211</v>
      </c>
      <c r="AX50" s="80">
        <v>1199</v>
      </c>
      <c r="AY50" s="80">
        <v>1235</v>
      </c>
      <c r="AZ50" s="80">
        <v>1186</v>
      </c>
      <c r="BA50" s="80">
        <v>1126</v>
      </c>
      <c r="BB50" s="80">
        <v>1223</v>
      </c>
      <c r="BC50" s="80">
        <v>1201</v>
      </c>
      <c r="BD50" s="80">
        <v>1136</v>
      </c>
      <c r="BE50" s="80">
        <v>1063</v>
      </c>
      <c r="BF50" s="80">
        <v>1059</v>
      </c>
      <c r="BG50" s="80">
        <v>1142</v>
      </c>
      <c r="BH50" s="80">
        <v>1168</v>
      </c>
      <c r="BI50" s="80">
        <v>1219</v>
      </c>
      <c r="BJ50" s="80">
        <v>1204</v>
      </c>
      <c r="BK50" s="80">
        <v>1343</v>
      </c>
      <c r="BL50" s="80">
        <v>1433</v>
      </c>
      <c r="BM50" s="80">
        <v>1295</v>
      </c>
      <c r="BN50" s="80">
        <v>1337</v>
      </c>
      <c r="BO50" s="80">
        <v>1331</v>
      </c>
      <c r="BP50" s="80">
        <v>1302</v>
      </c>
      <c r="BQ50" s="80">
        <v>1310</v>
      </c>
      <c r="BR50" s="80">
        <v>1379</v>
      </c>
      <c r="BS50" s="80">
        <v>1320</v>
      </c>
      <c r="BT50" s="80">
        <v>1235</v>
      </c>
      <c r="BU50" s="80">
        <v>1237</v>
      </c>
      <c r="BV50" s="80">
        <v>1243</v>
      </c>
      <c r="BW50" s="80">
        <v>1082</v>
      </c>
      <c r="BX50" s="80">
        <v>1061</v>
      </c>
      <c r="BY50" s="80">
        <v>1062</v>
      </c>
      <c r="BZ50" s="80">
        <v>1006</v>
      </c>
      <c r="CA50" s="80">
        <v>981</v>
      </c>
      <c r="CB50" s="80">
        <v>882</v>
      </c>
      <c r="CC50" s="80">
        <v>956</v>
      </c>
      <c r="CD50" s="80">
        <v>905</v>
      </c>
      <c r="CE50" s="80">
        <v>928</v>
      </c>
      <c r="CF50" s="80">
        <v>916</v>
      </c>
      <c r="CG50" s="80">
        <v>935</v>
      </c>
      <c r="CH50" s="80">
        <v>935</v>
      </c>
      <c r="CI50" s="80">
        <v>1003</v>
      </c>
      <c r="CJ50" s="80">
        <v>1118</v>
      </c>
      <c r="CK50" s="80">
        <v>778</v>
      </c>
      <c r="CL50" s="80">
        <v>730</v>
      </c>
      <c r="CM50" s="80">
        <v>710</v>
      </c>
      <c r="CN50" s="80">
        <v>678</v>
      </c>
      <c r="CO50" s="80">
        <v>538</v>
      </c>
      <c r="CP50" s="80">
        <v>456</v>
      </c>
      <c r="CQ50" s="80">
        <v>452</v>
      </c>
      <c r="CR50" s="80">
        <v>425</v>
      </c>
      <c r="CS50" s="80">
        <v>348</v>
      </c>
      <c r="CT50" s="80">
        <v>329</v>
      </c>
      <c r="CU50" s="80">
        <v>236</v>
      </c>
      <c r="CV50" s="80">
        <v>231</v>
      </c>
      <c r="CW50" s="80">
        <v>172</v>
      </c>
      <c r="CX50" s="80">
        <v>147</v>
      </c>
      <c r="CY50" s="80">
        <v>477</v>
      </c>
      <c r="CZ50" s="81">
        <v>819</v>
      </c>
      <c r="DA50" s="81">
        <v>792</v>
      </c>
      <c r="DB50" s="81">
        <v>907</v>
      </c>
      <c r="DC50" s="81">
        <v>953</v>
      </c>
      <c r="DD50" s="81">
        <v>926</v>
      </c>
      <c r="DE50" s="81">
        <v>1002</v>
      </c>
      <c r="DF50" s="81">
        <v>1019</v>
      </c>
      <c r="DG50" s="81">
        <v>1057</v>
      </c>
      <c r="DH50" s="81">
        <v>1027</v>
      </c>
      <c r="DI50" s="81">
        <v>1044</v>
      </c>
      <c r="DJ50" s="81">
        <v>1072</v>
      </c>
      <c r="DK50" s="81">
        <v>1059</v>
      </c>
      <c r="DL50" s="81">
        <v>1029</v>
      </c>
      <c r="DM50" s="81">
        <v>1067</v>
      </c>
      <c r="DN50" s="81">
        <v>1055</v>
      </c>
      <c r="DO50" s="81">
        <v>967</v>
      </c>
      <c r="DP50" s="81">
        <v>949</v>
      </c>
      <c r="DQ50" s="81">
        <v>995</v>
      </c>
      <c r="DR50" s="81">
        <v>969</v>
      </c>
      <c r="DS50" s="81">
        <v>628</v>
      </c>
      <c r="DT50" s="81">
        <v>621</v>
      </c>
      <c r="DU50" s="81">
        <v>654</v>
      </c>
      <c r="DV50" s="81">
        <v>800</v>
      </c>
      <c r="DW50" s="81">
        <v>908</v>
      </c>
      <c r="DX50" s="81">
        <v>965</v>
      </c>
      <c r="DY50" s="81">
        <v>976</v>
      </c>
      <c r="DZ50" s="81">
        <v>1007</v>
      </c>
      <c r="EA50" s="81">
        <v>974</v>
      </c>
      <c r="EB50" s="81">
        <v>1058</v>
      </c>
      <c r="EC50" s="81">
        <v>1216</v>
      </c>
      <c r="ED50" s="81">
        <v>1148</v>
      </c>
      <c r="EE50" s="81">
        <v>1216</v>
      </c>
      <c r="EF50" s="81">
        <v>1167</v>
      </c>
      <c r="EG50" s="81">
        <v>1223</v>
      </c>
      <c r="EH50" s="81">
        <v>1321</v>
      </c>
      <c r="EI50" s="81">
        <v>1288</v>
      </c>
      <c r="EJ50" s="81">
        <v>1236</v>
      </c>
      <c r="EK50" s="81">
        <v>1268</v>
      </c>
      <c r="EL50" s="81">
        <v>1160</v>
      </c>
      <c r="EM50" s="81">
        <v>1189</v>
      </c>
      <c r="EN50" s="81">
        <v>1151</v>
      </c>
      <c r="EO50" s="81">
        <v>1155</v>
      </c>
      <c r="EP50" s="81">
        <v>1171</v>
      </c>
      <c r="EQ50" s="81">
        <v>1165</v>
      </c>
      <c r="ER50" s="81">
        <v>1016</v>
      </c>
      <c r="ES50" s="81">
        <v>1084</v>
      </c>
      <c r="ET50" s="81">
        <v>1111</v>
      </c>
      <c r="EU50" s="81">
        <v>1073</v>
      </c>
      <c r="EV50" s="81">
        <v>1191</v>
      </c>
      <c r="EW50" s="81">
        <v>1250</v>
      </c>
      <c r="EX50" s="81">
        <v>1307</v>
      </c>
      <c r="EY50" s="81">
        <v>1456</v>
      </c>
      <c r="EZ50" s="81">
        <v>1237</v>
      </c>
      <c r="FA50" s="81">
        <v>1352</v>
      </c>
      <c r="FB50" s="81">
        <v>1388</v>
      </c>
      <c r="FC50" s="81">
        <v>1349</v>
      </c>
      <c r="FD50" s="81">
        <v>1342</v>
      </c>
      <c r="FE50" s="81">
        <v>1338</v>
      </c>
      <c r="FF50" s="81">
        <v>1360</v>
      </c>
      <c r="FG50" s="81">
        <v>1351</v>
      </c>
      <c r="FH50" s="81">
        <v>1239</v>
      </c>
      <c r="FI50" s="81">
        <v>1188</v>
      </c>
      <c r="FJ50" s="81">
        <v>1112</v>
      </c>
      <c r="FK50" s="81">
        <v>1058</v>
      </c>
      <c r="FL50" s="81">
        <v>1074</v>
      </c>
      <c r="FM50" s="81">
        <v>1088</v>
      </c>
      <c r="FN50" s="81">
        <v>1018</v>
      </c>
      <c r="FO50" s="81">
        <v>996</v>
      </c>
      <c r="FP50" s="81">
        <v>1062</v>
      </c>
      <c r="FQ50" s="81">
        <v>952</v>
      </c>
      <c r="FR50" s="81">
        <v>939</v>
      </c>
      <c r="FS50" s="81">
        <v>939</v>
      </c>
      <c r="FT50" s="81">
        <v>1021</v>
      </c>
      <c r="FU50" s="81">
        <v>982</v>
      </c>
      <c r="FV50" s="81">
        <v>1095</v>
      </c>
      <c r="FW50" s="81">
        <v>1136</v>
      </c>
      <c r="FX50" s="81">
        <v>797</v>
      </c>
      <c r="FY50" s="81">
        <v>810</v>
      </c>
      <c r="FZ50" s="81">
        <v>771</v>
      </c>
      <c r="GA50" s="81">
        <v>696</v>
      </c>
      <c r="GB50" s="81">
        <v>630</v>
      </c>
      <c r="GC50" s="81">
        <v>588</v>
      </c>
      <c r="GD50" s="81">
        <v>564</v>
      </c>
      <c r="GE50" s="81">
        <v>509</v>
      </c>
      <c r="GF50" s="81">
        <v>486</v>
      </c>
      <c r="GG50" s="81">
        <v>409</v>
      </c>
      <c r="GH50" s="81">
        <v>330</v>
      </c>
      <c r="GI50" s="81">
        <v>331</v>
      </c>
      <c r="GJ50" s="81">
        <v>293</v>
      </c>
      <c r="GK50" s="81">
        <v>215</v>
      </c>
      <c r="GL50" s="82">
        <v>1011</v>
      </c>
    </row>
    <row r="51" spans="1:194" s="1" customFormat="1" x14ac:dyDescent="0.25">
      <c r="A51" s="31" t="s">
        <v>244</v>
      </c>
      <c r="B51" s="137" t="s">
        <v>287</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0">
        <v>2423</v>
      </c>
      <c r="N51" s="80">
        <v>2511</v>
      </c>
      <c r="O51" s="80">
        <v>2523</v>
      </c>
      <c r="P51" s="80">
        <v>2639</v>
      </c>
      <c r="Q51" s="80">
        <v>2585</v>
      </c>
      <c r="R51" s="80">
        <v>2674</v>
      </c>
      <c r="S51" s="80">
        <v>2868</v>
      </c>
      <c r="T51" s="80">
        <v>2784</v>
      </c>
      <c r="U51" s="80">
        <v>2959</v>
      </c>
      <c r="V51" s="80">
        <v>3088</v>
      </c>
      <c r="W51" s="80">
        <v>3092</v>
      </c>
      <c r="X51" s="80">
        <v>3146</v>
      </c>
      <c r="Y51" s="80">
        <v>3061</v>
      </c>
      <c r="Z51" s="80">
        <v>2979</v>
      </c>
      <c r="AA51" s="80">
        <v>3039</v>
      </c>
      <c r="AB51" s="80">
        <v>3109</v>
      </c>
      <c r="AC51" s="80">
        <v>2897</v>
      </c>
      <c r="AD51" s="80">
        <v>2824</v>
      </c>
      <c r="AE51" s="80">
        <v>3082</v>
      </c>
      <c r="AF51" s="80">
        <v>4536</v>
      </c>
      <c r="AG51" s="80">
        <v>4455</v>
      </c>
      <c r="AH51" s="80">
        <v>3877</v>
      </c>
      <c r="AI51" s="80">
        <v>3303</v>
      </c>
      <c r="AJ51" s="80">
        <v>3058</v>
      </c>
      <c r="AK51" s="80">
        <v>2830</v>
      </c>
      <c r="AL51" s="80">
        <v>2878</v>
      </c>
      <c r="AM51" s="80">
        <v>2777</v>
      </c>
      <c r="AN51" s="80">
        <v>2704</v>
      </c>
      <c r="AO51" s="80">
        <v>2711</v>
      </c>
      <c r="AP51" s="80">
        <v>2870</v>
      </c>
      <c r="AQ51" s="80">
        <v>3024</v>
      </c>
      <c r="AR51" s="80">
        <v>3044</v>
      </c>
      <c r="AS51" s="80">
        <v>2908</v>
      </c>
      <c r="AT51" s="80">
        <v>2855</v>
      </c>
      <c r="AU51" s="80">
        <v>3025</v>
      </c>
      <c r="AV51" s="80">
        <v>2993</v>
      </c>
      <c r="AW51" s="80">
        <v>3046</v>
      </c>
      <c r="AX51" s="80">
        <v>2978</v>
      </c>
      <c r="AY51" s="80">
        <v>2991</v>
      </c>
      <c r="AZ51" s="80">
        <v>3044</v>
      </c>
      <c r="BA51" s="80">
        <v>2968</v>
      </c>
      <c r="BB51" s="80">
        <v>3022</v>
      </c>
      <c r="BC51" s="80">
        <v>2964</v>
      </c>
      <c r="BD51" s="80">
        <v>3051</v>
      </c>
      <c r="BE51" s="80">
        <v>2719</v>
      </c>
      <c r="BF51" s="80">
        <v>2528</v>
      </c>
      <c r="BG51" s="80">
        <v>2796</v>
      </c>
      <c r="BH51" s="80">
        <v>2878</v>
      </c>
      <c r="BI51" s="80">
        <v>2899</v>
      </c>
      <c r="BJ51" s="80">
        <v>3276</v>
      </c>
      <c r="BK51" s="80">
        <v>3422</v>
      </c>
      <c r="BL51" s="80">
        <v>3721</v>
      </c>
      <c r="BM51" s="80">
        <v>3462</v>
      </c>
      <c r="BN51" s="80">
        <v>3711</v>
      </c>
      <c r="BO51" s="80">
        <v>3716</v>
      </c>
      <c r="BP51" s="80">
        <v>3913</v>
      </c>
      <c r="BQ51" s="80">
        <v>3909</v>
      </c>
      <c r="BR51" s="80">
        <v>4042</v>
      </c>
      <c r="BS51" s="80">
        <v>3866</v>
      </c>
      <c r="BT51" s="80">
        <v>3873</v>
      </c>
      <c r="BU51" s="80">
        <v>3917</v>
      </c>
      <c r="BV51" s="80">
        <v>3624</v>
      </c>
      <c r="BW51" s="80">
        <v>3391</v>
      </c>
      <c r="BX51" s="80">
        <v>3517</v>
      </c>
      <c r="BY51" s="80">
        <v>3383</v>
      </c>
      <c r="BZ51" s="80">
        <v>3316</v>
      </c>
      <c r="CA51" s="80">
        <v>3166</v>
      </c>
      <c r="CB51" s="80">
        <v>3134</v>
      </c>
      <c r="CC51" s="80">
        <v>3013</v>
      </c>
      <c r="CD51" s="80">
        <v>2992</v>
      </c>
      <c r="CE51" s="80">
        <v>2856</v>
      </c>
      <c r="CF51" s="80">
        <v>2877</v>
      </c>
      <c r="CG51" s="80">
        <v>2754</v>
      </c>
      <c r="CH51" s="80">
        <v>2865</v>
      </c>
      <c r="CI51" s="80">
        <v>2829</v>
      </c>
      <c r="CJ51" s="80">
        <v>3148</v>
      </c>
      <c r="CK51" s="80">
        <v>2333</v>
      </c>
      <c r="CL51" s="80">
        <v>2193</v>
      </c>
      <c r="CM51" s="80">
        <v>2156</v>
      </c>
      <c r="CN51" s="80">
        <v>1756</v>
      </c>
      <c r="CO51" s="80">
        <v>1559</v>
      </c>
      <c r="CP51" s="80">
        <v>1391</v>
      </c>
      <c r="CQ51" s="80">
        <v>1356</v>
      </c>
      <c r="CR51" s="80">
        <v>1250</v>
      </c>
      <c r="CS51" s="80">
        <v>1112</v>
      </c>
      <c r="CT51" s="80">
        <v>1031</v>
      </c>
      <c r="CU51" s="80">
        <v>792</v>
      </c>
      <c r="CV51" s="80">
        <v>685</v>
      </c>
      <c r="CW51" s="80">
        <v>608</v>
      </c>
      <c r="CX51" s="80">
        <v>473</v>
      </c>
      <c r="CY51" s="80">
        <v>1447</v>
      </c>
      <c r="CZ51" s="81">
        <v>2226</v>
      </c>
      <c r="DA51" s="81">
        <v>2185</v>
      </c>
      <c r="DB51" s="81">
        <v>2353</v>
      </c>
      <c r="DC51" s="81">
        <v>2381</v>
      </c>
      <c r="DD51" s="81">
        <v>2546</v>
      </c>
      <c r="DE51" s="81">
        <v>2619</v>
      </c>
      <c r="DF51" s="81">
        <v>2727</v>
      </c>
      <c r="DG51" s="81">
        <v>2771</v>
      </c>
      <c r="DH51" s="81">
        <v>2761</v>
      </c>
      <c r="DI51" s="81">
        <v>2790</v>
      </c>
      <c r="DJ51" s="81">
        <v>2852</v>
      </c>
      <c r="DK51" s="81">
        <v>2902</v>
      </c>
      <c r="DL51" s="81">
        <v>2985</v>
      </c>
      <c r="DM51" s="81">
        <v>2821</v>
      </c>
      <c r="DN51" s="81">
        <v>3016</v>
      </c>
      <c r="DO51" s="81">
        <v>2811</v>
      </c>
      <c r="DP51" s="81">
        <v>2825</v>
      </c>
      <c r="DQ51" s="81">
        <v>2769</v>
      </c>
      <c r="DR51" s="81">
        <v>2998</v>
      </c>
      <c r="DS51" s="81">
        <v>4635</v>
      </c>
      <c r="DT51" s="81">
        <v>4632</v>
      </c>
      <c r="DU51" s="81">
        <v>3710</v>
      </c>
      <c r="DV51" s="81">
        <v>3178</v>
      </c>
      <c r="DW51" s="81">
        <v>3009</v>
      </c>
      <c r="DX51" s="81">
        <v>2968</v>
      </c>
      <c r="DY51" s="81">
        <v>3029</v>
      </c>
      <c r="DZ51" s="81">
        <v>2860</v>
      </c>
      <c r="EA51" s="81">
        <v>2976</v>
      </c>
      <c r="EB51" s="81">
        <v>3031</v>
      </c>
      <c r="EC51" s="81">
        <v>3084</v>
      </c>
      <c r="ED51" s="81">
        <v>3196</v>
      </c>
      <c r="EE51" s="81">
        <v>3286</v>
      </c>
      <c r="EF51" s="81">
        <v>3278</v>
      </c>
      <c r="EG51" s="81">
        <v>3276</v>
      </c>
      <c r="EH51" s="81">
        <v>3316</v>
      </c>
      <c r="EI51" s="81">
        <v>3253</v>
      </c>
      <c r="EJ51" s="81">
        <v>3322</v>
      </c>
      <c r="EK51" s="81">
        <v>3218</v>
      </c>
      <c r="EL51" s="81">
        <v>3102</v>
      </c>
      <c r="EM51" s="81">
        <v>3201</v>
      </c>
      <c r="EN51" s="81">
        <v>3225</v>
      </c>
      <c r="EO51" s="81">
        <v>3237</v>
      </c>
      <c r="EP51" s="81">
        <v>3213</v>
      </c>
      <c r="EQ51" s="81">
        <v>3158</v>
      </c>
      <c r="ER51" s="81">
        <v>2839</v>
      </c>
      <c r="ES51" s="81">
        <v>2792</v>
      </c>
      <c r="ET51" s="81">
        <v>2861</v>
      </c>
      <c r="EU51" s="81">
        <v>2938</v>
      </c>
      <c r="EV51" s="81">
        <v>3113</v>
      </c>
      <c r="EW51" s="81">
        <v>3393</v>
      </c>
      <c r="EX51" s="81">
        <v>3697</v>
      </c>
      <c r="EY51" s="81">
        <v>3896</v>
      </c>
      <c r="EZ51" s="81">
        <v>3723</v>
      </c>
      <c r="FA51" s="81">
        <v>3878</v>
      </c>
      <c r="FB51" s="81">
        <v>3988</v>
      </c>
      <c r="FC51" s="81">
        <v>4017</v>
      </c>
      <c r="FD51" s="81">
        <v>4088</v>
      </c>
      <c r="FE51" s="81">
        <v>4106</v>
      </c>
      <c r="FF51" s="81">
        <v>4136</v>
      </c>
      <c r="FG51" s="81">
        <v>3922</v>
      </c>
      <c r="FH51" s="81">
        <v>3887</v>
      </c>
      <c r="FI51" s="81">
        <v>3783</v>
      </c>
      <c r="FJ51" s="81">
        <v>3571</v>
      </c>
      <c r="FK51" s="81">
        <v>3743</v>
      </c>
      <c r="FL51" s="81">
        <v>3559</v>
      </c>
      <c r="FM51" s="81">
        <v>3364</v>
      </c>
      <c r="FN51" s="81">
        <v>3305</v>
      </c>
      <c r="FO51" s="81">
        <v>3168</v>
      </c>
      <c r="FP51" s="81">
        <v>3100</v>
      </c>
      <c r="FQ51" s="81">
        <v>3111</v>
      </c>
      <c r="FR51" s="81">
        <v>2944</v>
      </c>
      <c r="FS51" s="81">
        <v>2974</v>
      </c>
      <c r="FT51" s="81">
        <v>2989</v>
      </c>
      <c r="FU51" s="81">
        <v>3090</v>
      </c>
      <c r="FV51" s="81">
        <v>3172</v>
      </c>
      <c r="FW51" s="81">
        <v>3333</v>
      </c>
      <c r="FX51" s="81">
        <v>2501</v>
      </c>
      <c r="FY51" s="81">
        <v>2488</v>
      </c>
      <c r="FZ51" s="81">
        <v>2378</v>
      </c>
      <c r="GA51" s="81">
        <v>2056</v>
      </c>
      <c r="GB51" s="81">
        <v>1794</v>
      </c>
      <c r="GC51" s="81">
        <v>1732</v>
      </c>
      <c r="GD51" s="81">
        <v>1640</v>
      </c>
      <c r="GE51" s="81">
        <v>1537</v>
      </c>
      <c r="GF51" s="81">
        <v>1500</v>
      </c>
      <c r="GG51" s="81">
        <v>1411</v>
      </c>
      <c r="GH51" s="81">
        <v>1237</v>
      </c>
      <c r="GI51" s="81">
        <v>1131</v>
      </c>
      <c r="GJ51" s="81">
        <v>911</v>
      </c>
      <c r="GK51" s="81">
        <v>820</v>
      </c>
      <c r="GL51" s="82">
        <v>2930</v>
      </c>
    </row>
    <row r="52" spans="1:194" s="1" customFormat="1" x14ac:dyDescent="0.25">
      <c r="A52" s="31" t="s">
        <v>244</v>
      </c>
      <c r="B52" s="137" t="s">
        <v>288</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0">
        <v>5182</v>
      </c>
      <c r="N52" s="80">
        <v>5281</v>
      </c>
      <c r="O52" s="80">
        <v>5415</v>
      </c>
      <c r="P52" s="80">
        <v>5640</v>
      </c>
      <c r="Q52" s="80">
        <v>5523</v>
      </c>
      <c r="R52" s="80">
        <v>5634</v>
      </c>
      <c r="S52" s="80">
        <v>5850</v>
      </c>
      <c r="T52" s="80">
        <v>5671</v>
      </c>
      <c r="U52" s="80">
        <v>5793</v>
      </c>
      <c r="V52" s="80">
        <v>5953</v>
      </c>
      <c r="W52" s="80">
        <v>6174</v>
      </c>
      <c r="X52" s="80">
        <v>6130</v>
      </c>
      <c r="Y52" s="80">
        <v>5969</v>
      </c>
      <c r="Z52" s="80">
        <v>5932</v>
      </c>
      <c r="AA52" s="80">
        <v>5973</v>
      </c>
      <c r="AB52" s="80">
        <v>5622</v>
      </c>
      <c r="AC52" s="80">
        <v>5607</v>
      </c>
      <c r="AD52" s="80">
        <v>5567</v>
      </c>
      <c r="AE52" s="80">
        <v>5930</v>
      </c>
      <c r="AF52" s="80">
        <v>7443</v>
      </c>
      <c r="AG52" s="80">
        <v>7382</v>
      </c>
      <c r="AH52" s="80">
        <v>7313</v>
      </c>
      <c r="AI52" s="80">
        <v>6977</v>
      </c>
      <c r="AJ52" s="80">
        <v>6680</v>
      </c>
      <c r="AK52" s="80">
        <v>6554</v>
      </c>
      <c r="AL52" s="80">
        <v>6504</v>
      </c>
      <c r="AM52" s="80">
        <v>6479</v>
      </c>
      <c r="AN52" s="80">
        <v>6287</v>
      </c>
      <c r="AO52" s="80">
        <v>6350</v>
      </c>
      <c r="AP52" s="80">
        <v>6337</v>
      </c>
      <c r="AQ52" s="80">
        <v>6519</v>
      </c>
      <c r="AR52" s="80">
        <v>6684</v>
      </c>
      <c r="AS52" s="80">
        <v>6821</v>
      </c>
      <c r="AT52" s="80">
        <v>6545</v>
      </c>
      <c r="AU52" s="80">
        <v>6626</v>
      </c>
      <c r="AV52" s="80">
        <v>6629</v>
      </c>
      <c r="AW52" s="80">
        <v>6472</v>
      </c>
      <c r="AX52" s="80">
        <v>6536</v>
      </c>
      <c r="AY52" s="80">
        <v>6050</v>
      </c>
      <c r="AZ52" s="80">
        <v>6033</v>
      </c>
      <c r="BA52" s="80">
        <v>6173</v>
      </c>
      <c r="BB52" s="80">
        <v>6216</v>
      </c>
      <c r="BC52" s="80">
        <v>6174</v>
      </c>
      <c r="BD52" s="80">
        <v>5929</v>
      </c>
      <c r="BE52" s="80">
        <v>5629</v>
      </c>
      <c r="BF52" s="80">
        <v>5307</v>
      </c>
      <c r="BG52" s="80">
        <v>5525</v>
      </c>
      <c r="BH52" s="80">
        <v>5685</v>
      </c>
      <c r="BI52" s="80">
        <v>5719</v>
      </c>
      <c r="BJ52" s="80">
        <v>6009</v>
      </c>
      <c r="BK52" s="80">
        <v>6269</v>
      </c>
      <c r="BL52" s="80">
        <v>6323</v>
      </c>
      <c r="BM52" s="80">
        <v>6337</v>
      </c>
      <c r="BN52" s="80">
        <v>6550</v>
      </c>
      <c r="BO52" s="80">
        <v>6361</v>
      </c>
      <c r="BP52" s="80">
        <v>6343</v>
      </c>
      <c r="BQ52" s="80">
        <v>6351</v>
      </c>
      <c r="BR52" s="80">
        <v>6274</v>
      </c>
      <c r="BS52" s="80">
        <v>6224</v>
      </c>
      <c r="BT52" s="80">
        <v>6084</v>
      </c>
      <c r="BU52" s="80">
        <v>5882</v>
      </c>
      <c r="BV52" s="80">
        <v>5633</v>
      </c>
      <c r="BW52" s="80">
        <v>5420</v>
      </c>
      <c r="BX52" s="80">
        <v>5280</v>
      </c>
      <c r="BY52" s="80">
        <v>4962</v>
      </c>
      <c r="BZ52" s="80">
        <v>4696</v>
      </c>
      <c r="CA52" s="80">
        <v>4525</v>
      </c>
      <c r="CB52" s="80">
        <v>4355</v>
      </c>
      <c r="CC52" s="80">
        <v>4323</v>
      </c>
      <c r="CD52" s="80">
        <v>4257</v>
      </c>
      <c r="CE52" s="80">
        <v>3989</v>
      </c>
      <c r="CF52" s="80">
        <v>4097</v>
      </c>
      <c r="CG52" s="80">
        <v>4170</v>
      </c>
      <c r="CH52" s="80">
        <v>4067</v>
      </c>
      <c r="CI52" s="80">
        <v>4204</v>
      </c>
      <c r="CJ52" s="80">
        <v>4442</v>
      </c>
      <c r="CK52" s="80">
        <v>3648</v>
      </c>
      <c r="CL52" s="80">
        <v>3589</v>
      </c>
      <c r="CM52" s="80">
        <v>3504</v>
      </c>
      <c r="CN52" s="80">
        <v>3017</v>
      </c>
      <c r="CO52" s="80">
        <v>2588</v>
      </c>
      <c r="CP52" s="80">
        <v>2157</v>
      </c>
      <c r="CQ52" s="80">
        <v>2134</v>
      </c>
      <c r="CR52" s="80">
        <v>2149</v>
      </c>
      <c r="CS52" s="80">
        <v>1959</v>
      </c>
      <c r="CT52" s="80">
        <v>1681</v>
      </c>
      <c r="CU52" s="80">
        <v>1485</v>
      </c>
      <c r="CV52" s="80">
        <v>1203</v>
      </c>
      <c r="CW52" s="80">
        <v>981</v>
      </c>
      <c r="CX52" s="80">
        <v>858</v>
      </c>
      <c r="CY52" s="80">
        <v>2889</v>
      </c>
      <c r="CZ52" s="81">
        <v>5022</v>
      </c>
      <c r="DA52" s="81">
        <v>4952</v>
      </c>
      <c r="DB52" s="81">
        <v>5156</v>
      </c>
      <c r="DC52" s="81">
        <v>5329</v>
      </c>
      <c r="DD52" s="81">
        <v>5468</v>
      </c>
      <c r="DE52" s="81">
        <v>5401</v>
      </c>
      <c r="DF52" s="81">
        <v>5476</v>
      </c>
      <c r="DG52" s="81">
        <v>5615</v>
      </c>
      <c r="DH52" s="81">
        <v>5561</v>
      </c>
      <c r="DI52" s="81">
        <v>5699</v>
      </c>
      <c r="DJ52" s="81">
        <v>5907</v>
      </c>
      <c r="DK52" s="81">
        <v>5876</v>
      </c>
      <c r="DL52" s="81">
        <v>5682</v>
      </c>
      <c r="DM52" s="81">
        <v>5642</v>
      </c>
      <c r="DN52" s="81">
        <v>5717</v>
      </c>
      <c r="DO52" s="81">
        <v>5520</v>
      </c>
      <c r="DP52" s="81">
        <v>5184</v>
      </c>
      <c r="DQ52" s="81">
        <v>5327</v>
      </c>
      <c r="DR52" s="81">
        <v>5548</v>
      </c>
      <c r="DS52" s="81">
        <v>6350</v>
      </c>
      <c r="DT52" s="81">
        <v>6713</v>
      </c>
      <c r="DU52" s="81">
        <v>6338</v>
      </c>
      <c r="DV52" s="81">
        <v>6016</v>
      </c>
      <c r="DW52" s="81">
        <v>6011</v>
      </c>
      <c r="DX52" s="81">
        <v>5986</v>
      </c>
      <c r="DY52" s="81">
        <v>6092</v>
      </c>
      <c r="DZ52" s="81">
        <v>6133</v>
      </c>
      <c r="EA52" s="81">
        <v>5996</v>
      </c>
      <c r="EB52" s="81">
        <v>6342</v>
      </c>
      <c r="EC52" s="81">
        <v>6302</v>
      </c>
      <c r="ED52" s="81">
        <v>6708</v>
      </c>
      <c r="EE52" s="81">
        <v>6795</v>
      </c>
      <c r="EF52" s="81">
        <v>7080</v>
      </c>
      <c r="EG52" s="81">
        <v>6906</v>
      </c>
      <c r="EH52" s="81">
        <v>7012</v>
      </c>
      <c r="EI52" s="81">
        <v>6925</v>
      </c>
      <c r="EJ52" s="81">
        <v>6591</v>
      </c>
      <c r="EK52" s="81">
        <v>6560</v>
      </c>
      <c r="EL52" s="81">
        <v>6464</v>
      </c>
      <c r="EM52" s="81">
        <v>6373</v>
      </c>
      <c r="EN52" s="81">
        <v>6412</v>
      </c>
      <c r="EO52" s="81">
        <v>6240</v>
      </c>
      <c r="EP52" s="81">
        <v>6495</v>
      </c>
      <c r="EQ52" s="81">
        <v>6097</v>
      </c>
      <c r="ER52" s="81">
        <v>5668</v>
      </c>
      <c r="ES52" s="81">
        <v>5560</v>
      </c>
      <c r="ET52" s="81">
        <v>5759</v>
      </c>
      <c r="EU52" s="81">
        <v>5574</v>
      </c>
      <c r="EV52" s="81">
        <v>5778</v>
      </c>
      <c r="EW52" s="81">
        <v>6126</v>
      </c>
      <c r="EX52" s="81">
        <v>6176</v>
      </c>
      <c r="EY52" s="81">
        <v>6484</v>
      </c>
      <c r="EZ52" s="81">
        <v>6261</v>
      </c>
      <c r="FA52" s="81">
        <v>6572</v>
      </c>
      <c r="FB52" s="81">
        <v>6521</v>
      </c>
      <c r="FC52" s="81">
        <v>6420</v>
      </c>
      <c r="FD52" s="81">
        <v>6484</v>
      </c>
      <c r="FE52" s="81">
        <v>6356</v>
      </c>
      <c r="FF52" s="81">
        <v>6237</v>
      </c>
      <c r="FG52" s="81">
        <v>6052</v>
      </c>
      <c r="FH52" s="81">
        <v>5909</v>
      </c>
      <c r="FI52" s="81">
        <v>5856</v>
      </c>
      <c r="FJ52" s="81">
        <v>5234</v>
      </c>
      <c r="FK52" s="81">
        <v>5185</v>
      </c>
      <c r="FL52" s="81">
        <v>5010</v>
      </c>
      <c r="FM52" s="81">
        <v>5042</v>
      </c>
      <c r="FN52" s="81">
        <v>4571</v>
      </c>
      <c r="FO52" s="81">
        <v>4499</v>
      </c>
      <c r="FP52" s="81">
        <v>4514</v>
      </c>
      <c r="FQ52" s="81">
        <v>4423</v>
      </c>
      <c r="FR52" s="81">
        <v>4393</v>
      </c>
      <c r="FS52" s="81">
        <v>4343</v>
      </c>
      <c r="FT52" s="81">
        <v>4477</v>
      </c>
      <c r="FU52" s="81">
        <v>4660</v>
      </c>
      <c r="FV52" s="81">
        <v>4789</v>
      </c>
      <c r="FW52" s="81">
        <v>4996</v>
      </c>
      <c r="FX52" s="81">
        <v>4030</v>
      </c>
      <c r="FY52" s="81">
        <v>4024</v>
      </c>
      <c r="FZ52" s="81">
        <v>4133</v>
      </c>
      <c r="GA52" s="81">
        <v>3669</v>
      </c>
      <c r="GB52" s="81">
        <v>3049</v>
      </c>
      <c r="GC52" s="81">
        <v>2780</v>
      </c>
      <c r="GD52" s="81">
        <v>2712</v>
      </c>
      <c r="GE52" s="81">
        <v>2601</v>
      </c>
      <c r="GF52" s="81">
        <v>2404</v>
      </c>
      <c r="GG52" s="81">
        <v>2308</v>
      </c>
      <c r="GH52" s="81">
        <v>2128</v>
      </c>
      <c r="GI52" s="81">
        <v>1860</v>
      </c>
      <c r="GJ52" s="81">
        <v>1580</v>
      </c>
      <c r="GK52" s="81">
        <v>1367</v>
      </c>
      <c r="GL52" s="82">
        <v>5918</v>
      </c>
    </row>
    <row r="53" spans="1:194" s="1" customFormat="1" x14ac:dyDescent="0.25">
      <c r="A53" s="31" t="s">
        <v>244</v>
      </c>
      <c r="B53" s="137" t="s">
        <v>289</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0">
        <v>5129</v>
      </c>
      <c r="N53" s="80">
        <v>5164</v>
      </c>
      <c r="O53" s="80">
        <v>5233</v>
      </c>
      <c r="P53" s="80">
        <v>5506</v>
      </c>
      <c r="Q53" s="80">
        <v>5460</v>
      </c>
      <c r="R53" s="80">
        <v>5671</v>
      </c>
      <c r="S53" s="80">
        <v>5768</v>
      </c>
      <c r="T53" s="80">
        <v>5939</v>
      </c>
      <c r="U53" s="80">
        <v>5824</v>
      </c>
      <c r="V53" s="80">
        <v>6087</v>
      </c>
      <c r="W53" s="80">
        <v>6255</v>
      </c>
      <c r="X53" s="80">
        <v>6337</v>
      </c>
      <c r="Y53" s="80">
        <v>6269</v>
      </c>
      <c r="Z53" s="80">
        <v>6172</v>
      </c>
      <c r="AA53" s="80">
        <v>6386</v>
      </c>
      <c r="AB53" s="80">
        <v>6084</v>
      </c>
      <c r="AC53" s="80">
        <v>5863</v>
      </c>
      <c r="AD53" s="80">
        <v>5830</v>
      </c>
      <c r="AE53" s="80">
        <v>5805</v>
      </c>
      <c r="AF53" s="80">
        <v>5032</v>
      </c>
      <c r="AG53" s="80">
        <v>5010</v>
      </c>
      <c r="AH53" s="80">
        <v>5115</v>
      </c>
      <c r="AI53" s="80">
        <v>5524</v>
      </c>
      <c r="AJ53" s="80">
        <v>5981</v>
      </c>
      <c r="AK53" s="80">
        <v>5923</v>
      </c>
      <c r="AL53" s="80">
        <v>5879</v>
      </c>
      <c r="AM53" s="80">
        <v>6002</v>
      </c>
      <c r="AN53" s="80">
        <v>6244</v>
      </c>
      <c r="AO53" s="80">
        <v>6290</v>
      </c>
      <c r="AP53" s="80">
        <v>6422</v>
      </c>
      <c r="AQ53" s="80">
        <v>6700</v>
      </c>
      <c r="AR53" s="80">
        <v>6913</v>
      </c>
      <c r="AS53" s="80">
        <v>6505</v>
      </c>
      <c r="AT53" s="80">
        <v>6279</v>
      </c>
      <c r="AU53" s="80">
        <v>6467</v>
      </c>
      <c r="AV53" s="80">
        <v>6330</v>
      </c>
      <c r="AW53" s="80">
        <v>6179</v>
      </c>
      <c r="AX53" s="80">
        <v>6227</v>
      </c>
      <c r="AY53" s="80">
        <v>6190</v>
      </c>
      <c r="AZ53" s="80">
        <v>6167</v>
      </c>
      <c r="BA53" s="80">
        <v>6204</v>
      </c>
      <c r="BB53" s="80">
        <v>6411</v>
      </c>
      <c r="BC53" s="80">
        <v>6231</v>
      </c>
      <c r="BD53" s="80">
        <v>5811</v>
      </c>
      <c r="BE53" s="80">
        <v>5484</v>
      </c>
      <c r="BF53" s="80">
        <v>5615</v>
      </c>
      <c r="BG53" s="80">
        <v>5842</v>
      </c>
      <c r="BH53" s="80">
        <v>6305</v>
      </c>
      <c r="BI53" s="80">
        <v>6470</v>
      </c>
      <c r="BJ53" s="80">
        <v>6657</v>
      </c>
      <c r="BK53" s="80">
        <v>7370</v>
      </c>
      <c r="BL53" s="80">
        <v>7632</v>
      </c>
      <c r="BM53" s="80">
        <v>7150</v>
      </c>
      <c r="BN53" s="80">
        <v>7623</v>
      </c>
      <c r="BO53" s="80">
        <v>7770</v>
      </c>
      <c r="BP53" s="80">
        <v>7882</v>
      </c>
      <c r="BQ53" s="80">
        <v>7685</v>
      </c>
      <c r="BR53" s="80">
        <v>7700</v>
      </c>
      <c r="BS53" s="80">
        <v>7396</v>
      </c>
      <c r="BT53" s="80">
        <v>7457</v>
      </c>
      <c r="BU53" s="80">
        <v>7193</v>
      </c>
      <c r="BV53" s="80">
        <v>6902</v>
      </c>
      <c r="BW53" s="80">
        <v>6624</v>
      </c>
      <c r="BX53" s="80">
        <v>6428</v>
      </c>
      <c r="BY53" s="80">
        <v>6252</v>
      </c>
      <c r="BZ53" s="80">
        <v>5862</v>
      </c>
      <c r="CA53" s="80">
        <v>5823</v>
      </c>
      <c r="CB53" s="80">
        <v>5389</v>
      </c>
      <c r="CC53" s="80">
        <v>5418</v>
      </c>
      <c r="CD53" s="80">
        <v>5417</v>
      </c>
      <c r="CE53" s="80">
        <v>5268</v>
      </c>
      <c r="CF53" s="80">
        <v>5241</v>
      </c>
      <c r="CG53" s="80">
        <v>5314</v>
      </c>
      <c r="CH53" s="80">
        <v>5242</v>
      </c>
      <c r="CI53" s="80">
        <v>5393</v>
      </c>
      <c r="CJ53" s="80">
        <v>5978</v>
      </c>
      <c r="CK53" s="80">
        <v>4440</v>
      </c>
      <c r="CL53" s="80">
        <v>4438</v>
      </c>
      <c r="CM53" s="80">
        <v>4230</v>
      </c>
      <c r="CN53" s="80">
        <v>3669</v>
      </c>
      <c r="CO53" s="80">
        <v>3140</v>
      </c>
      <c r="CP53" s="80">
        <v>2635</v>
      </c>
      <c r="CQ53" s="80">
        <v>2578</v>
      </c>
      <c r="CR53" s="80">
        <v>2444</v>
      </c>
      <c r="CS53" s="80">
        <v>2269</v>
      </c>
      <c r="CT53" s="80">
        <v>1806</v>
      </c>
      <c r="CU53" s="80">
        <v>1604</v>
      </c>
      <c r="CV53" s="80">
        <v>1397</v>
      </c>
      <c r="CW53" s="80">
        <v>1212</v>
      </c>
      <c r="CX53" s="80">
        <v>1029</v>
      </c>
      <c r="CY53" s="80">
        <v>3138</v>
      </c>
      <c r="CZ53" s="81">
        <v>4862</v>
      </c>
      <c r="DA53" s="81">
        <v>4935</v>
      </c>
      <c r="DB53" s="81">
        <v>5008</v>
      </c>
      <c r="DC53" s="81">
        <v>5344</v>
      </c>
      <c r="DD53" s="81">
        <v>5359</v>
      </c>
      <c r="DE53" s="81">
        <v>5427</v>
      </c>
      <c r="DF53" s="81">
        <v>5688</v>
      </c>
      <c r="DG53" s="81">
        <v>5535</v>
      </c>
      <c r="DH53" s="81">
        <v>5792</v>
      </c>
      <c r="DI53" s="81">
        <v>5885</v>
      </c>
      <c r="DJ53" s="81">
        <v>6200</v>
      </c>
      <c r="DK53" s="81">
        <v>6150</v>
      </c>
      <c r="DL53" s="81">
        <v>5987</v>
      </c>
      <c r="DM53" s="81">
        <v>5761</v>
      </c>
      <c r="DN53" s="81">
        <v>6114</v>
      </c>
      <c r="DO53" s="81">
        <v>5738</v>
      </c>
      <c r="DP53" s="81">
        <v>5620</v>
      </c>
      <c r="DQ53" s="81">
        <v>5583</v>
      </c>
      <c r="DR53" s="81">
        <v>5205</v>
      </c>
      <c r="DS53" s="81">
        <v>4337</v>
      </c>
      <c r="DT53" s="81">
        <v>4336</v>
      </c>
      <c r="DU53" s="81">
        <v>4707</v>
      </c>
      <c r="DV53" s="81">
        <v>5342</v>
      </c>
      <c r="DW53" s="81">
        <v>5508</v>
      </c>
      <c r="DX53" s="81">
        <v>5842</v>
      </c>
      <c r="DY53" s="81">
        <v>6128</v>
      </c>
      <c r="DZ53" s="81">
        <v>6045</v>
      </c>
      <c r="EA53" s="81">
        <v>6249</v>
      </c>
      <c r="EB53" s="81">
        <v>6584</v>
      </c>
      <c r="EC53" s="81">
        <v>6566</v>
      </c>
      <c r="ED53" s="81">
        <v>6905</v>
      </c>
      <c r="EE53" s="81">
        <v>7006</v>
      </c>
      <c r="EF53" s="81">
        <v>6833</v>
      </c>
      <c r="EG53" s="81">
        <v>6653</v>
      </c>
      <c r="EH53" s="81">
        <v>6726</v>
      </c>
      <c r="EI53" s="81">
        <v>6752</v>
      </c>
      <c r="EJ53" s="81">
        <v>6653</v>
      </c>
      <c r="EK53" s="81">
        <v>6703</v>
      </c>
      <c r="EL53" s="81">
        <v>6366</v>
      </c>
      <c r="EM53" s="81">
        <v>6516</v>
      </c>
      <c r="EN53" s="81">
        <v>6289</v>
      </c>
      <c r="EO53" s="81">
        <v>6637</v>
      </c>
      <c r="EP53" s="81">
        <v>6584</v>
      </c>
      <c r="EQ53" s="81">
        <v>6225</v>
      </c>
      <c r="ER53" s="81">
        <v>5844</v>
      </c>
      <c r="ES53" s="81">
        <v>5744</v>
      </c>
      <c r="ET53" s="81">
        <v>5952</v>
      </c>
      <c r="EU53" s="81">
        <v>6265</v>
      </c>
      <c r="EV53" s="81">
        <v>6454</v>
      </c>
      <c r="EW53" s="81">
        <v>6965</v>
      </c>
      <c r="EX53" s="81">
        <v>7328</v>
      </c>
      <c r="EY53" s="81">
        <v>7808</v>
      </c>
      <c r="EZ53" s="81">
        <v>7592</v>
      </c>
      <c r="FA53" s="81">
        <v>7861</v>
      </c>
      <c r="FB53" s="81">
        <v>7726</v>
      </c>
      <c r="FC53" s="81">
        <v>7811</v>
      </c>
      <c r="FD53" s="81">
        <v>7883</v>
      </c>
      <c r="FE53" s="81">
        <v>7825</v>
      </c>
      <c r="FF53" s="81">
        <v>7802</v>
      </c>
      <c r="FG53" s="81">
        <v>7593</v>
      </c>
      <c r="FH53" s="81">
        <v>7316</v>
      </c>
      <c r="FI53" s="81">
        <v>6935</v>
      </c>
      <c r="FJ53" s="81">
        <v>6654</v>
      </c>
      <c r="FK53" s="81">
        <v>6586</v>
      </c>
      <c r="FL53" s="81">
        <v>6354</v>
      </c>
      <c r="FM53" s="81">
        <v>6070</v>
      </c>
      <c r="FN53" s="81">
        <v>5932</v>
      </c>
      <c r="FO53" s="81">
        <v>5676</v>
      </c>
      <c r="FP53" s="81">
        <v>5872</v>
      </c>
      <c r="FQ53" s="81">
        <v>5528</v>
      </c>
      <c r="FR53" s="81">
        <v>5560</v>
      </c>
      <c r="FS53" s="81">
        <v>5378</v>
      </c>
      <c r="FT53" s="81">
        <v>5574</v>
      </c>
      <c r="FU53" s="81">
        <v>5809</v>
      </c>
      <c r="FV53" s="81">
        <v>6205</v>
      </c>
      <c r="FW53" s="81">
        <v>6446</v>
      </c>
      <c r="FX53" s="81">
        <v>4897</v>
      </c>
      <c r="FY53" s="81">
        <v>4743</v>
      </c>
      <c r="FZ53" s="81">
        <v>4926</v>
      </c>
      <c r="GA53" s="81">
        <v>4273</v>
      </c>
      <c r="GB53" s="81">
        <v>3640</v>
      </c>
      <c r="GC53" s="81">
        <v>3206</v>
      </c>
      <c r="GD53" s="81">
        <v>3186</v>
      </c>
      <c r="GE53" s="81">
        <v>3125</v>
      </c>
      <c r="GF53" s="81">
        <v>2880</v>
      </c>
      <c r="GG53" s="81">
        <v>2597</v>
      </c>
      <c r="GH53" s="81">
        <v>2307</v>
      </c>
      <c r="GI53" s="81">
        <v>2203</v>
      </c>
      <c r="GJ53" s="81">
        <v>1846</v>
      </c>
      <c r="GK53" s="81">
        <v>1618</v>
      </c>
      <c r="GL53" s="82">
        <v>6382</v>
      </c>
    </row>
    <row r="54" spans="1:194" s="1" customFormat="1" x14ac:dyDescent="0.25">
      <c r="A54" s="31" t="s">
        <v>244</v>
      </c>
      <c r="B54" s="137" t="s">
        <v>290</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0">
        <v>5266</v>
      </c>
      <c r="N54" s="80">
        <v>5302</v>
      </c>
      <c r="O54" s="80">
        <v>5566</v>
      </c>
      <c r="P54" s="80">
        <v>5867</v>
      </c>
      <c r="Q54" s="80">
        <v>5986</v>
      </c>
      <c r="R54" s="80">
        <v>6008</v>
      </c>
      <c r="S54" s="80">
        <v>6504</v>
      </c>
      <c r="T54" s="80">
        <v>6294</v>
      </c>
      <c r="U54" s="80">
        <v>6662</v>
      </c>
      <c r="V54" s="80">
        <v>6909</v>
      </c>
      <c r="W54" s="80">
        <v>7091</v>
      </c>
      <c r="X54" s="80">
        <v>7034</v>
      </c>
      <c r="Y54" s="80">
        <v>6896</v>
      </c>
      <c r="Z54" s="80">
        <v>6729</v>
      </c>
      <c r="AA54" s="80">
        <v>6801</v>
      </c>
      <c r="AB54" s="80">
        <v>6817</v>
      </c>
      <c r="AC54" s="80">
        <v>6487</v>
      </c>
      <c r="AD54" s="80">
        <v>6694</v>
      </c>
      <c r="AE54" s="80">
        <v>6938</v>
      </c>
      <c r="AF54" s="80">
        <v>8869</v>
      </c>
      <c r="AG54" s="80">
        <v>8163</v>
      </c>
      <c r="AH54" s="80">
        <v>7495</v>
      </c>
      <c r="AI54" s="80">
        <v>7325</v>
      </c>
      <c r="AJ54" s="80">
        <v>7341</v>
      </c>
      <c r="AK54" s="80">
        <v>6630</v>
      </c>
      <c r="AL54" s="80">
        <v>6888</v>
      </c>
      <c r="AM54" s="80">
        <v>6546</v>
      </c>
      <c r="AN54" s="80">
        <v>6382</v>
      </c>
      <c r="AO54" s="80">
        <v>6687</v>
      </c>
      <c r="AP54" s="80">
        <v>6617</v>
      </c>
      <c r="AQ54" s="80">
        <v>6862</v>
      </c>
      <c r="AR54" s="80">
        <v>6892</v>
      </c>
      <c r="AS54" s="80">
        <v>7057</v>
      </c>
      <c r="AT54" s="80">
        <v>7007</v>
      </c>
      <c r="AU54" s="80">
        <v>7065</v>
      </c>
      <c r="AV54" s="80">
        <v>6934</v>
      </c>
      <c r="AW54" s="80">
        <v>6914</v>
      </c>
      <c r="AX54" s="80">
        <v>6694</v>
      </c>
      <c r="AY54" s="80">
        <v>6719</v>
      </c>
      <c r="AZ54" s="80">
        <v>6658</v>
      </c>
      <c r="BA54" s="80">
        <v>6939</v>
      </c>
      <c r="BB54" s="80">
        <v>6770</v>
      </c>
      <c r="BC54" s="80">
        <v>6977</v>
      </c>
      <c r="BD54" s="80">
        <v>6792</v>
      </c>
      <c r="BE54" s="80">
        <v>6071</v>
      </c>
      <c r="BF54" s="80">
        <v>6082</v>
      </c>
      <c r="BG54" s="80">
        <v>6371</v>
      </c>
      <c r="BH54" s="80">
        <v>6625</v>
      </c>
      <c r="BI54" s="80">
        <v>7087</v>
      </c>
      <c r="BJ54" s="80">
        <v>7317</v>
      </c>
      <c r="BK54" s="80">
        <v>7668</v>
      </c>
      <c r="BL54" s="80">
        <v>8045</v>
      </c>
      <c r="BM54" s="80">
        <v>8003</v>
      </c>
      <c r="BN54" s="80">
        <v>8419</v>
      </c>
      <c r="BO54" s="80">
        <v>8429</v>
      </c>
      <c r="BP54" s="80">
        <v>8621</v>
      </c>
      <c r="BQ54" s="80">
        <v>8659</v>
      </c>
      <c r="BR54" s="80">
        <v>8815</v>
      </c>
      <c r="BS54" s="80">
        <v>8893</v>
      </c>
      <c r="BT54" s="80">
        <v>8712</v>
      </c>
      <c r="BU54" s="80">
        <v>8595</v>
      </c>
      <c r="BV54" s="80">
        <v>8280</v>
      </c>
      <c r="BW54" s="80">
        <v>8144</v>
      </c>
      <c r="BX54" s="80">
        <v>8052</v>
      </c>
      <c r="BY54" s="80">
        <v>7875</v>
      </c>
      <c r="BZ54" s="80">
        <v>7689</v>
      </c>
      <c r="CA54" s="80">
        <v>7356</v>
      </c>
      <c r="CB54" s="80">
        <v>7192</v>
      </c>
      <c r="CC54" s="80">
        <v>7078</v>
      </c>
      <c r="CD54" s="80">
        <v>7252</v>
      </c>
      <c r="CE54" s="80">
        <v>6872</v>
      </c>
      <c r="CF54" s="80">
        <v>6874</v>
      </c>
      <c r="CG54" s="80">
        <v>7162</v>
      </c>
      <c r="CH54" s="80">
        <v>7375</v>
      </c>
      <c r="CI54" s="80">
        <v>7653</v>
      </c>
      <c r="CJ54" s="80">
        <v>8488</v>
      </c>
      <c r="CK54" s="80">
        <v>6442</v>
      </c>
      <c r="CL54" s="80">
        <v>6117</v>
      </c>
      <c r="CM54" s="80">
        <v>5852</v>
      </c>
      <c r="CN54" s="80">
        <v>5297</v>
      </c>
      <c r="CO54" s="80">
        <v>4406</v>
      </c>
      <c r="CP54" s="80">
        <v>3746</v>
      </c>
      <c r="CQ54" s="80">
        <v>3609</v>
      </c>
      <c r="CR54" s="80">
        <v>3372</v>
      </c>
      <c r="CS54" s="80">
        <v>3108</v>
      </c>
      <c r="CT54" s="80">
        <v>2803</v>
      </c>
      <c r="CU54" s="80">
        <v>2561</v>
      </c>
      <c r="CV54" s="80">
        <v>2134</v>
      </c>
      <c r="CW54" s="80">
        <v>1845</v>
      </c>
      <c r="CX54" s="80">
        <v>1576</v>
      </c>
      <c r="CY54" s="80">
        <v>5266</v>
      </c>
      <c r="CZ54" s="81">
        <v>4835</v>
      </c>
      <c r="DA54" s="81">
        <v>4950</v>
      </c>
      <c r="DB54" s="81">
        <v>5317</v>
      </c>
      <c r="DC54" s="81">
        <v>5506</v>
      </c>
      <c r="DD54" s="81">
        <v>5632</v>
      </c>
      <c r="DE54" s="81">
        <v>5783</v>
      </c>
      <c r="DF54" s="81">
        <v>6157</v>
      </c>
      <c r="DG54" s="81">
        <v>6123</v>
      </c>
      <c r="DH54" s="81">
        <v>6225</v>
      </c>
      <c r="DI54" s="81">
        <v>6381</v>
      </c>
      <c r="DJ54" s="81">
        <v>6719</v>
      </c>
      <c r="DK54" s="81">
        <v>6635</v>
      </c>
      <c r="DL54" s="81">
        <v>6742</v>
      </c>
      <c r="DM54" s="81">
        <v>6459</v>
      </c>
      <c r="DN54" s="81">
        <v>6554</v>
      </c>
      <c r="DO54" s="81">
        <v>6378</v>
      </c>
      <c r="DP54" s="81">
        <v>6249</v>
      </c>
      <c r="DQ54" s="81">
        <v>6178</v>
      </c>
      <c r="DR54" s="81">
        <v>6591</v>
      </c>
      <c r="DS54" s="81">
        <v>8750</v>
      </c>
      <c r="DT54" s="81">
        <v>8289</v>
      </c>
      <c r="DU54" s="81">
        <v>7244</v>
      </c>
      <c r="DV54" s="81">
        <v>6886</v>
      </c>
      <c r="DW54" s="81">
        <v>6479</v>
      </c>
      <c r="DX54" s="81">
        <v>6330</v>
      </c>
      <c r="DY54" s="81">
        <v>6403</v>
      </c>
      <c r="DZ54" s="81">
        <v>6349</v>
      </c>
      <c r="EA54" s="81">
        <v>6461</v>
      </c>
      <c r="EB54" s="81">
        <v>6836</v>
      </c>
      <c r="EC54" s="81">
        <v>6729</v>
      </c>
      <c r="ED54" s="81">
        <v>7131</v>
      </c>
      <c r="EE54" s="81">
        <v>7254</v>
      </c>
      <c r="EF54" s="81">
        <v>7487</v>
      </c>
      <c r="EG54" s="81">
        <v>7243</v>
      </c>
      <c r="EH54" s="81">
        <v>7431</v>
      </c>
      <c r="EI54" s="81">
        <v>7266</v>
      </c>
      <c r="EJ54" s="81">
        <v>7283</v>
      </c>
      <c r="EK54" s="81">
        <v>7200</v>
      </c>
      <c r="EL54" s="81">
        <v>7159</v>
      </c>
      <c r="EM54" s="81">
        <v>7090</v>
      </c>
      <c r="EN54" s="81">
        <v>7173</v>
      </c>
      <c r="EO54" s="81">
        <v>7219</v>
      </c>
      <c r="EP54" s="81">
        <v>7342</v>
      </c>
      <c r="EQ54" s="81">
        <v>7001</v>
      </c>
      <c r="ER54" s="81">
        <v>6473</v>
      </c>
      <c r="ES54" s="81">
        <v>6490</v>
      </c>
      <c r="ET54" s="81">
        <v>6849</v>
      </c>
      <c r="EU54" s="81">
        <v>6872</v>
      </c>
      <c r="EV54" s="81">
        <v>7197</v>
      </c>
      <c r="EW54" s="81">
        <v>7797</v>
      </c>
      <c r="EX54" s="81">
        <v>8121</v>
      </c>
      <c r="EY54" s="81">
        <v>8563</v>
      </c>
      <c r="EZ54" s="81">
        <v>8605</v>
      </c>
      <c r="FA54" s="81">
        <v>8889</v>
      </c>
      <c r="FB54" s="81">
        <v>8786</v>
      </c>
      <c r="FC54" s="81">
        <v>9348</v>
      </c>
      <c r="FD54" s="81">
        <v>9287</v>
      </c>
      <c r="FE54" s="81">
        <v>9544</v>
      </c>
      <c r="FF54" s="81">
        <v>9486</v>
      </c>
      <c r="FG54" s="81">
        <v>9206</v>
      </c>
      <c r="FH54" s="81">
        <v>9198</v>
      </c>
      <c r="FI54" s="81">
        <v>8955</v>
      </c>
      <c r="FJ54" s="81">
        <v>8644</v>
      </c>
      <c r="FK54" s="81">
        <v>8539</v>
      </c>
      <c r="FL54" s="81">
        <v>8284</v>
      </c>
      <c r="FM54" s="81">
        <v>8364</v>
      </c>
      <c r="FN54" s="81">
        <v>7793</v>
      </c>
      <c r="FO54" s="81">
        <v>7721</v>
      </c>
      <c r="FP54" s="81">
        <v>7845</v>
      </c>
      <c r="FQ54" s="81">
        <v>7834</v>
      </c>
      <c r="FR54" s="81">
        <v>7631</v>
      </c>
      <c r="FS54" s="81">
        <v>7622</v>
      </c>
      <c r="FT54" s="81">
        <v>7650</v>
      </c>
      <c r="FU54" s="81">
        <v>7999</v>
      </c>
      <c r="FV54" s="81">
        <v>8521</v>
      </c>
      <c r="FW54" s="81">
        <v>9126</v>
      </c>
      <c r="FX54" s="81">
        <v>7067</v>
      </c>
      <c r="FY54" s="81">
        <v>6787</v>
      </c>
      <c r="FZ54" s="81">
        <v>6528</v>
      </c>
      <c r="GA54" s="81">
        <v>5918</v>
      </c>
      <c r="GB54" s="81">
        <v>5230</v>
      </c>
      <c r="GC54" s="81">
        <v>4566</v>
      </c>
      <c r="GD54" s="81">
        <v>4556</v>
      </c>
      <c r="GE54" s="81">
        <v>4362</v>
      </c>
      <c r="GF54" s="81">
        <v>3992</v>
      </c>
      <c r="GG54" s="81">
        <v>3821</v>
      </c>
      <c r="GH54" s="81">
        <v>3367</v>
      </c>
      <c r="GI54" s="81">
        <v>3073</v>
      </c>
      <c r="GJ54" s="81">
        <v>2720</v>
      </c>
      <c r="GK54" s="81">
        <v>2400</v>
      </c>
      <c r="GL54" s="82">
        <v>10623</v>
      </c>
    </row>
    <row r="55" spans="1:194" s="1" customFormat="1" x14ac:dyDescent="0.25">
      <c r="A55" s="31" t="s">
        <v>244</v>
      </c>
      <c r="B55" s="137" t="s">
        <v>291</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0">
        <v>1778</v>
      </c>
      <c r="N55" s="80">
        <v>1809</v>
      </c>
      <c r="O55" s="80">
        <v>1879</v>
      </c>
      <c r="P55" s="80">
        <v>1801</v>
      </c>
      <c r="Q55" s="80">
        <v>1729</v>
      </c>
      <c r="R55" s="80">
        <v>1795</v>
      </c>
      <c r="S55" s="80">
        <v>1869</v>
      </c>
      <c r="T55" s="80">
        <v>1866</v>
      </c>
      <c r="U55" s="80">
        <v>1856</v>
      </c>
      <c r="V55" s="80">
        <v>1893</v>
      </c>
      <c r="W55" s="80">
        <v>1988</v>
      </c>
      <c r="X55" s="80">
        <v>1938</v>
      </c>
      <c r="Y55" s="80">
        <v>1966</v>
      </c>
      <c r="Z55" s="80">
        <v>2004</v>
      </c>
      <c r="AA55" s="80">
        <v>1949</v>
      </c>
      <c r="AB55" s="80">
        <v>1792</v>
      </c>
      <c r="AC55" s="80">
        <v>1713</v>
      </c>
      <c r="AD55" s="80">
        <v>1815</v>
      </c>
      <c r="AE55" s="80">
        <v>1744</v>
      </c>
      <c r="AF55" s="80">
        <v>1323</v>
      </c>
      <c r="AG55" s="80">
        <v>1382</v>
      </c>
      <c r="AH55" s="80">
        <v>1546</v>
      </c>
      <c r="AI55" s="80">
        <v>1650</v>
      </c>
      <c r="AJ55" s="80">
        <v>1718</v>
      </c>
      <c r="AK55" s="80">
        <v>1854</v>
      </c>
      <c r="AL55" s="80">
        <v>1932</v>
      </c>
      <c r="AM55" s="80">
        <v>1892</v>
      </c>
      <c r="AN55" s="80">
        <v>1858</v>
      </c>
      <c r="AO55" s="80">
        <v>2033</v>
      </c>
      <c r="AP55" s="80">
        <v>2101</v>
      </c>
      <c r="AQ55" s="80">
        <v>2316</v>
      </c>
      <c r="AR55" s="80">
        <v>2297</v>
      </c>
      <c r="AS55" s="80">
        <v>2228</v>
      </c>
      <c r="AT55" s="80">
        <v>2167</v>
      </c>
      <c r="AU55" s="80">
        <v>2251</v>
      </c>
      <c r="AV55" s="80">
        <v>2151</v>
      </c>
      <c r="AW55" s="80">
        <v>2123</v>
      </c>
      <c r="AX55" s="80">
        <v>2126</v>
      </c>
      <c r="AY55" s="80">
        <v>2006</v>
      </c>
      <c r="AZ55" s="80">
        <v>2023</v>
      </c>
      <c r="BA55" s="80">
        <v>1995</v>
      </c>
      <c r="BB55" s="80">
        <v>2133</v>
      </c>
      <c r="BC55" s="80">
        <v>1975</v>
      </c>
      <c r="BD55" s="80">
        <v>1790</v>
      </c>
      <c r="BE55" s="80">
        <v>1773</v>
      </c>
      <c r="BF55" s="80">
        <v>1659</v>
      </c>
      <c r="BG55" s="80">
        <v>1795</v>
      </c>
      <c r="BH55" s="80">
        <v>1725</v>
      </c>
      <c r="BI55" s="80">
        <v>1895</v>
      </c>
      <c r="BJ55" s="80">
        <v>1947</v>
      </c>
      <c r="BK55" s="80">
        <v>1992</v>
      </c>
      <c r="BL55" s="80">
        <v>2134</v>
      </c>
      <c r="BM55" s="80">
        <v>2195</v>
      </c>
      <c r="BN55" s="80">
        <v>2086</v>
      </c>
      <c r="BO55" s="80">
        <v>2171</v>
      </c>
      <c r="BP55" s="80">
        <v>2135</v>
      </c>
      <c r="BQ55" s="80">
        <v>2184</v>
      </c>
      <c r="BR55" s="80">
        <v>2148</v>
      </c>
      <c r="BS55" s="80">
        <v>2255</v>
      </c>
      <c r="BT55" s="80">
        <v>2237</v>
      </c>
      <c r="BU55" s="80">
        <v>2109</v>
      </c>
      <c r="BV55" s="80">
        <v>2081</v>
      </c>
      <c r="BW55" s="80">
        <v>2005</v>
      </c>
      <c r="BX55" s="80">
        <v>1896</v>
      </c>
      <c r="BY55" s="80">
        <v>1861</v>
      </c>
      <c r="BZ55" s="80">
        <v>1779</v>
      </c>
      <c r="CA55" s="80">
        <v>1778</v>
      </c>
      <c r="CB55" s="80">
        <v>1626</v>
      </c>
      <c r="CC55" s="80">
        <v>1576</v>
      </c>
      <c r="CD55" s="80">
        <v>1578</v>
      </c>
      <c r="CE55" s="80">
        <v>1500</v>
      </c>
      <c r="CF55" s="80">
        <v>1532</v>
      </c>
      <c r="CG55" s="80">
        <v>1386</v>
      </c>
      <c r="CH55" s="80">
        <v>1559</v>
      </c>
      <c r="CI55" s="80">
        <v>1504</v>
      </c>
      <c r="CJ55" s="80">
        <v>1592</v>
      </c>
      <c r="CK55" s="80">
        <v>1179</v>
      </c>
      <c r="CL55" s="80">
        <v>1153</v>
      </c>
      <c r="CM55" s="80">
        <v>1125</v>
      </c>
      <c r="CN55" s="80">
        <v>955</v>
      </c>
      <c r="CO55" s="80">
        <v>843</v>
      </c>
      <c r="CP55" s="80">
        <v>757</v>
      </c>
      <c r="CQ55" s="80">
        <v>717</v>
      </c>
      <c r="CR55" s="80">
        <v>602</v>
      </c>
      <c r="CS55" s="80">
        <v>565</v>
      </c>
      <c r="CT55" s="80">
        <v>535</v>
      </c>
      <c r="CU55" s="80">
        <v>486</v>
      </c>
      <c r="CV55" s="80">
        <v>403</v>
      </c>
      <c r="CW55" s="80">
        <v>319</v>
      </c>
      <c r="CX55" s="80">
        <v>268</v>
      </c>
      <c r="CY55" s="80">
        <v>898</v>
      </c>
      <c r="CZ55" s="81">
        <v>1606</v>
      </c>
      <c r="DA55" s="81">
        <v>1538</v>
      </c>
      <c r="DB55" s="81">
        <v>1631</v>
      </c>
      <c r="DC55" s="81">
        <v>1701</v>
      </c>
      <c r="DD55" s="81">
        <v>1722</v>
      </c>
      <c r="DE55" s="81">
        <v>1681</v>
      </c>
      <c r="DF55" s="81">
        <v>1674</v>
      </c>
      <c r="DG55" s="81">
        <v>1781</v>
      </c>
      <c r="DH55" s="81">
        <v>1798</v>
      </c>
      <c r="DI55" s="81">
        <v>1879</v>
      </c>
      <c r="DJ55" s="81">
        <v>1894</v>
      </c>
      <c r="DK55" s="81">
        <v>1922</v>
      </c>
      <c r="DL55" s="81">
        <v>1837</v>
      </c>
      <c r="DM55" s="81">
        <v>1854</v>
      </c>
      <c r="DN55" s="81">
        <v>1842</v>
      </c>
      <c r="DO55" s="81">
        <v>1817</v>
      </c>
      <c r="DP55" s="81">
        <v>1770</v>
      </c>
      <c r="DQ55" s="81">
        <v>1732</v>
      </c>
      <c r="DR55" s="81">
        <v>1547</v>
      </c>
      <c r="DS55" s="81">
        <v>1011</v>
      </c>
      <c r="DT55" s="81">
        <v>1247</v>
      </c>
      <c r="DU55" s="81">
        <v>1315</v>
      </c>
      <c r="DV55" s="81">
        <v>1530</v>
      </c>
      <c r="DW55" s="81">
        <v>1778</v>
      </c>
      <c r="DX55" s="81">
        <v>1756</v>
      </c>
      <c r="DY55" s="81">
        <v>1887</v>
      </c>
      <c r="DZ55" s="81">
        <v>1834</v>
      </c>
      <c r="EA55" s="81">
        <v>1986</v>
      </c>
      <c r="EB55" s="81">
        <v>2101</v>
      </c>
      <c r="EC55" s="81">
        <v>2086</v>
      </c>
      <c r="ED55" s="81">
        <v>2101</v>
      </c>
      <c r="EE55" s="81">
        <v>2157</v>
      </c>
      <c r="EF55" s="81">
        <v>2223</v>
      </c>
      <c r="EG55" s="81">
        <v>2313</v>
      </c>
      <c r="EH55" s="81">
        <v>2258</v>
      </c>
      <c r="EI55" s="81">
        <v>2237</v>
      </c>
      <c r="EJ55" s="81">
        <v>2179</v>
      </c>
      <c r="EK55" s="81">
        <v>2137</v>
      </c>
      <c r="EL55" s="81">
        <v>1912</v>
      </c>
      <c r="EM55" s="81">
        <v>2072</v>
      </c>
      <c r="EN55" s="81">
        <v>1950</v>
      </c>
      <c r="EO55" s="81">
        <v>1892</v>
      </c>
      <c r="EP55" s="81">
        <v>2072</v>
      </c>
      <c r="EQ55" s="81">
        <v>1673</v>
      </c>
      <c r="ER55" s="81">
        <v>1700</v>
      </c>
      <c r="ES55" s="81">
        <v>1678</v>
      </c>
      <c r="ET55" s="81">
        <v>1655</v>
      </c>
      <c r="EU55" s="81">
        <v>1753</v>
      </c>
      <c r="EV55" s="81">
        <v>1841</v>
      </c>
      <c r="EW55" s="81">
        <v>2019</v>
      </c>
      <c r="EX55" s="81">
        <v>1935</v>
      </c>
      <c r="EY55" s="81">
        <v>2232</v>
      </c>
      <c r="EZ55" s="81">
        <v>2097</v>
      </c>
      <c r="FA55" s="81">
        <v>2247</v>
      </c>
      <c r="FB55" s="81">
        <v>2280</v>
      </c>
      <c r="FC55" s="81">
        <v>2268</v>
      </c>
      <c r="FD55" s="81">
        <v>2250</v>
      </c>
      <c r="FE55" s="81">
        <v>2285</v>
      </c>
      <c r="FF55" s="81">
        <v>2252</v>
      </c>
      <c r="FG55" s="81">
        <v>2147</v>
      </c>
      <c r="FH55" s="81">
        <v>2126</v>
      </c>
      <c r="FI55" s="81">
        <v>2087</v>
      </c>
      <c r="FJ55" s="81">
        <v>2081</v>
      </c>
      <c r="FK55" s="81">
        <v>1969</v>
      </c>
      <c r="FL55" s="81">
        <v>1965</v>
      </c>
      <c r="FM55" s="81">
        <v>1844</v>
      </c>
      <c r="FN55" s="81">
        <v>1771</v>
      </c>
      <c r="FO55" s="81">
        <v>1682</v>
      </c>
      <c r="FP55" s="81">
        <v>1722</v>
      </c>
      <c r="FQ55" s="81">
        <v>1640</v>
      </c>
      <c r="FR55" s="81">
        <v>1554</v>
      </c>
      <c r="FS55" s="81">
        <v>1641</v>
      </c>
      <c r="FT55" s="81">
        <v>1612</v>
      </c>
      <c r="FU55" s="81">
        <v>1601</v>
      </c>
      <c r="FV55" s="81">
        <v>1740</v>
      </c>
      <c r="FW55" s="81">
        <v>1782</v>
      </c>
      <c r="FX55" s="81">
        <v>1304</v>
      </c>
      <c r="FY55" s="81">
        <v>1259</v>
      </c>
      <c r="FZ55" s="81">
        <v>1241</v>
      </c>
      <c r="GA55" s="81">
        <v>1068</v>
      </c>
      <c r="GB55" s="81">
        <v>984</v>
      </c>
      <c r="GC55" s="81">
        <v>913</v>
      </c>
      <c r="GD55" s="81">
        <v>880</v>
      </c>
      <c r="GE55" s="81">
        <v>922</v>
      </c>
      <c r="GF55" s="81">
        <v>797</v>
      </c>
      <c r="GG55" s="81">
        <v>731</v>
      </c>
      <c r="GH55" s="81">
        <v>686</v>
      </c>
      <c r="GI55" s="81">
        <v>594</v>
      </c>
      <c r="GJ55" s="81">
        <v>521</v>
      </c>
      <c r="GK55" s="81">
        <v>459</v>
      </c>
      <c r="GL55" s="82">
        <v>1727</v>
      </c>
    </row>
    <row r="56" spans="1:194" s="1" customFormat="1" x14ac:dyDescent="0.25">
      <c r="A56" s="31" t="s">
        <v>244</v>
      </c>
      <c r="B56" s="137" t="s">
        <v>292</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0">
        <v>3208</v>
      </c>
      <c r="N56" s="80">
        <v>3392</v>
      </c>
      <c r="O56" s="80">
        <v>3473</v>
      </c>
      <c r="P56" s="80">
        <v>3557</v>
      </c>
      <c r="Q56" s="80">
        <v>3581</v>
      </c>
      <c r="R56" s="80">
        <v>3772</v>
      </c>
      <c r="S56" s="80">
        <v>3957</v>
      </c>
      <c r="T56" s="80">
        <v>3900</v>
      </c>
      <c r="U56" s="80">
        <v>3992</v>
      </c>
      <c r="V56" s="80">
        <v>4178</v>
      </c>
      <c r="W56" s="80">
        <v>4455</v>
      </c>
      <c r="X56" s="80">
        <v>4322</v>
      </c>
      <c r="Y56" s="80">
        <v>4233</v>
      </c>
      <c r="Z56" s="80">
        <v>4336</v>
      </c>
      <c r="AA56" s="80">
        <v>4536</v>
      </c>
      <c r="AB56" s="80">
        <v>4380</v>
      </c>
      <c r="AC56" s="80">
        <v>4155</v>
      </c>
      <c r="AD56" s="80">
        <v>4284</v>
      </c>
      <c r="AE56" s="80">
        <v>4344</v>
      </c>
      <c r="AF56" s="80">
        <v>4541</v>
      </c>
      <c r="AG56" s="80">
        <v>4521</v>
      </c>
      <c r="AH56" s="80">
        <v>4340</v>
      </c>
      <c r="AI56" s="80">
        <v>4380</v>
      </c>
      <c r="AJ56" s="80">
        <v>4228</v>
      </c>
      <c r="AK56" s="80">
        <v>4008</v>
      </c>
      <c r="AL56" s="80">
        <v>4074</v>
      </c>
      <c r="AM56" s="80">
        <v>3964</v>
      </c>
      <c r="AN56" s="80">
        <v>3870</v>
      </c>
      <c r="AO56" s="80">
        <v>4030</v>
      </c>
      <c r="AP56" s="80">
        <v>3985</v>
      </c>
      <c r="AQ56" s="80">
        <v>4072</v>
      </c>
      <c r="AR56" s="80">
        <v>4345</v>
      </c>
      <c r="AS56" s="80">
        <v>4347</v>
      </c>
      <c r="AT56" s="80">
        <v>4319</v>
      </c>
      <c r="AU56" s="80">
        <v>4483</v>
      </c>
      <c r="AV56" s="80">
        <v>4499</v>
      </c>
      <c r="AW56" s="80">
        <v>4299</v>
      </c>
      <c r="AX56" s="80">
        <v>4395</v>
      </c>
      <c r="AY56" s="80">
        <v>4302</v>
      </c>
      <c r="AZ56" s="80">
        <v>4373</v>
      </c>
      <c r="BA56" s="80">
        <v>4459</v>
      </c>
      <c r="BB56" s="80">
        <v>4728</v>
      </c>
      <c r="BC56" s="80">
        <v>4653</v>
      </c>
      <c r="BD56" s="80">
        <v>4508</v>
      </c>
      <c r="BE56" s="80">
        <v>4190</v>
      </c>
      <c r="BF56" s="80">
        <v>4125</v>
      </c>
      <c r="BG56" s="80">
        <v>4158</v>
      </c>
      <c r="BH56" s="80">
        <v>4390</v>
      </c>
      <c r="BI56" s="80">
        <v>4421</v>
      </c>
      <c r="BJ56" s="80">
        <v>4713</v>
      </c>
      <c r="BK56" s="80">
        <v>4897</v>
      </c>
      <c r="BL56" s="80">
        <v>5146</v>
      </c>
      <c r="BM56" s="80">
        <v>5097</v>
      </c>
      <c r="BN56" s="80">
        <v>5297</v>
      </c>
      <c r="BO56" s="80">
        <v>5329</v>
      </c>
      <c r="BP56" s="80">
        <v>5345</v>
      </c>
      <c r="BQ56" s="80">
        <v>5510</v>
      </c>
      <c r="BR56" s="80">
        <v>5499</v>
      </c>
      <c r="BS56" s="80">
        <v>5593</v>
      </c>
      <c r="BT56" s="80">
        <v>5515</v>
      </c>
      <c r="BU56" s="80">
        <v>5650</v>
      </c>
      <c r="BV56" s="80">
        <v>5361</v>
      </c>
      <c r="BW56" s="80">
        <v>5195</v>
      </c>
      <c r="BX56" s="80">
        <v>5138</v>
      </c>
      <c r="BY56" s="80">
        <v>5043</v>
      </c>
      <c r="BZ56" s="80">
        <v>4991</v>
      </c>
      <c r="CA56" s="80">
        <v>4652</v>
      </c>
      <c r="CB56" s="80">
        <v>4605</v>
      </c>
      <c r="CC56" s="80">
        <v>4590</v>
      </c>
      <c r="CD56" s="80">
        <v>4532</v>
      </c>
      <c r="CE56" s="80">
        <v>4386</v>
      </c>
      <c r="CF56" s="80">
        <v>4527</v>
      </c>
      <c r="CG56" s="80">
        <v>4650</v>
      </c>
      <c r="CH56" s="80">
        <v>4625</v>
      </c>
      <c r="CI56" s="80">
        <v>5210</v>
      </c>
      <c r="CJ56" s="80">
        <v>5694</v>
      </c>
      <c r="CK56" s="80">
        <v>4232</v>
      </c>
      <c r="CL56" s="80">
        <v>4007</v>
      </c>
      <c r="CM56" s="80">
        <v>3861</v>
      </c>
      <c r="CN56" s="80">
        <v>3611</v>
      </c>
      <c r="CO56" s="80">
        <v>3012</v>
      </c>
      <c r="CP56" s="80">
        <v>2502</v>
      </c>
      <c r="CQ56" s="80">
        <v>2443</v>
      </c>
      <c r="CR56" s="80">
        <v>2384</v>
      </c>
      <c r="CS56" s="80">
        <v>2295</v>
      </c>
      <c r="CT56" s="80">
        <v>2085</v>
      </c>
      <c r="CU56" s="80">
        <v>1764</v>
      </c>
      <c r="CV56" s="80">
        <v>1596</v>
      </c>
      <c r="CW56" s="80">
        <v>1350</v>
      </c>
      <c r="CX56" s="80">
        <v>1132</v>
      </c>
      <c r="CY56" s="80">
        <v>4118</v>
      </c>
      <c r="CZ56" s="81">
        <v>3003</v>
      </c>
      <c r="DA56" s="81">
        <v>3135</v>
      </c>
      <c r="DB56" s="81">
        <v>3215</v>
      </c>
      <c r="DC56" s="81">
        <v>3357</v>
      </c>
      <c r="DD56" s="81">
        <v>3550</v>
      </c>
      <c r="DE56" s="81">
        <v>3649</v>
      </c>
      <c r="DF56" s="81">
        <v>3796</v>
      </c>
      <c r="DG56" s="81">
        <v>3848</v>
      </c>
      <c r="DH56" s="81">
        <v>3797</v>
      </c>
      <c r="DI56" s="81">
        <v>3939</v>
      </c>
      <c r="DJ56" s="81">
        <v>4173</v>
      </c>
      <c r="DK56" s="81">
        <v>4162</v>
      </c>
      <c r="DL56" s="81">
        <v>4172</v>
      </c>
      <c r="DM56" s="81">
        <v>4201</v>
      </c>
      <c r="DN56" s="81">
        <v>4307</v>
      </c>
      <c r="DO56" s="81">
        <v>4057</v>
      </c>
      <c r="DP56" s="81">
        <v>3914</v>
      </c>
      <c r="DQ56" s="81">
        <v>3972</v>
      </c>
      <c r="DR56" s="81">
        <v>4044</v>
      </c>
      <c r="DS56" s="81">
        <v>4497</v>
      </c>
      <c r="DT56" s="81">
        <v>4411</v>
      </c>
      <c r="DU56" s="81">
        <v>4137</v>
      </c>
      <c r="DV56" s="81">
        <v>4062</v>
      </c>
      <c r="DW56" s="81">
        <v>3856</v>
      </c>
      <c r="DX56" s="81">
        <v>3778</v>
      </c>
      <c r="DY56" s="81">
        <v>3887</v>
      </c>
      <c r="DZ56" s="81">
        <v>3705</v>
      </c>
      <c r="EA56" s="81">
        <v>3853</v>
      </c>
      <c r="EB56" s="81">
        <v>4159</v>
      </c>
      <c r="EC56" s="81">
        <v>4096</v>
      </c>
      <c r="ED56" s="81">
        <v>4319</v>
      </c>
      <c r="EE56" s="81">
        <v>4570</v>
      </c>
      <c r="EF56" s="81">
        <v>4614</v>
      </c>
      <c r="EG56" s="81">
        <v>4679</v>
      </c>
      <c r="EH56" s="81">
        <v>4831</v>
      </c>
      <c r="EI56" s="81">
        <v>4618</v>
      </c>
      <c r="EJ56" s="81">
        <v>4598</v>
      </c>
      <c r="EK56" s="81">
        <v>4824</v>
      </c>
      <c r="EL56" s="81">
        <v>4580</v>
      </c>
      <c r="EM56" s="81">
        <v>4612</v>
      </c>
      <c r="EN56" s="81">
        <v>4789</v>
      </c>
      <c r="EO56" s="81">
        <v>4864</v>
      </c>
      <c r="EP56" s="81">
        <v>4788</v>
      </c>
      <c r="EQ56" s="81">
        <v>4687</v>
      </c>
      <c r="ER56" s="81">
        <v>4308</v>
      </c>
      <c r="ES56" s="81">
        <v>4238</v>
      </c>
      <c r="ET56" s="81">
        <v>4320</v>
      </c>
      <c r="EU56" s="81">
        <v>4548</v>
      </c>
      <c r="EV56" s="81">
        <v>4668</v>
      </c>
      <c r="EW56" s="81">
        <v>4916</v>
      </c>
      <c r="EX56" s="81">
        <v>5128</v>
      </c>
      <c r="EY56" s="81">
        <v>5480</v>
      </c>
      <c r="EZ56" s="81">
        <v>5399</v>
      </c>
      <c r="FA56" s="81">
        <v>5463</v>
      </c>
      <c r="FB56" s="81">
        <v>5598</v>
      </c>
      <c r="FC56" s="81">
        <v>5738</v>
      </c>
      <c r="FD56" s="81">
        <v>5803</v>
      </c>
      <c r="FE56" s="81">
        <v>5911</v>
      </c>
      <c r="FF56" s="81">
        <v>5975</v>
      </c>
      <c r="FG56" s="81">
        <v>5791</v>
      </c>
      <c r="FH56" s="81">
        <v>5816</v>
      </c>
      <c r="FI56" s="81">
        <v>5655</v>
      </c>
      <c r="FJ56" s="81">
        <v>5426</v>
      </c>
      <c r="FK56" s="81">
        <v>5435</v>
      </c>
      <c r="FL56" s="81">
        <v>5552</v>
      </c>
      <c r="FM56" s="81">
        <v>5278</v>
      </c>
      <c r="FN56" s="81">
        <v>4958</v>
      </c>
      <c r="FO56" s="81">
        <v>4986</v>
      </c>
      <c r="FP56" s="81">
        <v>5244</v>
      </c>
      <c r="FQ56" s="81">
        <v>4892</v>
      </c>
      <c r="FR56" s="81">
        <v>4856</v>
      </c>
      <c r="FS56" s="81">
        <v>5006</v>
      </c>
      <c r="FT56" s="81">
        <v>5367</v>
      </c>
      <c r="FU56" s="81">
        <v>5260</v>
      </c>
      <c r="FV56" s="81">
        <v>5682</v>
      </c>
      <c r="FW56" s="81">
        <v>6258</v>
      </c>
      <c r="FX56" s="81">
        <v>4714</v>
      </c>
      <c r="FY56" s="81">
        <v>4547</v>
      </c>
      <c r="FZ56" s="81">
        <v>4459</v>
      </c>
      <c r="GA56" s="81">
        <v>4002</v>
      </c>
      <c r="GB56" s="81">
        <v>3568</v>
      </c>
      <c r="GC56" s="81">
        <v>2936</v>
      </c>
      <c r="GD56" s="81">
        <v>3099</v>
      </c>
      <c r="GE56" s="81">
        <v>2974</v>
      </c>
      <c r="GF56" s="81">
        <v>2889</v>
      </c>
      <c r="GG56" s="81">
        <v>2572</v>
      </c>
      <c r="GH56" s="81">
        <v>2345</v>
      </c>
      <c r="GI56" s="81">
        <v>2176</v>
      </c>
      <c r="GJ56" s="81">
        <v>1951</v>
      </c>
      <c r="GK56" s="81">
        <v>1759</v>
      </c>
      <c r="GL56" s="82">
        <v>7877</v>
      </c>
    </row>
    <row r="57" spans="1:194" s="1" customFormat="1" x14ac:dyDescent="0.25">
      <c r="A57" s="31" t="s">
        <v>244</v>
      </c>
      <c r="B57" s="137" t="s">
        <v>293</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0">
        <v>3207</v>
      </c>
      <c r="N57" s="80">
        <v>3212</v>
      </c>
      <c r="O57" s="80">
        <v>3421</v>
      </c>
      <c r="P57" s="80">
        <v>3405</v>
      </c>
      <c r="Q57" s="80">
        <v>3556</v>
      </c>
      <c r="R57" s="80">
        <v>3562</v>
      </c>
      <c r="S57" s="80">
        <v>3564</v>
      </c>
      <c r="T57" s="80">
        <v>3555</v>
      </c>
      <c r="U57" s="80">
        <v>3553</v>
      </c>
      <c r="V57" s="80">
        <v>3745</v>
      </c>
      <c r="W57" s="80">
        <v>3834</v>
      </c>
      <c r="X57" s="80">
        <v>3800</v>
      </c>
      <c r="Y57" s="80">
        <v>3848</v>
      </c>
      <c r="Z57" s="80">
        <v>3600</v>
      </c>
      <c r="AA57" s="80">
        <v>3770</v>
      </c>
      <c r="AB57" s="80">
        <v>3586</v>
      </c>
      <c r="AC57" s="80">
        <v>3544</v>
      </c>
      <c r="AD57" s="80">
        <v>3468</v>
      </c>
      <c r="AE57" s="80">
        <v>3371</v>
      </c>
      <c r="AF57" s="80">
        <v>2662</v>
      </c>
      <c r="AG57" s="80">
        <v>2993</v>
      </c>
      <c r="AH57" s="80">
        <v>3082</v>
      </c>
      <c r="AI57" s="80">
        <v>3296</v>
      </c>
      <c r="AJ57" s="80">
        <v>3440</v>
      </c>
      <c r="AK57" s="80">
        <v>3544</v>
      </c>
      <c r="AL57" s="80">
        <v>3453</v>
      </c>
      <c r="AM57" s="80">
        <v>3391</v>
      </c>
      <c r="AN57" s="80">
        <v>3425</v>
      </c>
      <c r="AO57" s="80">
        <v>3539</v>
      </c>
      <c r="AP57" s="80">
        <v>3493</v>
      </c>
      <c r="AQ57" s="80">
        <v>3667</v>
      </c>
      <c r="AR57" s="80">
        <v>3773</v>
      </c>
      <c r="AS57" s="80">
        <v>3765</v>
      </c>
      <c r="AT57" s="80">
        <v>3730</v>
      </c>
      <c r="AU57" s="80">
        <v>3877</v>
      </c>
      <c r="AV57" s="80">
        <v>3872</v>
      </c>
      <c r="AW57" s="80">
        <v>3830</v>
      </c>
      <c r="AX57" s="80">
        <v>3760</v>
      </c>
      <c r="AY57" s="80">
        <v>3697</v>
      </c>
      <c r="AZ57" s="80">
        <v>3745</v>
      </c>
      <c r="BA57" s="80">
        <v>3867</v>
      </c>
      <c r="BB57" s="80">
        <v>3852</v>
      </c>
      <c r="BC57" s="80">
        <v>4050</v>
      </c>
      <c r="BD57" s="80">
        <v>3948</v>
      </c>
      <c r="BE57" s="80">
        <v>3530</v>
      </c>
      <c r="BF57" s="80">
        <v>3543</v>
      </c>
      <c r="BG57" s="80">
        <v>3613</v>
      </c>
      <c r="BH57" s="80">
        <v>3630</v>
      </c>
      <c r="BI57" s="80">
        <v>3783</v>
      </c>
      <c r="BJ57" s="80">
        <v>3764</v>
      </c>
      <c r="BK57" s="80">
        <v>3825</v>
      </c>
      <c r="BL57" s="80">
        <v>3969</v>
      </c>
      <c r="BM57" s="80">
        <v>3808</v>
      </c>
      <c r="BN57" s="80">
        <v>3955</v>
      </c>
      <c r="BO57" s="80">
        <v>3951</v>
      </c>
      <c r="BP57" s="80">
        <v>3982</v>
      </c>
      <c r="BQ57" s="80">
        <v>3935</v>
      </c>
      <c r="BR57" s="80">
        <v>3988</v>
      </c>
      <c r="BS57" s="80">
        <v>3900</v>
      </c>
      <c r="BT57" s="80">
        <v>3792</v>
      </c>
      <c r="BU57" s="80">
        <v>3612</v>
      </c>
      <c r="BV57" s="80">
        <v>3487</v>
      </c>
      <c r="BW57" s="80">
        <v>3244</v>
      </c>
      <c r="BX57" s="80">
        <v>3196</v>
      </c>
      <c r="BY57" s="80">
        <v>3073</v>
      </c>
      <c r="BZ57" s="80">
        <v>2926</v>
      </c>
      <c r="CA57" s="80">
        <v>2766</v>
      </c>
      <c r="CB57" s="80">
        <v>2535</v>
      </c>
      <c r="CC57" s="80">
        <v>2447</v>
      </c>
      <c r="CD57" s="80">
        <v>2359</v>
      </c>
      <c r="CE57" s="80">
        <v>2280</v>
      </c>
      <c r="CF57" s="80">
        <v>2193</v>
      </c>
      <c r="CG57" s="80">
        <v>2279</v>
      </c>
      <c r="CH57" s="80">
        <v>2203</v>
      </c>
      <c r="CI57" s="80">
        <v>2397</v>
      </c>
      <c r="CJ57" s="80">
        <v>2621</v>
      </c>
      <c r="CK57" s="80">
        <v>1838</v>
      </c>
      <c r="CL57" s="80">
        <v>1866</v>
      </c>
      <c r="CM57" s="80">
        <v>1759</v>
      </c>
      <c r="CN57" s="80">
        <v>1655</v>
      </c>
      <c r="CO57" s="80">
        <v>1357</v>
      </c>
      <c r="CP57" s="80">
        <v>1175</v>
      </c>
      <c r="CQ57" s="80">
        <v>1151</v>
      </c>
      <c r="CR57" s="80">
        <v>1166</v>
      </c>
      <c r="CS57" s="80">
        <v>1076</v>
      </c>
      <c r="CT57" s="80">
        <v>984</v>
      </c>
      <c r="CU57" s="80">
        <v>892</v>
      </c>
      <c r="CV57" s="80">
        <v>788</v>
      </c>
      <c r="CW57" s="80">
        <v>652</v>
      </c>
      <c r="CX57" s="80">
        <v>555</v>
      </c>
      <c r="CY57" s="80">
        <v>1878</v>
      </c>
      <c r="CZ57" s="81">
        <v>3070</v>
      </c>
      <c r="DA57" s="81">
        <v>3082</v>
      </c>
      <c r="DB57" s="81">
        <v>3139</v>
      </c>
      <c r="DC57" s="81">
        <v>3207</v>
      </c>
      <c r="DD57" s="81">
        <v>3330</v>
      </c>
      <c r="DE57" s="81">
        <v>3322</v>
      </c>
      <c r="DF57" s="81">
        <v>3466</v>
      </c>
      <c r="DG57" s="81">
        <v>3433</v>
      </c>
      <c r="DH57" s="81">
        <v>3484</v>
      </c>
      <c r="DI57" s="81">
        <v>3453</v>
      </c>
      <c r="DJ57" s="81">
        <v>3691</v>
      </c>
      <c r="DK57" s="81">
        <v>3630</v>
      </c>
      <c r="DL57" s="81">
        <v>3729</v>
      </c>
      <c r="DM57" s="81">
        <v>3468</v>
      </c>
      <c r="DN57" s="81">
        <v>3637</v>
      </c>
      <c r="DO57" s="81">
        <v>3451</v>
      </c>
      <c r="DP57" s="81">
        <v>3330</v>
      </c>
      <c r="DQ57" s="81">
        <v>3292</v>
      </c>
      <c r="DR57" s="81">
        <v>3209</v>
      </c>
      <c r="DS57" s="81">
        <v>2452</v>
      </c>
      <c r="DT57" s="81">
        <v>2657</v>
      </c>
      <c r="DU57" s="81">
        <v>2968</v>
      </c>
      <c r="DV57" s="81">
        <v>3011</v>
      </c>
      <c r="DW57" s="81">
        <v>3228</v>
      </c>
      <c r="DX57" s="81">
        <v>3175</v>
      </c>
      <c r="DY57" s="81">
        <v>3208</v>
      </c>
      <c r="DZ57" s="81">
        <v>3328</v>
      </c>
      <c r="EA57" s="81">
        <v>3376</v>
      </c>
      <c r="EB57" s="81">
        <v>3576</v>
      </c>
      <c r="EC57" s="81">
        <v>3836</v>
      </c>
      <c r="ED57" s="81">
        <v>4006</v>
      </c>
      <c r="EE57" s="81">
        <v>4071</v>
      </c>
      <c r="EF57" s="81">
        <v>4287</v>
      </c>
      <c r="EG57" s="81">
        <v>4213</v>
      </c>
      <c r="EH57" s="81">
        <v>4271</v>
      </c>
      <c r="EI57" s="81">
        <v>4332</v>
      </c>
      <c r="EJ57" s="81">
        <v>4265</v>
      </c>
      <c r="EK57" s="81">
        <v>4246</v>
      </c>
      <c r="EL57" s="81">
        <v>4233</v>
      </c>
      <c r="EM57" s="81">
        <v>4119</v>
      </c>
      <c r="EN57" s="81">
        <v>4166</v>
      </c>
      <c r="EO57" s="81">
        <v>4311</v>
      </c>
      <c r="EP57" s="81">
        <v>4237</v>
      </c>
      <c r="EQ57" s="81">
        <v>4016</v>
      </c>
      <c r="ER57" s="81">
        <v>3724</v>
      </c>
      <c r="ES57" s="81">
        <v>3743</v>
      </c>
      <c r="ET57" s="81">
        <v>3777</v>
      </c>
      <c r="EU57" s="81">
        <v>3849</v>
      </c>
      <c r="EV57" s="81">
        <v>3831</v>
      </c>
      <c r="EW57" s="81">
        <v>3951</v>
      </c>
      <c r="EX57" s="81">
        <v>4128</v>
      </c>
      <c r="EY57" s="81">
        <v>4202</v>
      </c>
      <c r="EZ57" s="81">
        <v>3970</v>
      </c>
      <c r="FA57" s="81">
        <v>4071</v>
      </c>
      <c r="FB57" s="81">
        <v>4005</v>
      </c>
      <c r="FC57" s="81">
        <v>4112</v>
      </c>
      <c r="FD57" s="81">
        <v>4225</v>
      </c>
      <c r="FE57" s="81">
        <v>4098</v>
      </c>
      <c r="FF57" s="81">
        <v>3989</v>
      </c>
      <c r="FG57" s="81">
        <v>3894</v>
      </c>
      <c r="FH57" s="81">
        <v>3697</v>
      </c>
      <c r="FI57" s="81">
        <v>3485</v>
      </c>
      <c r="FJ57" s="81">
        <v>3368</v>
      </c>
      <c r="FK57" s="81">
        <v>3262</v>
      </c>
      <c r="FL57" s="81">
        <v>3053</v>
      </c>
      <c r="FM57" s="81">
        <v>2930</v>
      </c>
      <c r="FN57" s="81">
        <v>2771</v>
      </c>
      <c r="FO57" s="81">
        <v>2683</v>
      </c>
      <c r="FP57" s="81">
        <v>2569</v>
      </c>
      <c r="FQ57" s="81">
        <v>2499</v>
      </c>
      <c r="FR57" s="81">
        <v>2422</v>
      </c>
      <c r="FS57" s="81">
        <v>2446</v>
      </c>
      <c r="FT57" s="81">
        <v>2506</v>
      </c>
      <c r="FU57" s="81">
        <v>2605</v>
      </c>
      <c r="FV57" s="81">
        <v>2698</v>
      </c>
      <c r="FW57" s="81">
        <v>3108</v>
      </c>
      <c r="FX57" s="81">
        <v>2199</v>
      </c>
      <c r="FY57" s="81">
        <v>2201</v>
      </c>
      <c r="FZ57" s="81">
        <v>2119</v>
      </c>
      <c r="GA57" s="81">
        <v>2005</v>
      </c>
      <c r="GB57" s="81">
        <v>1702</v>
      </c>
      <c r="GC57" s="81">
        <v>1493</v>
      </c>
      <c r="GD57" s="81">
        <v>1647</v>
      </c>
      <c r="GE57" s="81">
        <v>1534</v>
      </c>
      <c r="GF57" s="81">
        <v>1491</v>
      </c>
      <c r="GG57" s="81">
        <v>1370</v>
      </c>
      <c r="GH57" s="81">
        <v>1251</v>
      </c>
      <c r="GI57" s="81">
        <v>1219</v>
      </c>
      <c r="GJ57" s="81">
        <v>1057</v>
      </c>
      <c r="GK57" s="81">
        <v>889</v>
      </c>
      <c r="GL57" s="82">
        <v>3730</v>
      </c>
    </row>
    <row r="58" spans="1:194" s="1" customFormat="1" x14ac:dyDescent="0.25">
      <c r="A58" s="31" t="s">
        <v>244</v>
      </c>
      <c r="B58" s="137" t="s">
        <v>294</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0">
        <v>2184</v>
      </c>
      <c r="N58" s="80">
        <v>2194</v>
      </c>
      <c r="O58" s="80">
        <v>2365</v>
      </c>
      <c r="P58" s="80">
        <v>2333</v>
      </c>
      <c r="Q58" s="80">
        <v>2384</v>
      </c>
      <c r="R58" s="80">
        <v>2506</v>
      </c>
      <c r="S58" s="80">
        <v>2480</v>
      </c>
      <c r="T58" s="80">
        <v>2510</v>
      </c>
      <c r="U58" s="80">
        <v>2502</v>
      </c>
      <c r="V58" s="80">
        <v>2676</v>
      </c>
      <c r="W58" s="80">
        <v>2597</v>
      </c>
      <c r="X58" s="80">
        <v>2759</v>
      </c>
      <c r="Y58" s="80">
        <v>2726</v>
      </c>
      <c r="Z58" s="80">
        <v>2691</v>
      </c>
      <c r="AA58" s="80">
        <v>2680</v>
      </c>
      <c r="AB58" s="80">
        <v>2632</v>
      </c>
      <c r="AC58" s="80">
        <v>2638</v>
      </c>
      <c r="AD58" s="80">
        <v>2686</v>
      </c>
      <c r="AE58" s="80">
        <v>2435</v>
      </c>
      <c r="AF58" s="80">
        <v>1958</v>
      </c>
      <c r="AG58" s="80">
        <v>1885</v>
      </c>
      <c r="AH58" s="80">
        <v>1950</v>
      </c>
      <c r="AI58" s="80">
        <v>2186</v>
      </c>
      <c r="AJ58" s="80">
        <v>2198</v>
      </c>
      <c r="AK58" s="80">
        <v>2234</v>
      </c>
      <c r="AL58" s="80">
        <v>2278</v>
      </c>
      <c r="AM58" s="80">
        <v>2166</v>
      </c>
      <c r="AN58" s="80">
        <v>2240</v>
      </c>
      <c r="AO58" s="80">
        <v>2317</v>
      </c>
      <c r="AP58" s="80">
        <v>2443</v>
      </c>
      <c r="AQ58" s="80">
        <v>2346</v>
      </c>
      <c r="AR58" s="80">
        <v>2559</v>
      </c>
      <c r="AS58" s="80">
        <v>2553</v>
      </c>
      <c r="AT58" s="80">
        <v>2548</v>
      </c>
      <c r="AU58" s="80">
        <v>2589</v>
      </c>
      <c r="AV58" s="80">
        <v>2592</v>
      </c>
      <c r="AW58" s="80">
        <v>2569</v>
      </c>
      <c r="AX58" s="80">
        <v>2542</v>
      </c>
      <c r="AY58" s="80">
        <v>2429</v>
      </c>
      <c r="AZ58" s="80">
        <v>2475</v>
      </c>
      <c r="BA58" s="80">
        <v>2407</v>
      </c>
      <c r="BB58" s="80">
        <v>2355</v>
      </c>
      <c r="BC58" s="80">
        <v>2427</v>
      </c>
      <c r="BD58" s="80">
        <v>2290</v>
      </c>
      <c r="BE58" s="80">
        <v>2190</v>
      </c>
      <c r="BF58" s="80">
        <v>2114</v>
      </c>
      <c r="BG58" s="80">
        <v>2385</v>
      </c>
      <c r="BH58" s="80">
        <v>2282</v>
      </c>
      <c r="BI58" s="80">
        <v>2367</v>
      </c>
      <c r="BJ58" s="80">
        <v>2462</v>
      </c>
      <c r="BK58" s="80">
        <v>2626</v>
      </c>
      <c r="BL58" s="80">
        <v>2704</v>
      </c>
      <c r="BM58" s="80">
        <v>2793</v>
      </c>
      <c r="BN58" s="80">
        <v>2913</v>
      </c>
      <c r="BO58" s="80">
        <v>2872</v>
      </c>
      <c r="BP58" s="80">
        <v>2756</v>
      </c>
      <c r="BQ58" s="80">
        <v>2730</v>
      </c>
      <c r="BR58" s="80">
        <v>2699</v>
      </c>
      <c r="BS58" s="80">
        <v>2744</v>
      </c>
      <c r="BT58" s="80">
        <v>2683</v>
      </c>
      <c r="BU58" s="80">
        <v>2698</v>
      </c>
      <c r="BV58" s="80">
        <v>2536</v>
      </c>
      <c r="BW58" s="80">
        <v>2355</v>
      </c>
      <c r="BX58" s="80">
        <v>2437</v>
      </c>
      <c r="BY58" s="80">
        <v>2328</v>
      </c>
      <c r="BZ58" s="80">
        <v>2190</v>
      </c>
      <c r="CA58" s="80">
        <v>2115</v>
      </c>
      <c r="CB58" s="80">
        <v>1949</v>
      </c>
      <c r="CC58" s="80">
        <v>1988</v>
      </c>
      <c r="CD58" s="80">
        <v>2067</v>
      </c>
      <c r="CE58" s="80">
        <v>1889</v>
      </c>
      <c r="CF58" s="80">
        <v>1870</v>
      </c>
      <c r="CG58" s="80">
        <v>1911</v>
      </c>
      <c r="CH58" s="80">
        <v>1955</v>
      </c>
      <c r="CI58" s="80">
        <v>2118</v>
      </c>
      <c r="CJ58" s="80">
        <v>2186</v>
      </c>
      <c r="CK58" s="80">
        <v>1641</v>
      </c>
      <c r="CL58" s="80">
        <v>1459</v>
      </c>
      <c r="CM58" s="80">
        <v>1373</v>
      </c>
      <c r="CN58" s="80">
        <v>1249</v>
      </c>
      <c r="CO58" s="80">
        <v>1038</v>
      </c>
      <c r="CP58" s="80">
        <v>986</v>
      </c>
      <c r="CQ58" s="80">
        <v>843</v>
      </c>
      <c r="CR58" s="80">
        <v>773</v>
      </c>
      <c r="CS58" s="80">
        <v>727</v>
      </c>
      <c r="CT58" s="80">
        <v>663</v>
      </c>
      <c r="CU58" s="80">
        <v>602</v>
      </c>
      <c r="CV58" s="80">
        <v>472</v>
      </c>
      <c r="CW58" s="80">
        <v>398</v>
      </c>
      <c r="CX58" s="80">
        <v>299</v>
      </c>
      <c r="CY58" s="80">
        <v>1045</v>
      </c>
      <c r="CZ58" s="81">
        <v>2116</v>
      </c>
      <c r="DA58" s="81">
        <v>1998</v>
      </c>
      <c r="DB58" s="81">
        <v>2231</v>
      </c>
      <c r="DC58" s="81">
        <v>2267</v>
      </c>
      <c r="DD58" s="81">
        <v>2182</v>
      </c>
      <c r="DE58" s="81">
        <v>2271</v>
      </c>
      <c r="DF58" s="81">
        <v>2529</v>
      </c>
      <c r="DG58" s="81">
        <v>2355</v>
      </c>
      <c r="DH58" s="81">
        <v>2418</v>
      </c>
      <c r="DI58" s="81">
        <v>2534</v>
      </c>
      <c r="DJ58" s="81">
        <v>2613</v>
      </c>
      <c r="DK58" s="81">
        <v>2552</v>
      </c>
      <c r="DL58" s="81">
        <v>2661</v>
      </c>
      <c r="DM58" s="81">
        <v>2648</v>
      </c>
      <c r="DN58" s="81">
        <v>2588</v>
      </c>
      <c r="DO58" s="81">
        <v>2501</v>
      </c>
      <c r="DP58" s="81">
        <v>2475</v>
      </c>
      <c r="DQ58" s="81">
        <v>2459</v>
      </c>
      <c r="DR58" s="81">
        <v>2236</v>
      </c>
      <c r="DS58" s="81">
        <v>1575</v>
      </c>
      <c r="DT58" s="81">
        <v>1601</v>
      </c>
      <c r="DU58" s="81">
        <v>1744</v>
      </c>
      <c r="DV58" s="81">
        <v>1993</v>
      </c>
      <c r="DW58" s="81">
        <v>2155</v>
      </c>
      <c r="DX58" s="81">
        <v>2265</v>
      </c>
      <c r="DY58" s="81">
        <v>2272</v>
      </c>
      <c r="DZ58" s="81">
        <v>2250</v>
      </c>
      <c r="EA58" s="81">
        <v>2274</v>
      </c>
      <c r="EB58" s="81">
        <v>2446</v>
      </c>
      <c r="EC58" s="81">
        <v>2555</v>
      </c>
      <c r="ED58" s="81">
        <v>2645</v>
      </c>
      <c r="EE58" s="81">
        <v>2721</v>
      </c>
      <c r="EF58" s="81">
        <v>2662</v>
      </c>
      <c r="EG58" s="81">
        <v>2734</v>
      </c>
      <c r="EH58" s="81">
        <v>2863</v>
      </c>
      <c r="EI58" s="81">
        <v>2715</v>
      </c>
      <c r="EJ58" s="81">
        <v>2700</v>
      </c>
      <c r="EK58" s="81">
        <v>2642</v>
      </c>
      <c r="EL58" s="81">
        <v>2562</v>
      </c>
      <c r="EM58" s="81">
        <v>2538</v>
      </c>
      <c r="EN58" s="81">
        <v>2612</v>
      </c>
      <c r="EO58" s="81">
        <v>2633</v>
      </c>
      <c r="EP58" s="81">
        <v>2570</v>
      </c>
      <c r="EQ58" s="81">
        <v>2478</v>
      </c>
      <c r="ER58" s="81">
        <v>2227</v>
      </c>
      <c r="ES58" s="81">
        <v>2248</v>
      </c>
      <c r="ET58" s="81">
        <v>2377</v>
      </c>
      <c r="EU58" s="81">
        <v>2407</v>
      </c>
      <c r="EV58" s="81">
        <v>2403</v>
      </c>
      <c r="EW58" s="81">
        <v>2484</v>
      </c>
      <c r="EX58" s="81">
        <v>2730</v>
      </c>
      <c r="EY58" s="81">
        <v>2824</v>
      </c>
      <c r="EZ58" s="81">
        <v>2800</v>
      </c>
      <c r="FA58" s="81">
        <v>2890</v>
      </c>
      <c r="FB58" s="81">
        <v>2738</v>
      </c>
      <c r="FC58" s="81">
        <v>2788</v>
      </c>
      <c r="FD58" s="81">
        <v>2738</v>
      </c>
      <c r="FE58" s="81">
        <v>2809</v>
      </c>
      <c r="FF58" s="81">
        <v>2772</v>
      </c>
      <c r="FG58" s="81">
        <v>2765</v>
      </c>
      <c r="FH58" s="81">
        <v>2699</v>
      </c>
      <c r="FI58" s="81">
        <v>2581</v>
      </c>
      <c r="FJ58" s="81">
        <v>2473</v>
      </c>
      <c r="FK58" s="81">
        <v>2385</v>
      </c>
      <c r="FL58" s="81">
        <v>2344</v>
      </c>
      <c r="FM58" s="81">
        <v>2393</v>
      </c>
      <c r="FN58" s="81">
        <v>2162</v>
      </c>
      <c r="FO58" s="81">
        <v>2132</v>
      </c>
      <c r="FP58" s="81">
        <v>2045</v>
      </c>
      <c r="FQ58" s="81">
        <v>2038</v>
      </c>
      <c r="FR58" s="81">
        <v>1919</v>
      </c>
      <c r="FS58" s="81">
        <v>1993</v>
      </c>
      <c r="FT58" s="81">
        <v>2019</v>
      </c>
      <c r="FU58" s="81">
        <v>2094</v>
      </c>
      <c r="FV58" s="81">
        <v>2221</v>
      </c>
      <c r="FW58" s="81">
        <v>2333</v>
      </c>
      <c r="FX58" s="81">
        <v>1630</v>
      </c>
      <c r="FY58" s="81">
        <v>1689</v>
      </c>
      <c r="FZ58" s="81">
        <v>1656</v>
      </c>
      <c r="GA58" s="81">
        <v>1390</v>
      </c>
      <c r="GB58" s="81">
        <v>1288</v>
      </c>
      <c r="GC58" s="81">
        <v>1130</v>
      </c>
      <c r="GD58" s="81">
        <v>1068</v>
      </c>
      <c r="GE58" s="81">
        <v>1043</v>
      </c>
      <c r="GF58" s="81">
        <v>869</v>
      </c>
      <c r="GG58" s="81">
        <v>876</v>
      </c>
      <c r="GH58" s="81">
        <v>803</v>
      </c>
      <c r="GI58" s="81">
        <v>668</v>
      </c>
      <c r="GJ58" s="81">
        <v>604</v>
      </c>
      <c r="GK58" s="81">
        <v>523</v>
      </c>
      <c r="GL58" s="82">
        <v>2180</v>
      </c>
    </row>
    <row r="59" spans="1:194" s="1" customFormat="1" x14ac:dyDescent="0.25">
      <c r="A59" s="31" t="s">
        <v>244</v>
      </c>
      <c r="B59" s="137" t="s">
        <v>295</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0">
        <v>1585</v>
      </c>
      <c r="N59" s="80">
        <v>1552</v>
      </c>
      <c r="O59" s="80">
        <v>1773</v>
      </c>
      <c r="P59" s="80">
        <v>1818</v>
      </c>
      <c r="Q59" s="80">
        <v>1960</v>
      </c>
      <c r="R59" s="80">
        <v>1981</v>
      </c>
      <c r="S59" s="80">
        <v>1992</v>
      </c>
      <c r="T59" s="80">
        <v>2046</v>
      </c>
      <c r="U59" s="80">
        <v>2057</v>
      </c>
      <c r="V59" s="80">
        <v>2058</v>
      </c>
      <c r="W59" s="80">
        <v>2131</v>
      </c>
      <c r="X59" s="80">
        <v>2182</v>
      </c>
      <c r="Y59" s="80">
        <v>2108</v>
      </c>
      <c r="Z59" s="80">
        <v>2170</v>
      </c>
      <c r="AA59" s="80">
        <v>2346</v>
      </c>
      <c r="AB59" s="80">
        <v>2243</v>
      </c>
      <c r="AC59" s="80">
        <v>2214</v>
      </c>
      <c r="AD59" s="80">
        <v>2190</v>
      </c>
      <c r="AE59" s="80">
        <v>2275</v>
      </c>
      <c r="AF59" s="80">
        <v>1925</v>
      </c>
      <c r="AG59" s="80">
        <v>1499</v>
      </c>
      <c r="AH59" s="80">
        <v>1547</v>
      </c>
      <c r="AI59" s="80">
        <v>1655</v>
      </c>
      <c r="AJ59" s="80">
        <v>1765</v>
      </c>
      <c r="AK59" s="80">
        <v>1802</v>
      </c>
      <c r="AL59" s="80">
        <v>1844</v>
      </c>
      <c r="AM59" s="80">
        <v>1842</v>
      </c>
      <c r="AN59" s="80">
        <v>1907</v>
      </c>
      <c r="AO59" s="80">
        <v>1857</v>
      </c>
      <c r="AP59" s="80">
        <v>1953</v>
      </c>
      <c r="AQ59" s="80">
        <v>1968</v>
      </c>
      <c r="AR59" s="80">
        <v>2121</v>
      </c>
      <c r="AS59" s="80">
        <v>2122</v>
      </c>
      <c r="AT59" s="80">
        <v>2144</v>
      </c>
      <c r="AU59" s="80">
        <v>2144</v>
      </c>
      <c r="AV59" s="80">
        <v>2042</v>
      </c>
      <c r="AW59" s="80">
        <v>2146</v>
      </c>
      <c r="AX59" s="80">
        <v>2143</v>
      </c>
      <c r="AY59" s="80">
        <v>2021</v>
      </c>
      <c r="AZ59" s="80">
        <v>2061</v>
      </c>
      <c r="BA59" s="80">
        <v>2087</v>
      </c>
      <c r="BB59" s="80">
        <v>2226</v>
      </c>
      <c r="BC59" s="80">
        <v>2249</v>
      </c>
      <c r="BD59" s="80">
        <v>2064</v>
      </c>
      <c r="BE59" s="80">
        <v>2042</v>
      </c>
      <c r="BF59" s="80">
        <v>1958</v>
      </c>
      <c r="BG59" s="80">
        <v>1987</v>
      </c>
      <c r="BH59" s="80">
        <v>2051</v>
      </c>
      <c r="BI59" s="80">
        <v>2022</v>
      </c>
      <c r="BJ59" s="80">
        <v>2201</v>
      </c>
      <c r="BK59" s="80">
        <v>2419</v>
      </c>
      <c r="BL59" s="80">
        <v>2547</v>
      </c>
      <c r="BM59" s="80">
        <v>2362</v>
      </c>
      <c r="BN59" s="80">
        <v>2550</v>
      </c>
      <c r="BO59" s="80">
        <v>2482</v>
      </c>
      <c r="BP59" s="80">
        <v>2549</v>
      </c>
      <c r="BQ59" s="80">
        <v>2445</v>
      </c>
      <c r="BR59" s="80">
        <v>2561</v>
      </c>
      <c r="BS59" s="80">
        <v>2501</v>
      </c>
      <c r="BT59" s="80">
        <v>2458</v>
      </c>
      <c r="BU59" s="80">
        <v>2397</v>
      </c>
      <c r="BV59" s="80">
        <v>2389</v>
      </c>
      <c r="BW59" s="80">
        <v>2256</v>
      </c>
      <c r="BX59" s="80">
        <v>2187</v>
      </c>
      <c r="BY59" s="80">
        <v>2142</v>
      </c>
      <c r="BZ59" s="80">
        <v>2060</v>
      </c>
      <c r="CA59" s="80">
        <v>1957</v>
      </c>
      <c r="CB59" s="80">
        <v>1854</v>
      </c>
      <c r="CC59" s="80">
        <v>1863</v>
      </c>
      <c r="CD59" s="80">
        <v>1904</v>
      </c>
      <c r="CE59" s="80">
        <v>1811</v>
      </c>
      <c r="CF59" s="80">
        <v>1862</v>
      </c>
      <c r="CG59" s="80">
        <v>1826</v>
      </c>
      <c r="CH59" s="80">
        <v>1899</v>
      </c>
      <c r="CI59" s="80">
        <v>1968</v>
      </c>
      <c r="CJ59" s="80">
        <v>2126</v>
      </c>
      <c r="CK59" s="80">
        <v>1561</v>
      </c>
      <c r="CL59" s="80">
        <v>1557</v>
      </c>
      <c r="CM59" s="80">
        <v>1465</v>
      </c>
      <c r="CN59" s="80">
        <v>1393</v>
      </c>
      <c r="CO59" s="80">
        <v>1130</v>
      </c>
      <c r="CP59" s="80">
        <v>979</v>
      </c>
      <c r="CQ59" s="80">
        <v>950</v>
      </c>
      <c r="CR59" s="80">
        <v>931</v>
      </c>
      <c r="CS59" s="80">
        <v>850</v>
      </c>
      <c r="CT59" s="80">
        <v>762</v>
      </c>
      <c r="CU59" s="80">
        <v>652</v>
      </c>
      <c r="CV59" s="80">
        <v>587</v>
      </c>
      <c r="CW59" s="80">
        <v>543</v>
      </c>
      <c r="CX59" s="80">
        <v>448</v>
      </c>
      <c r="CY59" s="80">
        <v>1274</v>
      </c>
      <c r="CZ59" s="81">
        <v>1538</v>
      </c>
      <c r="DA59" s="81">
        <v>1634</v>
      </c>
      <c r="DB59" s="81">
        <v>1673</v>
      </c>
      <c r="DC59" s="81">
        <v>1696</v>
      </c>
      <c r="DD59" s="81">
        <v>1796</v>
      </c>
      <c r="DE59" s="81">
        <v>1805</v>
      </c>
      <c r="DF59" s="81">
        <v>1951</v>
      </c>
      <c r="DG59" s="81">
        <v>1837</v>
      </c>
      <c r="DH59" s="81">
        <v>1909</v>
      </c>
      <c r="DI59" s="81">
        <v>1920</v>
      </c>
      <c r="DJ59" s="81">
        <v>2044</v>
      </c>
      <c r="DK59" s="81">
        <v>2133</v>
      </c>
      <c r="DL59" s="81">
        <v>2115</v>
      </c>
      <c r="DM59" s="81">
        <v>1978</v>
      </c>
      <c r="DN59" s="81">
        <v>2123</v>
      </c>
      <c r="DO59" s="81">
        <v>2059</v>
      </c>
      <c r="DP59" s="81">
        <v>2057</v>
      </c>
      <c r="DQ59" s="81">
        <v>2040</v>
      </c>
      <c r="DR59" s="81">
        <v>1986</v>
      </c>
      <c r="DS59" s="81">
        <v>1604</v>
      </c>
      <c r="DT59" s="81">
        <v>1175</v>
      </c>
      <c r="DU59" s="81">
        <v>1317</v>
      </c>
      <c r="DV59" s="81">
        <v>1450</v>
      </c>
      <c r="DW59" s="81">
        <v>1708</v>
      </c>
      <c r="DX59" s="81">
        <v>1632</v>
      </c>
      <c r="DY59" s="81">
        <v>1774</v>
      </c>
      <c r="DZ59" s="81">
        <v>1783</v>
      </c>
      <c r="EA59" s="81">
        <v>1744</v>
      </c>
      <c r="EB59" s="81">
        <v>1957</v>
      </c>
      <c r="EC59" s="81">
        <v>1972</v>
      </c>
      <c r="ED59" s="81">
        <v>1988</v>
      </c>
      <c r="EE59" s="81">
        <v>2211</v>
      </c>
      <c r="EF59" s="81">
        <v>2184</v>
      </c>
      <c r="EG59" s="81">
        <v>2159</v>
      </c>
      <c r="EH59" s="81">
        <v>2245</v>
      </c>
      <c r="EI59" s="81">
        <v>2195</v>
      </c>
      <c r="EJ59" s="81">
        <v>2249</v>
      </c>
      <c r="EK59" s="81">
        <v>2246</v>
      </c>
      <c r="EL59" s="81">
        <v>2165</v>
      </c>
      <c r="EM59" s="81">
        <v>2187</v>
      </c>
      <c r="EN59" s="81">
        <v>2216</v>
      </c>
      <c r="EO59" s="81">
        <v>2302</v>
      </c>
      <c r="EP59" s="81">
        <v>2250</v>
      </c>
      <c r="EQ59" s="81">
        <v>2176</v>
      </c>
      <c r="ER59" s="81">
        <v>2019</v>
      </c>
      <c r="ES59" s="81">
        <v>2000</v>
      </c>
      <c r="ET59" s="81">
        <v>2081</v>
      </c>
      <c r="EU59" s="81">
        <v>2242</v>
      </c>
      <c r="EV59" s="81">
        <v>2296</v>
      </c>
      <c r="EW59" s="81">
        <v>2378</v>
      </c>
      <c r="EX59" s="81">
        <v>2416</v>
      </c>
      <c r="EY59" s="81">
        <v>2622</v>
      </c>
      <c r="EZ59" s="81">
        <v>2460</v>
      </c>
      <c r="FA59" s="81">
        <v>2673</v>
      </c>
      <c r="FB59" s="81">
        <v>2634</v>
      </c>
      <c r="FC59" s="81">
        <v>2600</v>
      </c>
      <c r="FD59" s="81">
        <v>2667</v>
      </c>
      <c r="FE59" s="81">
        <v>2653</v>
      </c>
      <c r="FF59" s="81">
        <v>2663</v>
      </c>
      <c r="FG59" s="81">
        <v>2591</v>
      </c>
      <c r="FH59" s="81">
        <v>2496</v>
      </c>
      <c r="FI59" s="81">
        <v>2442</v>
      </c>
      <c r="FJ59" s="81">
        <v>2265</v>
      </c>
      <c r="FK59" s="81">
        <v>2298</v>
      </c>
      <c r="FL59" s="81">
        <v>2197</v>
      </c>
      <c r="FM59" s="81">
        <v>2095</v>
      </c>
      <c r="FN59" s="81">
        <v>2032</v>
      </c>
      <c r="FO59" s="81">
        <v>1958</v>
      </c>
      <c r="FP59" s="81">
        <v>1953</v>
      </c>
      <c r="FQ59" s="81">
        <v>2023</v>
      </c>
      <c r="FR59" s="81">
        <v>1914</v>
      </c>
      <c r="FS59" s="81">
        <v>1909</v>
      </c>
      <c r="FT59" s="81">
        <v>2066</v>
      </c>
      <c r="FU59" s="81">
        <v>2158</v>
      </c>
      <c r="FV59" s="81">
        <v>2144</v>
      </c>
      <c r="FW59" s="81">
        <v>2343</v>
      </c>
      <c r="FX59" s="81">
        <v>1670</v>
      </c>
      <c r="FY59" s="81">
        <v>1726</v>
      </c>
      <c r="FZ59" s="81">
        <v>1813</v>
      </c>
      <c r="GA59" s="81">
        <v>1618</v>
      </c>
      <c r="GB59" s="81">
        <v>1265</v>
      </c>
      <c r="GC59" s="81">
        <v>1166</v>
      </c>
      <c r="GD59" s="81">
        <v>1134</v>
      </c>
      <c r="GE59" s="81">
        <v>1171</v>
      </c>
      <c r="GF59" s="81">
        <v>1122</v>
      </c>
      <c r="GG59" s="81">
        <v>980</v>
      </c>
      <c r="GH59" s="81">
        <v>935</v>
      </c>
      <c r="GI59" s="81">
        <v>823</v>
      </c>
      <c r="GJ59" s="81">
        <v>746</v>
      </c>
      <c r="GK59" s="81">
        <v>608</v>
      </c>
      <c r="GL59" s="82">
        <v>2548</v>
      </c>
    </row>
    <row r="60" spans="1:194" s="1" customFormat="1" x14ac:dyDescent="0.25">
      <c r="A60" s="31" t="s">
        <v>244</v>
      </c>
      <c r="B60" s="137" t="s">
        <v>296</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0">
        <v>1195</v>
      </c>
      <c r="N60" s="80">
        <v>1306</v>
      </c>
      <c r="O60" s="80">
        <v>1486</v>
      </c>
      <c r="P60" s="80">
        <v>1501</v>
      </c>
      <c r="Q60" s="80">
        <v>1557</v>
      </c>
      <c r="R60" s="80">
        <v>1653</v>
      </c>
      <c r="S60" s="80">
        <v>1678</v>
      </c>
      <c r="T60" s="80">
        <v>1702</v>
      </c>
      <c r="U60" s="80">
        <v>1678</v>
      </c>
      <c r="V60" s="80">
        <v>1712</v>
      </c>
      <c r="W60" s="80">
        <v>1905</v>
      </c>
      <c r="X60" s="80">
        <v>1837</v>
      </c>
      <c r="Y60" s="80">
        <v>1758</v>
      </c>
      <c r="Z60" s="80">
        <v>1693</v>
      </c>
      <c r="AA60" s="80">
        <v>1831</v>
      </c>
      <c r="AB60" s="80">
        <v>1777</v>
      </c>
      <c r="AC60" s="80">
        <v>1715</v>
      </c>
      <c r="AD60" s="80">
        <v>1767</v>
      </c>
      <c r="AE60" s="80">
        <v>1758</v>
      </c>
      <c r="AF60" s="80">
        <v>1347</v>
      </c>
      <c r="AG60" s="80">
        <v>1234</v>
      </c>
      <c r="AH60" s="80">
        <v>1262</v>
      </c>
      <c r="AI60" s="80">
        <v>1382</v>
      </c>
      <c r="AJ60" s="80">
        <v>1513</v>
      </c>
      <c r="AK60" s="80">
        <v>1509</v>
      </c>
      <c r="AL60" s="80">
        <v>1500</v>
      </c>
      <c r="AM60" s="80">
        <v>1474</v>
      </c>
      <c r="AN60" s="80">
        <v>1456</v>
      </c>
      <c r="AO60" s="80">
        <v>1606</v>
      </c>
      <c r="AP60" s="80">
        <v>1630</v>
      </c>
      <c r="AQ60" s="80">
        <v>1650</v>
      </c>
      <c r="AR60" s="80">
        <v>1634</v>
      </c>
      <c r="AS60" s="80">
        <v>1691</v>
      </c>
      <c r="AT60" s="80">
        <v>1630</v>
      </c>
      <c r="AU60" s="80">
        <v>1747</v>
      </c>
      <c r="AV60" s="80">
        <v>1706</v>
      </c>
      <c r="AW60" s="80">
        <v>1692</v>
      </c>
      <c r="AX60" s="80">
        <v>1609</v>
      </c>
      <c r="AY60" s="80">
        <v>1735</v>
      </c>
      <c r="AZ60" s="80">
        <v>1661</v>
      </c>
      <c r="BA60" s="80">
        <v>1692</v>
      </c>
      <c r="BB60" s="80">
        <v>1665</v>
      </c>
      <c r="BC60" s="80">
        <v>1683</v>
      </c>
      <c r="BD60" s="80">
        <v>1682</v>
      </c>
      <c r="BE60" s="80">
        <v>1579</v>
      </c>
      <c r="BF60" s="80">
        <v>1591</v>
      </c>
      <c r="BG60" s="80">
        <v>1688</v>
      </c>
      <c r="BH60" s="80">
        <v>1784</v>
      </c>
      <c r="BI60" s="80">
        <v>1845</v>
      </c>
      <c r="BJ60" s="80">
        <v>2004</v>
      </c>
      <c r="BK60" s="80">
        <v>2233</v>
      </c>
      <c r="BL60" s="80">
        <v>2335</v>
      </c>
      <c r="BM60" s="80">
        <v>2222</v>
      </c>
      <c r="BN60" s="80">
        <v>2276</v>
      </c>
      <c r="BO60" s="80">
        <v>2359</v>
      </c>
      <c r="BP60" s="80">
        <v>2481</v>
      </c>
      <c r="BQ60" s="80">
        <v>2480</v>
      </c>
      <c r="BR60" s="80">
        <v>2490</v>
      </c>
      <c r="BS60" s="80">
        <v>2575</v>
      </c>
      <c r="BT60" s="80">
        <v>2540</v>
      </c>
      <c r="BU60" s="80">
        <v>2539</v>
      </c>
      <c r="BV60" s="80">
        <v>2419</v>
      </c>
      <c r="BW60" s="80">
        <v>2388</v>
      </c>
      <c r="BX60" s="80">
        <v>2342</v>
      </c>
      <c r="BY60" s="80">
        <v>2334</v>
      </c>
      <c r="BZ60" s="80">
        <v>2254</v>
      </c>
      <c r="CA60" s="80">
        <v>2172</v>
      </c>
      <c r="CB60" s="80">
        <v>2128</v>
      </c>
      <c r="CC60" s="80">
        <v>2101</v>
      </c>
      <c r="CD60" s="80">
        <v>2073</v>
      </c>
      <c r="CE60" s="80">
        <v>2072</v>
      </c>
      <c r="CF60" s="80">
        <v>2077</v>
      </c>
      <c r="CG60" s="80">
        <v>2133</v>
      </c>
      <c r="CH60" s="80">
        <v>2128</v>
      </c>
      <c r="CI60" s="80">
        <v>2180</v>
      </c>
      <c r="CJ60" s="80">
        <v>2569</v>
      </c>
      <c r="CK60" s="80">
        <v>1866</v>
      </c>
      <c r="CL60" s="80">
        <v>1693</v>
      </c>
      <c r="CM60" s="80">
        <v>1588</v>
      </c>
      <c r="CN60" s="80">
        <v>1447</v>
      </c>
      <c r="CO60" s="80">
        <v>1177</v>
      </c>
      <c r="CP60" s="80">
        <v>1075</v>
      </c>
      <c r="CQ60" s="80">
        <v>1073</v>
      </c>
      <c r="CR60" s="80">
        <v>1025</v>
      </c>
      <c r="CS60" s="80">
        <v>962</v>
      </c>
      <c r="CT60" s="80">
        <v>788</v>
      </c>
      <c r="CU60" s="80">
        <v>719</v>
      </c>
      <c r="CV60" s="80">
        <v>581</v>
      </c>
      <c r="CW60" s="80">
        <v>531</v>
      </c>
      <c r="CX60" s="80">
        <v>445</v>
      </c>
      <c r="CY60" s="80">
        <v>1350</v>
      </c>
      <c r="CZ60" s="81">
        <v>1173</v>
      </c>
      <c r="DA60" s="81">
        <v>1243</v>
      </c>
      <c r="DB60" s="81">
        <v>1269</v>
      </c>
      <c r="DC60" s="81">
        <v>1313</v>
      </c>
      <c r="DD60" s="81">
        <v>1379</v>
      </c>
      <c r="DE60" s="81">
        <v>1463</v>
      </c>
      <c r="DF60" s="81">
        <v>1491</v>
      </c>
      <c r="DG60" s="81">
        <v>1531</v>
      </c>
      <c r="DH60" s="81">
        <v>1586</v>
      </c>
      <c r="DI60" s="81">
        <v>1632</v>
      </c>
      <c r="DJ60" s="81">
        <v>1689</v>
      </c>
      <c r="DK60" s="81">
        <v>1681</v>
      </c>
      <c r="DL60" s="81">
        <v>1711</v>
      </c>
      <c r="DM60" s="81">
        <v>1707</v>
      </c>
      <c r="DN60" s="81">
        <v>1723</v>
      </c>
      <c r="DO60" s="81">
        <v>1651</v>
      </c>
      <c r="DP60" s="81">
        <v>1612</v>
      </c>
      <c r="DQ60" s="81">
        <v>1764</v>
      </c>
      <c r="DR60" s="81">
        <v>1627</v>
      </c>
      <c r="DS60" s="81">
        <v>983</v>
      </c>
      <c r="DT60" s="81">
        <v>977</v>
      </c>
      <c r="DU60" s="81">
        <v>1170</v>
      </c>
      <c r="DV60" s="81">
        <v>1268</v>
      </c>
      <c r="DW60" s="81">
        <v>1436</v>
      </c>
      <c r="DX60" s="81">
        <v>1476</v>
      </c>
      <c r="DY60" s="81">
        <v>1473</v>
      </c>
      <c r="DZ60" s="81">
        <v>1418</v>
      </c>
      <c r="EA60" s="81">
        <v>1548</v>
      </c>
      <c r="EB60" s="81">
        <v>1583</v>
      </c>
      <c r="EC60" s="81">
        <v>1576</v>
      </c>
      <c r="ED60" s="81">
        <v>1748</v>
      </c>
      <c r="EE60" s="81">
        <v>1771</v>
      </c>
      <c r="EF60" s="81">
        <v>1760</v>
      </c>
      <c r="EG60" s="81">
        <v>1726</v>
      </c>
      <c r="EH60" s="81">
        <v>1917</v>
      </c>
      <c r="EI60" s="81">
        <v>1769</v>
      </c>
      <c r="EJ60" s="81">
        <v>1811</v>
      </c>
      <c r="EK60" s="81">
        <v>1844</v>
      </c>
      <c r="EL60" s="81">
        <v>1754</v>
      </c>
      <c r="EM60" s="81">
        <v>1761</v>
      </c>
      <c r="EN60" s="81">
        <v>1774</v>
      </c>
      <c r="EO60" s="81">
        <v>1776</v>
      </c>
      <c r="EP60" s="81">
        <v>1823</v>
      </c>
      <c r="EQ60" s="81">
        <v>1835</v>
      </c>
      <c r="ER60" s="81">
        <v>1690</v>
      </c>
      <c r="ES60" s="81">
        <v>1570</v>
      </c>
      <c r="ET60" s="81">
        <v>1826</v>
      </c>
      <c r="EU60" s="81">
        <v>1952</v>
      </c>
      <c r="EV60" s="81">
        <v>1918</v>
      </c>
      <c r="EW60" s="81">
        <v>2233</v>
      </c>
      <c r="EX60" s="81">
        <v>2344</v>
      </c>
      <c r="EY60" s="81">
        <v>2405</v>
      </c>
      <c r="EZ60" s="81">
        <v>2360</v>
      </c>
      <c r="FA60" s="81">
        <v>2566</v>
      </c>
      <c r="FB60" s="81">
        <v>2511</v>
      </c>
      <c r="FC60" s="81">
        <v>2489</v>
      </c>
      <c r="FD60" s="81">
        <v>2656</v>
      </c>
      <c r="FE60" s="81">
        <v>2613</v>
      </c>
      <c r="FF60" s="81">
        <v>2644</v>
      </c>
      <c r="FG60" s="81">
        <v>2657</v>
      </c>
      <c r="FH60" s="81">
        <v>2542</v>
      </c>
      <c r="FI60" s="81">
        <v>2498</v>
      </c>
      <c r="FJ60" s="81">
        <v>2425</v>
      </c>
      <c r="FK60" s="81">
        <v>2422</v>
      </c>
      <c r="FL60" s="81">
        <v>2429</v>
      </c>
      <c r="FM60" s="81">
        <v>2293</v>
      </c>
      <c r="FN60" s="81">
        <v>2317</v>
      </c>
      <c r="FO60" s="81">
        <v>2254</v>
      </c>
      <c r="FP60" s="81">
        <v>2209</v>
      </c>
      <c r="FQ60" s="81">
        <v>2215</v>
      </c>
      <c r="FR60" s="81">
        <v>2146</v>
      </c>
      <c r="FS60" s="81">
        <v>2120</v>
      </c>
      <c r="FT60" s="81">
        <v>2288</v>
      </c>
      <c r="FU60" s="81">
        <v>2271</v>
      </c>
      <c r="FV60" s="81">
        <v>2576</v>
      </c>
      <c r="FW60" s="81">
        <v>2817</v>
      </c>
      <c r="FX60" s="81">
        <v>1962</v>
      </c>
      <c r="FY60" s="81">
        <v>1850</v>
      </c>
      <c r="FZ60" s="81">
        <v>1790</v>
      </c>
      <c r="GA60" s="81">
        <v>1708</v>
      </c>
      <c r="GB60" s="81">
        <v>1492</v>
      </c>
      <c r="GC60" s="81">
        <v>1284</v>
      </c>
      <c r="GD60" s="81">
        <v>1351</v>
      </c>
      <c r="GE60" s="81">
        <v>1226</v>
      </c>
      <c r="GF60" s="81">
        <v>1161</v>
      </c>
      <c r="GG60" s="81">
        <v>1143</v>
      </c>
      <c r="GH60" s="81">
        <v>957</v>
      </c>
      <c r="GI60" s="81">
        <v>814</v>
      </c>
      <c r="GJ60" s="81">
        <v>712</v>
      </c>
      <c r="GK60" s="81">
        <v>636</v>
      </c>
      <c r="GL60" s="82">
        <v>2598</v>
      </c>
    </row>
    <row r="61" spans="1:194" s="1" customFormat="1" x14ac:dyDescent="0.25">
      <c r="A61" s="31" t="s">
        <v>244</v>
      </c>
      <c r="B61" s="137" t="s">
        <v>297</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0">
        <v>771</v>
      </c>
      <c r="N61" s="80">
        <v>773</v>
      </c>
      <c r="O61" s="80">
        <v>808</v>
      </c>
      <c r="P61" s="80">
        <v>764</v>
      </c>
      <c r="Q61" s="80">
        <v>804</v>
      </c>
      <c r="R61" s="80">
        <v>835</v>
      </c>
      <c r="S61" s="80">
        <v>851</v>
      </c>
      <c r="T61" s="80">
        <v>824</v>
      </c>
      <c r="U61" s="80">
        <v>857</v>
      </c>
      <c r="V61" s="80">
        <v>876</v>
      </c>
      <c r="W61" s="80">
        <v>811</v>
      </c>
      <c r="X61" s="80">
        <v>893</v>
      </c>
      <c r="Y61" s="80">
        <v>875</v>
      </c>
      <c r="Z61" s="80">
        <v>917</v>
      </c>
      <c r="AA61" s="80">
        <v>854</v>
      </c>
      <c r="AB61" s="80">
        <v>755</v>
      </c>
      <c r="AC61" s="80">
        <v>811</v>
      </c>
      <c r="AD61" s="80">
        <v>786</v>
      </c>
      <c r="AE61" s="80">
        <v>810</v>
      </c>
      <c r="AF61" s="80">
        <v>582</v>
      </c>
      <c r="AG61" s="80">
        <v>599</v>
      </c>
      <c r="AH61" s="80">
        <v>660</v>
      </c>
      <c r="AI61" s="80">
        <v>671</v>
      </c>
      <c r="AJ61" s="80">
        <v>796</v>
      </c>
      <c r="AK61" s="80">
        <v>787</v>
      </c>
      <c r="AL61" s="80">
        <v>844</v>
      </c>
      <c r="AM61" s="80">
        <v>823</v>
      </c>
      <c r="AN61" s="80">
        <v>876</v>
      </c>
      <c r="AO61" s="80">
        <v>885</v>
      </c>
      <c r="AP61" s="80">
        <v>919</v>
      </c>
      <c r="AQ61" s="80">
        <v>979</v>
      </c>
      <c r="AR61" s="80">
        <v>1027</v>
      </c>
      <c r="AS61" s="80">
        <v>958</v>
      </c>
      <c r="AT61" s="80">
        <v>1012</v>
      </c>
      <c r="AU61" s="80">
        <v>947</v>
      </c>
      <c r="AV61" s="80">
        <v>880</v>
      </c>
      <c r="AW61" s="80">
        <v>929</v>
      </c>
      <c r="AX61" s="80">
        <v>917</v>
      </c>
      <c r="AY61" s="80">
        <v>853</v>
      </c>
      <c r="AZ61" s="80">
        <v>855</v>
      </c>
      <c r="BA61" s="80">
        <v>864</v>
      </c>
      <c r="BB61" s="80">
        <v>918</v>
      </c>
      <c r="BC61" s="80">
        <v>931</v>
      </c>
      <c r="BD61" s="80">
        <v>862</v>
      </c>
      <c r="BE61" s="80">
        <v>724</v>
      </c>
      <c r="BF61" s="80">
        <v>753</v>
      </c>
      <c r="BG61" s="80">
        <v>793</v>
      </c>
      <c r="BH61" s="80">
        <v>806</v>
      </c>
      <c r="BI61" s="80">
        <v>820</v>
      </c>
      <c r="BJ61" s="80">
        <v>950</v>
      </c>
      <c r="BK61" s="80">
        <v>961</v>
      </c>
      <c r="BL61" s="80">
        <v>991</v>
      </c>
      <c r="BM61" s="80">
        <v>955</v>
      </c>
      <c r="BN61" s="80">
        <v>986</v>
      </c>
      <c r="BO61" s="80">
        <v>994</v>
      </c>
      <c r="BP61" s="80">
        <v>1013</v>
      </c>
      <c r="BQ61" s="80">
        <v>934</v>
      </c>
      <c r="BR61" s="80">
        <v>986</v>
      </c>
      <c r="BS61" s="80">
        <v>894</v>
      </c>
      <c r="BT61" s="80">
        <v>921</v>
      </c>
      <c r="BU61" s="80">
        <v>1004</v>
      </c>
      <c r="BV61" s="80">
        <v>884</v>
      </c>
      <c r="BW61" s="80">
        <v>846</v>
      </c>
      <c r="BX61" s="80">
        <v>839</v>
      </c>
      <c r="BY61" s="80">
        <v>759</v>
      </c>
      <c r="BZ61" s="80">
        <v>802</v>
      </c>
      <c r="CA61" s="80">
        <v>725</v>
      </c>
      <c r="CB61" s="80">
        <v>716</v>
      </c>
      <c r="CC61" s="80">
        <v>662</v>
      </c>
      <c r="CD61" s="80">
        <v>685</v>
      </c>
      <c r="CE61" s="80">
        <v>621</v>
      </c>
      <c r="CF61" s="80">
        <v>675</v>
      </c>
      <c r="CG61" s="80">
        <v>633</v>
      </c>
      <c r="CH61" s="80">
        <v>655</v>
      </c>
      <c r="CI61" s="80">
        <v>685</v>
      </c>
      <c r="CJ61" s="80">
        <v>661</v>
      </c>
      <c r="CK61" s="80">
        <v>513</v>
      </c>
      <c r="CL61" s="80">
        <v>469</v>
      </c>
      <c r="CM61" s="80">
        <v>552</v>
      </c>
      <c r="CN61" s="80">
        <v>441</v>
      </c>
      <c r="CO61" s="80">
        <v>397</v>
      </c>
      <c r="CP61" s="80">
        <v>317</v>
      </c>
      <c r="CQ61" s="80">
        <v>313</v>
      </c>
      <c r="CR61" s="80">
        <v>292</v>
      </c>
      <c r="CS61" s="80">
        <v>269</v>
      </c>
      <c r="CT61" s="80">
        <v>238</v>
      </c>
      <c r="CU61" s="80">
        <v>184</v>
      </c>
      <c r="CV61" s="80">
        <v>175</v>
      </c>
      <c r="CW61" s="80">
        <v>143</v>
      </c>
      <c r="CX61" s="80">
        <v>101</v>
      </c>
      <c r="CY61" s="80">
        <v>387</v>
      </c>
      <c r="CZ61" s="81">
        <v>717</v>
      </c>
      <c r="DA61" s="81">
        <v>735</v>
      </c>
      <c r="DB61" s="81">
        <v>748</v>
      </c>
      <c r="DC61" s="81">
        <v>725</v>
      </c>
      <c r="DD61" s="81">
        <v>748</v>
      </c>
      <c r="DE61" s="81">
        <v>767</v>
      </c>
      <c r="DF61" s="81">
        <v>759</v>
      </c>
      <c r="DG61" s="81">
        <v>772</v>
      </c>
      <c r="DH61" s="81">
        <v>853</v>
      </c>
      <c r="DI61" s="81">
        <v>790</v>
      </c>
      <c r="DJ61" s="81">
        <v>845</v>
      </c>
      <c r="DK61" s="81">
        <v>839</v>
      </c>
      <c r="DL61" s="81">
        <v>824</v>
      </c>
      <c r="DM61" s="81">
        <v>819</v>
      </c>
      <c r="DN61" s="81">
        <v>868</v>
      </c>
      <c r="DO61" s="81">
        <v>812</v>
      </c>
      <c r="DP61" s="81">
        <v>788</v>
      </c>
      <c r="DQ61" s="81">
        <v>794</v>
      </c>
      <c r="DR61" s="81">
        <v>741</v>
      </c>
      <c r="DS61" s="81">
        <v>410</v>
      </c>
      <c r="DT61" s="81">
        <v>532</v>
      </c>
      <c r="DU61" s="81">
        <v>629</v>
      </c>
      <c r="DV61" s="81">
        <v>689</v>
      </c>
      <c r="DW61" s="81">
        <v>724</v>
      </c>
      <c r="DX61" s="81">
        <v>737</v>
      </c>
      <c r="DY61" s="81">
        <v>831</v>
      </c>
      <c r="DZ61" s="81">
        <v>774</v>
      </c>
      <c r="EA61" s="81">
        <v>799</v>
      </c>
      <c r="EB61" s="81">
        <v>864</v>
      </c>
      <c r="EC61" s="81">
        <v>865</v>
      </c>
      <c r="ED61" s="81">
        <v>946</v>
      </c>
      <c r="EE61" s="81">
        <v>935</v>
      </c>
      <c r="EF61" s="81">
        <v>955</v>
      </c>
      <c r="EG61" s="81">
        <v>965</v>
      </c>
      <c r="EH61" s="81">
        <v>909</v>
      </c>
      <c r="EI61" s="81">
        <v>907</v>
      </c>
      <c r="EJ61" s="81">
        <v>889</v>
      </c>
      <c r="EK61" s="81">
        <v>916</v>
      </c>
      <c r="EL61" s="81">
        <v>828</v>
      </c>
      <c r="EM61" s="81">
        <v>876</v>
      </c>
      <c r="EN61" s="81">
        <v>850</v>
      </c>
      <c r="EO61" s="81">
        <v>847</v>
      </c>
      <c r="EP61" s="81">
        <v>881</v>
      </c>
      <c r="EQ61" s="81">
        <v>829</v>
      </c>
      <c r="ER61" s="81">
        <v>773</v>
      </c>
      <c r="ES61" s="81">
        <v>738</v>
      </c>
      <c r="ET61" s="81">
        <v>813</v>
      </c>
      <c r="EU61" s="81">
        <v>818</v>
      </c>
      <c r="EV61" s="81">
        <v>836</v>
      </c>
      <c r="EW61" s="81">
        <v>879</v>
      </c>
      <c r="EX61" s="81">
        <v>949</v>
      </c>
      <c r="EY61" s="81">
        <v>974</v>
      </c>
      <c r="EZ61" s="81">
        <v>915</v>
      </c>
      <c r="FA61" s="81">
        <v>1036</v>
      </c>
      <c r="FB61" s="81">
        <v>985</v>
      </c>
      <c r="FC61" s="81">
        <v>1081</v>
      </c>
      <c r="FD61" s="81">
        <v>1009</v>
      </c>
      <c r="FE61" s="81">
        <v>1003</v>
      </c>
      <c r="FF61" s="81">
        <v>989</v>
      </c>
      <c r="FG61" s="81">
        <v>938</v>
      </c>
      <c r="FH61" s="81">
        <v>913</v>
      </c>
      <c r="FI61" s="81">
        <v>913</v>
      </c>
      <c r="FJ61" s="81">
        <v>866</v>
      </c>
      <c r="FK61" s="81">
        <v>845</v>
      </c>
      <c r="FL61" s="81">
        <v>798</v>
      </c>
      <c r="FM61" s="81">
        <v>783</v>
      </c>
      <c r="FN61" s="81">
        <v>704</v>
      </c>
      <c r="FO61" s="81">
        <v>688</v>
      </c>
      <c r="FP61" s="81">
        <v>699</v>
      </c>
      <c r="FQ61" s="81">
        <v>713</v>
      </c>
      <c r="FR61" s="81">
        <v>633</v>
      </c>
      <c r="FS61" s="81">
        <v>629</v>
      </c>
      <c r="FT61" s="81">
        <v>715</v>
      </c>
      <c r="FU61" s="81">
        <v>630</v>
      </c>
      <c r="FV61" s="81">
        <v>709</v>
      </c>
      <c r="FW61" s="81">
        <v>785</v>
      </c>
      <c r="FX61" s="81">
        <v>609</v>
      </c>
      <c r="FY61" s="81">
        <v>579</v>
      </c>
      <c r="FZ61" s="81">
        <v>566</v>
      </c>
      <c r="GA61" s="81">
        <v>553</v>
      </c>
      <c r="GB61" s="81">
        <v>455</v>
      </c>
      <c r="GC61" s="81">
        <v>418</v>
      </c>
      <c r="GD61" s="81">
        <v>423</v>
      </c>
      <c r="GE61" s="81">
        <v>383</v>
      </c>
      <c r="GF61" s="81">
        <v>309</v>
      </c>
      <c r="GG61" s="81">
        <v>316</v>
      </c>
      <c r="GH61" s="81">
        <v>292</v>
      </c>
      <c r="GI61" s="81">
        <v>226</v>
      </c>
      <c r="GJ61" s="81">
        <v>233</v>
      </c>
      <c r="GK61" s="81">
        <v>202</v>
      </c>
      <c r="GL61" s="82">
        <v>814</v>
      </c>
    </row>
    <row r="62" spans="1:194" s="1" customFormat="1" x14ac:dyDescent="0.25">
      <c r="A62" s="31" t="s">
        <v>244</v>
      </c>
      <c r="B62" s="137" t="s">
        <v>298</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0">
        <v>2328</v>
      </c>
      <c r="N62" s="80">
        <v>2449</v>
      </c>
      <c r="O62" s="80">
        <v>2613</v>
      </c>
      <c r="P62" s="80">
        <v>2680</v>
      </c>
      <c r="Q62" s="80">
        <v>2795</v>
      </c>
      <c r="R62" s="80">
        <v>2758</v>
      </c>
      <c r="S62" s="80">
        <v>2836</v>
      </c>
      <c r="T62" s="80">
        <v>2946</v>
      </c>
      <c r="U62" s="80">
        <v>2840</v>
      </c>
      <c r="V62" s="80">
        <v>3171</v>
      </c>
      <c r="W62" s="80">
        <v>3123</v>
      </c>
      <c r="X62" s="80">
        <v>3273</v>
      </c>
      <c r="Y62" s="80">
        <v>3150</v>
      </c>
      <c r="Z62" s="80">
        <v>3256</v>
      </c>
      <c r="AA62" s="80">
        <v>3230</v>
      </c>
      <c r="AB62" s="80">
        <v>3343</v>
      </c>
      <c r="AC62" s="80">
        <v>3050</v>
      </c>
      <c r="AD62" s="80">
        <v>2999</v>
      </c>
      <c r="AE62" s="80">
        <v>2984</v>
      </c>
      <c r="AF62" s="80">
        <v>2476</v>
      </c>
      <c r="AG62" s="80">
        <v>2122</v>
      </c>
      <c r="AH62" s="80">
        <v>2311</v>
      </c>
      <c r="AI62" s="80">
        <v>2357</v>
      </c>
      <c r="AJ62" s="80">
        <v>2629</v>
      </c>
      <c r="AK62" s="80">
        <v>2701</v>
      </c>
      <c r="AL62" s="80">
        <v>2575</v>
      </c>
      <c r="AM62" s="80">
        <v>2526</v>
      </c>
      <c r="AN62" s="80">
        <v>2512</v>
      </c>
      <c r="AO62" s="80">
        <v>2624</v>
      </c>
      <c r="AP62" s="80">
        <v>2578</v>
      </c>
      <c r="AQ62" s="80">
        <v>2804</v>
      </c>
      <c r="AR62" s="80">
        <v>2742</v>
      </c>
      <c r="AS62" s="80">
        <v>2763</v>
      </c>
      <c r="AT62" s="80">
        <v>2907</v>
      </c>
      <c r="AU62" s="80">
        <v>2944</v>
      </c>
      <c r="AV62" s="80">
        <v>2935</v>
      </c>
      <c r="AW62" s="80">
        <v>2733</v>
      </c>
      <c r="AX62" s="80">
        <v>2818</v>
      </c>
      <c r="AY62" s="80">
        <v>2768</v>
      </c>
      <c r="AZ62" s="80">
        <v>2917</v>
      </c>
      <c r="BA62" s="80">
        <v>2877</v>
      </c>
      <c r="BB62" s="80">
        <v>2973</v>
      </c>
      <c r="BC62" s="80">
        <v>3070</v>
      </c>
      <c r="BD62" s="80">
        <v>3038</v>
      </c>
      <c r="BE62" s="80">
        <v>2630</v>
      </c>
      <c r="BF62" s="80">
        <v>2638</v>
      </c>
      <c r="BG62" s="80">
        <v>2807</v>
      </c>
      <c r="BH62" s="80">
        <v>3046</v>
      </c>
      <c r="BI62" s="80">
        <v>3100</v>
      </c>
      <c r="BJ62" s="80">
        <v>3461</v>
      </c>
      <c r="BK62" s="80">
        <v>3606</v>
      </c>
      <c r="BL62" s="80">
        <v>3747</v>
      </c>
      <c r="BM62" s="80">
        <v>3629</v>
      </c>
      <c r="BN62" s="80">
        <v>3843</v>
      </c>
      <c r="BO62" s="80">
        <v>3845</v>
      </c>
      <c r="BP62" s="80">
        <v>4113</v>
      </c>
      <c r="BQ62" s="80">
        <v>3954</v>
      </c>
      <c r="BR62" s="80">
        <v>4091</v>
      </c>
      <c r="BS62" s="80">
        <v>4172</v>
      </c>
      <c r="BT62" s="80">
        <v>4052</v>
      </c>
      <c r="BU62" s="80">
        <v>3896</v>
      </c>
      <c r="BV62" s="80">
        <v>3845</v>
      </c>
      <c r="BW62" s="80">
        <v>3820</v>
      </c>
      <c r="BX62" s="80">
        <v>3696</v>
      </c>
      <c r="BY62" s="80">
        <v>3604</v>
      </c>
      <c r="BZ62" s="80">
        <v>3432</v>
      </c>
      <c r="CA62" s="80">
        <v>3443</v>
      </c>
      <c r="CB62" s="80">
        <v>3139</v>
      </c>
      <c r="CC62" s="80">
        <v>3326</v>
      </c>
      <c r="CD62" s="80">
        <v>3263</v>
      </c>
      <c r="CE62" s="80">
        <v>3160</v>
      </c>
      <c r="CF62" s="80">
        <v>3252</v>
      </c>
      <c r="CG62" s="80">
        <v>3321</v>
      </c>
      <c r="CH62" s="80">
        <v>3361</v>
      </c>
      <c r="CI62" s="80">
        <v>3721</v>
      </c>
      <c r="CJ62" s="80">
        <v>4013</v>
      </c>
      <c r="CK62" s="80">
        <v>3033</v>
      </c>
      <c r="CL62" s="80">
        <v>2809</v>
      </c>
      <c r="CM62" s="80">
        <v>2832</v>
      </c>
      <c r="CN62" s="80">
        <v>2463</v>
      </c>
      <c r="CO62" s="80">
        <v>2136</v>
      </c>
      <c r="CP62" s="80">
        <v>1730</v>
      </c>
      <c r="CQ62" s="80">
        <v>1802</v>
      </c>
      <c r="CR62" s="80">
        <v>1670</v>
      </c>
      <c r="CS62" s="80">
        <v>1530</v>
      </c>
      <c r="CT62" s="80">
        <v>1336</v>
      </c>
      <c r="CU62" s="80">
        <v>1226</v>
      </c>
      <c r="CV62" s="80">
        <v>1029</v>
      </c>
      <c r="CW62" s="80">
        <v>880</v>
      </c>
      <c r="CX62" s="80">
        <v>744</v>
      </c>
      <c r="CY62" s="80">
        <v>2739</v>
      </c>
      <c r="CZ62" s="81">
        <v>2220</v>
      </c>
      <c r="DA62" s="81">
        <v>2250</v>
      </c>
      <c r="DB62" s="81">
        <v>2450</v>
      </c>
      <c r="DC62" s="81">
        <v>2524</v>
      </c>
      <c r="DD62" s="81">
        <v>2560</v>
      </c>
      <c r="DE62" s="81">
        <v>2684</v>
      </c>
      <c r="DF62" s="81">
        <v>2747</v>
      </c>
      <c r="DG62" s="81">
        <v>2752</v>
      </c>
      <c r="DH62" s="81">
        <v>2849</v>
      </c>
      <c r="DI62" s="81">
        <v>2865</v>
      </c>
      <c r="DJ62" s="81">
        <v>3038</v>
      </c>
      <c r="DK62" s="81">
        <v>3075</v>
      </c>
      <c r="DL62" s="81">
        <v>3117</v>
      </c>
      <c r="DM62" s="81">
        <v>2928</v>
      </c>
      <c r="DN62" s="81">
        <v>3017</v>
      </c>
      <c r="DO62" s="81">
        <v>2930</v>
      </c>
      <c r="DP62" s="81">
        <v>2988</v>
      </c>
      <c r="DQ62" s="81">
        <v>2907</v>
      </c>
      <c r="DR62" s="81">
        <v>2705</v>
      </c>
      <c r="DS62" s="81">
        <v>2218</v>
      </c>
      <c r="DT62" s="81">
        <v>1738</v>
      </c>
      <c r="DU62" s="81">
        <v>2034</v>
      </c>
      <c r="DV62" s="81">
        <v>2276</v>
      </c>
      <c r="DW62" s="81">
        <v>2555</v>
      </c>
      <c r="DX62" s="81">
        <v>2600</v>
      </c>
      <c r="DY62" s="81">
        <v>2594</v>
      </c>
      <c r="DZ62" s="81">
        <v>2520</v>
      </c>
      <c r="EA62" s="81">
        <v>2614</v>
      </c>
      <c r="EB62" s="81">
        <v>2734</v>
      </c>
      <c r="EC62" s="81">
        <v>2795</v>
      </c>
      <c r="ED62" s="81">
        <v>2944</v>
      </c>
      <c r="EE62" s="81">
        <v>3150</v>
      </c>
      <c r="EF62" s="81">
        <v>3181</v>
      </c>
      <c r="EG62" s="81">
        <v>3207</v>
      </c>
      <c r="EH62" s="81">
        <v>3255</v>
      </c>
      <c r="EI62" s="81">
        <v>3326</v>
      </c>
      <c r="EJ62" s="81">
        <v>3145</v>
      </c>
      <c r="EK62" s="81">
        <v>3205</v>
      </c>
      <c r="EL62" s="81">
        <v>3014</v>
      </c>
      <c r="EM62" s="81">
        <v>3234</v>
      </c>
      <c r="EN62" s="81">
        <v>3271</v>
      </c>
      <c r="EO62" s="81">
        <v>3263</v>
      </c>
      <c r="EP62" s="81">
        <v>3310</v>
      </c>
      <c r="EQ62" s="81">
        <v>3213</v>
      </c>
      <c r="ER62" s="81">
        <v>3073</v>
      </c>
      <c r="ES62" s="81">
        <v>3000</v>
      </c>
      <c r="ET62" s="81">
        <v>3152</v>
      </c>
      <c r="EU62" s="81">
        <v>3336</v>
      </c>
      <c r="EV62" s="81">
        <v>3442</v>
      </c>
      <c r="EW62" s="81">
        <v>3637</v>
      </c>
      <c r="EX62" s="81">
        <v>3891</v>
      </c>
      <c r="EY62" s="81">
        <v>4123</v>
      </c>
      <c r="EZ62" s="81">
        <v>3991</v>
      </c>
      <c r="FA62" s="81">
        <v>4081</v>
      </c>
      <c r="FB62" s="81">
        <v>4179</v>
      </c>
      <c r="FC62" s="81">
        <v>4516</v>
      </c>
      <c r="FD62" s="81">
        <v>4382</v>
      </c>
      <c r="FE62" s="81">
        <v>4453</v>
      </c>
      <c r="FF62" s="81">
        <v>4453</v>
      </c>
      <c r="FG62" s="81">
        <v>4426</v>
      </c>
      <c r="FH62" s="81">
        <v>4214</v>
      </c>
      <c r="FI62" s="81">
        <v>4044</v>
      </c>
      <c r="FJ62" s="81">
        <v>3978</v>
      </c>
      <c r="FK62" s="81">
        <v>3952</v>
      </c>
      <c r="FL62" s="81">
        <v>3831</v>
      </c>
      <c r="FM62" s="81">
        <v>3804</v>
      </c>
      <c r="FN62" s="81">
        <v>3726</v>
      </c>
      <c r="FO62" s="81">
        <v>3693</v>
      </c>
      <c r="FP62" s="81">
        <v>3735</v>
      </c>
      <c r="FQ62" s="81">
        <v>3635</v>
      </c>
      <c r="FR62" s="81">
        <v>3580</v>
      </c>
      <c r="FS62" s="81">
        <v>3599</v>
      </c>
      <c r="FT62" s="81">
        <v>3776</v>
      </c>
      <c r="FU62" s="81">
        <v>3832</v>
      </c>
      <c r="FV62" s="81">
        <v>4167</v>
      </c>
      <c r="FW62" s="81">
        <v>4859</v>
      </c>
      <c r="FX62" s="81">
        <v>3502</v>
      </c>
      <c r="FY62" s="81">
        <v>3287</v>
      </c>
      <c r="FZ62" s="81">
        <v>3225</v>
      </c>
      <c r="GA62" s="81">
        <v>2965</v>
      </c>
      <c r="GB62" s="81">
        <v>2602</v>
      </c>
      <c r="GC62" s="81">
        <v>2145</v>
      </c>
      <c r="GD62" s="81">
        <v>2218</v>
      </c>
      <c r="GE62" s="81">
        <v>2231</v>
      </c>
      <c r="GF62" s="81">
        <v>2029</v>
      </c>
      <c r="GG62" s="81">
        <v>1942</v>
      </c>
      <c r="GH62" s="81">
        <v>1725</v>
      </c>
      <c r="GI62" s="81">
        <v>1574</v>
      </c>
      <c r="GJ62" s="81">
        <v>1382</v>
      </c>
      <c r="GK62" s="81">
        <v>1148</v>
      </c>
      <c r="GL62" s="82">
        <v>5674</v>
      </c>
    </row>
    <row r="63" spans="1:194" s="1" customFormat="1" x14ac:dyDescent="0.25">
      <c r="A63" s="31" t="s">
        <v>244</v>
      </c>
      <c r="B63" s="137" t="s">
        <v>299</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0">
        <v>4263</v>
      </c>
      <c r="N63" s="80">
        <v>4392</v>
      </c>
      <c r="O63" s="80">
        <v>4561</v>
      </c>
      <c r="P63" s="80">
        <v>4756</v>
      </c>
      <c r="Q63" s="80">
        <v>4732</v>
      </c>
      <c r="R63" s="80">
        <v>4792</v>
      </c>
      <c r="S63" s="80">
        <v>5068</v>
      </c>
      <c r="T63" s="80">
        <v>5127</v>
      </c>
      <c r="U63" s="80">
        <v>5102</v>
      </c>
      <c r="V63" s="80">
        <v>5177</v>
      </c>
      <c r="W63" s="80">
        <v>5470</v>
      </c>
      <c r="X63" s="80">
        <v>5380</v>
      </c>
      <c r="Y63" s="80">
        <v>5303</v>
      </c>
      <c r="Z63" s="80">
        <v>5287</v>
      </c>
      <c r="AA63" s="80">
        <v>5403</v>
      </c>
      <c r="AB63" s="80">
        <v>5458</v>
      </c>
      <c r="AC63" s="80">
        <v>5163</v>
      </c>
      <c r="AD63" s="80">
        <v>5401</v>
      </c>
      <c r="AE63" s="80">
        <v>4978</v>
      </c>
      <c r="AF63" s="80">
        <v>4126</v>
      </c>
      <c r="AG63" s="80">
        <v>3750</v>
      </c>
      <c r="AH63" s="80">
        <v>4041</v>
      </c>
      <c r="AI63" s="80">
        <v>4362</v>
      </c>
      <c r="AJ63" s="80">
        <v>4602</v>
      </c>
      <c r="AK63" s="80">
        <v>4604</v>
      </c>
      <c r="AL63" s="80">
        <v>4636</v>
      </c>
      <c r="AM63" s="80">
        <v>4591</v>
      </c>
      <c r="AN63" s="80">
        <v>4592</v>
      </c>
      <c r="AO63" s="80">
        <v>4614</v>
      </c>
      <c r="AP63" s="80">
        <v>4591</v>
      </c>
      <c r="AQ63" s="80">
        <v>4852</v>
      </c>
      <c r="AR63" s="80">
        <v>4999</v>
      </c>
      <c r="AS63" s="80">
        <v>5085</v>
      </c>
      <c r="AT63" s="80">
        <v>5183</v>
      </c>
      <c r="AU63" s="80">
        <v>5271</v>
      </c>
      <c r="AV63" s="80">
        <v>5396</v>
      </c>
      <c r="AW63" s="80">
        <v>5406</v>
      </c>
      <c r="AX63" s="80">
        <v>5354</v>
      </c>
      <c r="AY63" s="80">
        <v>5388</v>
      </c>
      <c r="AZ63" s="80">
        <v>5584</v>
      </c>
      <c r="BA63" s="80">
        <v>5598</v>
      </c>
      <c r="BB63" s="80">
        <v>5770</v>
      </c>
      <c r="BC63" s="80">
        <v>5896</v>
      </c>
      <c r="BD63" s="80">
        <v>5528</v>
      </c>
      <c r="BE63" s="80">
        <v>5353</v>
      </c>
      <c r="BF63" s="80">
        <v>5239</v>
      </c>
      <c r="BG63" s="80">
        <v>5319</v>
      </c>
      <c r="BH63" s="80">
        <v>5325</v>
      </c>
      <c r="BI63" s="80">
        <v>5418</v>
      </c>
      <c r="BJ63" s="80">
        <v>5437</v>
      </c>
      <c r="BK63" s="80">
        <v>5417</v>
      </c>
      <c r="BL63" s="80">
        <v>5644</v>
      </c>
      <c r="BM63" s="80">
        <v>5325</v>
      </c>
      <c r="BN63" s="80">
        <v>5282</v>
      </c>
      <c r="BO63" s="80">
        <v>5244</v>
      </c>
      <c r="BP63" s="80">
        <v>5322</v>
      </c>
      <c r="BQ63" s="80">
        <v>5125</v>
      </c>
      <c r="BR63" s="80">
        <v>5126</v>
      </c>
      <c r="BS63" s="80">
        <v>4776</v>
      </c>
      <c r="BT63" s="80">
        <v>4771</v>
      </c>
      <c r="BU63" s="80">
        <v>4680</v>
      </c>
      <c r="BV63" s="80">
        <v>4594</v>
      </c>
      <c r="BW63" s="80">
        <v>4053</v>
      </c>
      <c r="BX63" s="80">
        <v>3928</v>
      </c>
      <c r="BY63" s="80">
        <v>3779</v>
      </c>
      <c r="BZ63" s="80">
        <v>3552</v>
      </c>
      <c r="CA63" s="80">
        <v>3367</v>
      </c>
      <c r="CB63" s="80">
        <v>3207</v>
      </c>
      <c r="CC63" s="80">
        <v>3103</v>
      </c>
      <c r="CD63" s="80">
        <v>2976</v>
      </c>
      <c r="CE63" s="80">
        <v>2843</v>
      </c>
      <c r="CF63" s="80">
        <v>2917</v>
      </c>
      <c r="CG63" s="80">
        <v>2808</v>
      </c>
      <c r="CH63" s="80">
        <v>2850</v>
      </c>
      <c r="CI63" s="80">
        <v>3024</v>
      </c>
      <c r="CJ63" s="80">
        <v>3244</v>
      </c>
      <c r="CK63" s="80">
        <v>2394</v>
      </c>
      <c r="CL63" s="80">
        <v>2283</v>
      </c>
      <c r="CM63" s="80">
        <v>2371</v>
      </c>
      <c r="CN63" s="80">
        <v>2083</v>
      </c>
      <c r="CO63" s="80">
        <v>1758</v>
      </c>
      <c r="CP63" s="80">
        <v>1527</v>
      </c>
      <c r="CQ63" s="80">
        <v>1560</v>
      </c>
      <c r="CR63" s="80">
        <v>1455</v>
      </c>
      <c r="CS63" s="80">
        <v>1329</v>
      </c>
      <c r="CT63" s="80">
        <v>1208</v>
      </c>
      <c r="CU63" s="80">
        <v>1019</v>
      </c>
      <c r="CV63" s="80">
        <v>936</v>
      </c>
      <c r="CW63" s="80">
        <v>815</v>
      </c>
      <c r="CX63" s="80">
        <v>650</v>
      </c>
      <c r="CY63" s="80">
        <v>2223</v>
      </c>
      <c r="CZ63" s="81">
        <v>4219</v>
      </c>
      <c r="DA63" s="81">
        <v>4256</v>
      </c>
      <c r="DB63" s="81">
        <v>4444</v>
      </c>
      <c r="DC63" s="81">
        <v>4458</v>
      </c>
      <c r="DD63" s="81">
        <v>4577</v>
      </c>
      <c r="DE63" s="81">
        <v>4597</v>
      </c>
      <c r="DF63" s="81">
        <v>4813</v>
      </c>
      <c r="DG63" s="81">
        <v>4771</v>
      </c>
      <c r="DH63" s="81">
        <v>4759</v>
      </c>
      <c r="DI63" s="81">
        <v>4863</v>
      </c>
      <c r="DJ63" s="81">
        <v>5186</v>
      </c>
      <c r="DK63" s="81">
        <v>4974</v>
      </c>
      <c r="DL63" s="81">
        <v>5156</v>
      </c>
      <c r="DM63" s="81">
        <v>4994</v>
      </c>
      <c r="DN63" s="81">
        <v>5173</v>
      </c>
      <c r="DO63" s="81">
        <v>4975</v>
      </c>
      <c r="DP63" s="81">
        <v>4779</v>
      </c>
      <c r="DQ63" s="81">
        <v>4589</v>
      </c>
      <c r="DR63" s="81">
        <v>4513</v>
      </c>
      <c r="DS63" s="81">
        <v>3602</v>
      </c>
      <c r="DT63" s="81">
        <v>3096</v>
      </c>
      <c r="DU63" s="81">
        <v>3594</v>
      </c>
      <c r="DV63" s="81">
        <v>3736</v>
      </c>
      <c r="DW63" s="81">
        <v>4204</v>
      </c>
      <c r="DX63" s="81">
        <v>4397</v>
      </c>
      <c r="DY63" s="81">
        <v>4449</v>
      </c>
      <c r="DZ63" s="81">
        <v>4378</v>
      </c>
      <c r="EA63" s="81">
        <v>4430</v>
      </c>
      <c r="EB63" s="81">
        <v>4741</v>
      </c>
      <c r="EC63" s="81">
        <v>4839</v>
      </c>
      <c r="ED63" s="81">
        <v>5172</v>
      </c>
      <c r="EE63" s="81">
        <v>5403</v>
      </c>
      <c r="EF63" s="81">
        <v>5585</v>
      </c>
      <c r="EG63" s="81">
        <v>5517</v>
      </c>
      <c r="EH63" s="81">
        <v>5877</v>
      </c>
      <c r="EI63" s="81">
        <v>5965</v>
      </c>
      <c r="EJ63" s="81">
        <v>5925</v>
      </c>
      <c r="EK63" s="81">
        <v>5934</v>
      </c>
      <c r="EL63" s="81">
        <v>5816</v>
      </c>
      <c r="EM63" s="81">
        <v>6101</v>
      </c>
      <c r="EN63" s="81">
        <v>5912</v>
      </c>
      <c r="EO63" s="81">
        <v>6219</v>
      </c>
      <c r="EP63" s="81">
        <v>6072</v>
      </c>
      <c r="EQ63" s="81">
        <v>5769</v>
      </c>
      <c r="ER63" s="81">
        <v>5508</v>
      </c>
      <c r="ES63" s="81">
        <v>5360</v>
      </c>
      <c r="ET63" s="81">
        <v>5313</v>
      </c>
      <c r="EU63" s="81">
        <v>5514</v>
      </c>
      <c r="EV63" s="81">
        <v>5340</v>
      </c>
      <c r="EW63" s="81">
        <v>5460</v>
      </c>
      <c r="EX63" s="81">
        <v>5576</v>
      </c>
      <c r="EY63" s="81">
        <v>5585</v>
      </c>
      <c r="EZ63" s="81">
        <v>5384</v>
      </c>
      <c r="FA63" s="81">
        <v>5394</v>
      </c>
      <c r="FB63" s="81">
        <v>5461</v>
      </c>
      <c r="FC63" s="81">
        <v>5282</v>
      </c>
      <c r="FD63" s="81">
        <v>5162</v>
      </c>
      <c r="FE63" s="81">
        <v>5164</v>
      </c>
      <c r="FF63" s="81">
        <v>4981</v>
      </c>
      <c r="FG63" s="81">
        <v>4804</v>
      </c>
      <c r="FH63" s="81">
        <v>4635</v>
      </c>
      <c r="FI63" s="81">
        <v>4418</v>
      </c>
      <c r="FJ63" s="81">
        <v>4236</v>
      </c>
      <c r="FK63" s="81">
        <v>4064</v>
      </c>
      <c r="FL63" s="81">
        <v>3860</v>
      </c>
      <c r="FM63" s="81">
        <v>3586</v>
      </c>
      <c r="FN63" s="81">
        <v>3476</v>
      </c>
      <c r="FO63" s="81">
        <v>3438</v>
      </c>
      <c r="FP63" s="81">
        <v>3364</v>
      </c>
      <c r="FQ63" s="81">
        <v>3235</v>
      </c>
      <c r="FR63" s="81">
        <v>3204</v>
      </c>
      <c r="FS63" s="81">
        <v>3125</v>
      </c>
      <c r="FT63" s="81">
        <v>3074</v>
      </c>
      <c r="FU63" s="81">
        <v>3216</v>
      </c>
      <c r="FV63" s="81">
        <v>3460</v>
      </c>
      <c r="FW63" s="81">
        <v>3673</v>
      </c>
      <c r="FX63" s="81">
        <v>2827</v>
      </c>
      <c r="FY63" s="81">
        <v>2699</v>
      </c>
      <c r="FZ63" s="81">
        <v>2669</v>
      </c>
      <c r="GA63" s="81">
        <v>2392</v>
      </c>
      <c r="GB63" s="81">
        <v>2143</v>
      </c>
      <c r="GC63" s="81">
        <v>1860</v>
      </c>
      <c r="GD63" s="81">
        <v>1940</v>
      </c>
      <c r="GE63" s="81">
        <v>1862</v>
      </c>
      <c r="GF63" s="81">
        <v>1731</v>
      </c>
      <c r="GG63" s="81">
        <v>1564</v>
      </c>
      <c r="GH63" s="81">
        <v>1492</v>
      </c>
      <c r="GI63" s="81">
        <v>1360</v>
      </c>
      <c r="GJ63" s="81">
        <v>1148</v>
      </c>
      <c r="GK63" s="81">
        <v>1039</v>
      </c>
      <c r="GL63" s="82">
        <v>4283</v>
      </c>
    </row>
    <row r="64" spans="1:194" s="1" customFormat="1" x14ac:dyDescent="0.25">
      <c r="A64" s="31" t="s">
        <v>244</v>
      </c>
      <c r="B64" s="137" t="s">
        <v>300</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0">
        <v>738</v>
      </c>
      <c r="N64" s="80">
        <v>824</v>
      </c>
      <c r="O64" s="80">
        <v>891</v>
      </c>
      <c r="P64" s="80">
        <v>885</v>
      </c>
      <c r="Q64" s="80">
        <v>903</v>
      </c>
      <c r="R64" s="80">
        <v>893</v>
      </c>
      <c r="S64" s="80">
        <v>985</v>
      </c>
      <c r="T64" s="80">
        <v>1055</v>
      </c>
      <c r="U64" s="80">
        <v>989</v>
      </c>
      <c r="V64" s="80">
        <v>1038</v>
      </c>
      <c r="W64" s="80">
        <v>1082</v>
      </c>
      <c r="X64" s="80">
        <v>1132</v>
      </c>
      <c r="Y64" s="80">
        <v>1078</v>
      </c>
      <c r="Z64" s="80">
        <v>1072</v>
      </c>
      <c r="AA64" s="80">
        <v>1090</v>
      </c>
      <c r="AB64" s="80">
        <v>1042</v>
      </c>
      <c r="AC64" s="80">
        <v>1003</v>
      </c>
      <c r="AD64" s="80">
        <v>1170</v>
      </c>
      <c r="AE64" s="80">
        <v>1091</v>
      </c>
      <c r="AF64" s="80">
        <v>772</v>
      </c>
      <c r="AG64" s="80">
        <v>785</v>
      </c>
      <c r="AH64" s="80">
        <v>828</v>
      </c>
      <c r="AI64" s="80">
        <v>843</v>
      </c>
      <c r="AJ64" s="80">
        <v>927</v>
      </c>
      <c r="AK64" s="80">
        <v>858</v>
      </c>
      <c r="AL64" s="80">
        <v>969</v>
      </c>
      <c r="AM64" s="80">
        <v>872</v>
      </c>
      <c r="AN64" s="80">
        <v>895</v>
      </c>
      <c r="AO64" s="80">
        <v>989</v>
      </c>
      <c r="AP64" s="80">
        <v>933</v>
      </c>
      <c r="AQ64" s="80">
        <v>997</v>
      </c>
      <c r="AR64" s="80">
        <v>995</v>
      </c>
      <c r="AS64" s="80">
        <v>1031</v>
      </c>
      <c r="AT64" s="80">
        <v>1023</v>
      </c>
      <c r="AU64" s="80">
        <v>1060</v>
      </c>
      <c r="AV64" s="80">
        <v>1074</v>
      </c>
      <c r="AW64" s="80">
        <v>1014</v>
      </c>
      <c r="AX64" s="80">
        <v>1045</v>
      </c>
      <c r="AY64" s="80">
        <v>1089</v>
      </c>
      <c r="AZ64" s="80">
        <v>1086</v>
      </c>
      <c r="BA64" s="80">
        <v>1049</v>
      </c>
      <c r="BB64" s="80">
        <v>1121</v>
      </c>
      <c r="BC64" s="80">
        <v>1047</v>
      </c>
      <c r="BD64" s="80">
        <v>1027</v>
      </c>
      <c r="BE64" s="80">
        <v>954</v>
      </c>
      <c r="BF64" s="80">
        <v>864</v>
      </c>
      <c r="BG64" s="80">
        <v>954</v>
      </c>
      <c r="BH64" s="80">
        <v>1032</v>
      </c>
      <c r="BI64" s="80">
        <v>1105</v>
      </c>
      <c r="BJ64" s="80">
        <v>1170</v>
      </c>
      <c r="BK64" s="80">
        <v>1268</v>
      </c>
      <c r="BL64" s="80">
        <v>1325</v>
      </c>
      <c r="BM64" s="80">
        <v>1350</v>
      </c>
      <c r="BN64" s="80">
        <v>1480</v>
      </c>
      <c r="BO64" s="80">
        <v>1432</v>
      </c>
      <c r="BP64" s="80">
        <v>1505</v>
      </c>
      <c r="BQ64" s="80">
        <v>1528</v>
      </c>
      <c r="BR64" s="80">
        <v>1576</v>
      </c>
      <c r="BS64" s="80">
        <v>1562</v>
      </c>
      <c r="BT64" s="80">
        <v>1591</v>
      </c>
      <c r="BU64" s="80">
        <v>1635</v>
      </c>
      <c r="BV64" s="80">
        <v>1536</v>
      </c>
      <c r="BW64" s="80">
        <v>1559</v>
      </c>
      <c r="BX64" s="80">
        <v>1488</v>
      </c>
      <c r="BY64" s="80">
        <v>1396</v>
      </c>
      <c r="BZ64" s="80">
        <v>1556</v>
      </c>
      <c r="CA64" s="80">
        <v>1328</v>
      </c>
      <c r="CB64" s="80">
        <v>1380</v>
      </c>
      <c r="CC64" s="80">
        <v>1417</v>
      </c>
      <c r="CD64" s="80">
        <v>1374</v>
      </c>
      <c r="CE64" s="80">
        <v>1230</v>
      </c>
      <c r="CF64" s="80">
        <v>1333</v>
      </c>
      <c r="CG64" s="80">
        <v>1307</v>
      </c>
      <c r="CH64" s="80">
        <v>1356</v>
      </c>
      <c r="CI64" s="80">
        <v>1458</v>
      </c>
      <c r="CJ64" s="80">
        <v>1522</v>
      </c>
      <c r="CK64" s="80">
        <v>1178</v>
      </c>
      <c r="CL64" s="80">
        <v>1114</v>
      </c>
      <c r="CM64" s="80">
        <v>1100</v>
      </c>
      <c r="CN64" s="80">
        <v>971</v>
      </c>
      <c r="CO64" s="80">
        <v>871</v>
      </c>
      <c r="CP64" s="80">
        <v>700</v>
      </c>
      <c r="CQ64" s="80">
        <v>711</v>
      </c>
      <c r="CR64" s="80">
        <v>667</v>
      </c>
      <c r="CS64" s="80">
        <v>583</v>
      </c>
      <c r="CT64" s="80">
        <v>521</v>
      </c>
      <c r="CU64" s="80">
        <v>467</v>
      </c>
      <c r="CV64" s="80">
        <v>391</v>
      </c>
      <c r="CW64" s="80">
        <v>350</v>
      </c>
      <c r="CX64" s="80">
        <v>249</v>
      </c>
      <c r="CY64" s="80">
        <v>913</v>
      </c>
      <c r="CZ64" s="81">
        <v>769</v>
      </c>
      <c r="DA64" s="81">
        <v>764</v>
      </c>
      <c r="DB64" s="81">
        <v>811</v>
      </c>
      <c r="DC64" s="81">
        <v>841</v>
      </c>
      <c r="DD64" s="81">
        <v>838</v>
      </c>
      <c r="DE64" s="81">
        <v>910</v>
      </c>
      <c r="DF64" s="81">
        <v>963</v>
      </c>
      <c r="DG64" s="81">
        <v>905</v>
      </c>
      <c r="DH64" s="81">
        <v>948</v>
      </c>
      <c r="DI64" s="81">
        <v>1042</v>
      </c>
      <c r="DJ64" s="81">
        <v>1011</v>
      </c>
      <c r="DK64" s="81">
        <v>1032</v>
      </c>
      <c r="DL64" s="81">
        <v>1039</v>
      </c>
      <c r="DM64" s="81">
        <v>985</v>
      </c>
      <c r="DN64" s="81">
        <v>1074</v>
      </c>
      <c r="DO64" s="81">
        <v>1037</v>
      </c>
      <c r="DP64" s="81">
        <v>1013</v>
      </c>
      <c r="DQ64" s="81">
        <v>1080</v>
      </c>
      <c r="DR64" s="81">
        <v>946</v>
      </c>
      <c r="DS64" s="81">
        <v>556</v>
      </c>
      <c r="DT64" s="81">
        <v>672</v>
      </c>
      <c r="DU64" s="81">
        <v>667</v>
      </c>
      <c r="DV64" s="81">
        <v>806</v>
      </c>
      <c r="DW64" s="81">
        <v>818</v>
      </c>
      <c r="DX64" s="81">
        <v>818</v>
      </c>
      <c r="DY64" s="81">
        <v>927</v>
      </c>
      <c r="DZ64" s="81">
        <v>914</v>
      </c>
      <c r="EA64" s="81">
        <v>982</v>
      </c>
      <c r="EB64" s="81">
        <v>990</v>
      </c>
      <c r="EC64" s="81">
        <v>965</v>
      </c>
      <c r="ED64" s="81">
        <v>1061</v>
      </c>
      <c r="EE64" s="81">
        <v>1144</v>
      </c>
      <c r="EF64" s="81">
        <v>1077</v>
      </c>
      <c r="EG64" s="81">
        <v>1117</v>
      </c>
      <c r="EH64" s="81">
        <v>1094</v>
      </c>
      <c r="EI64" s="81">
        <v>1071</v>
      </c>
      <c r="EJ64" s="81">
        <v>1118</v>
      </c>
      <c r="EK64" s="81">
        <v>1105</v>
      </c>
      <c r="EL64" s="81">
        <v>1119</v>
      </c>
      <c r="EM64" s="81">
        <v>1110</v>
      </c>
      <c r="EN64" s="81">
        <v>1002</v>
      </c>
      <c r="EO64" s="81">
        <v>1159</v>
      </c>
      <c r="EP64" s="81">
        <v>1135</v>
      </c>
      <c r="EQ64" s="81">
        <v>1012</v>
      </c>
      <c r="ER64" s="81">
        <v>1013</v>
      </c>
      <c r="ES64" s="81">
        <v>941</v>
      </c>
      <c r="ET64" s="81">
        <v>1035</v>
      </c>
      <c r="EU64" s="81">
        <v>1026</v>
      </c>
      <c r="EV64" s="81">
        <v>1184</v>
      </c>
      <c r="EW64" s="81">
        <v>1207</v>
      </c>
      <c r="EX64" s="81">
        <v>1405</v>
      </c>
      <c r="EY64" s="81">
        <v>1494</v>
      </c>
      <c r="EZ64" s="81">
        <v>1452</v>
      </c>
      <c r="FA64" s="81">
        <v>1457</v>
      </c>
      <c r="FB64" s="81">
        <v>1505</v>
      </c>
      <c r="FC64" s="81">
        <v>1564</v>
      </c>
      <c r="FD64" s="81">
        <v>1638</v>
      </c>
      <c r="FE64" s="81">
        <v>1740</v>
      </c>
      <c r="FF64" s="81">
        <v>1584</v>
      </c>
      <c r="FG64" s="81">
        <v>1718</v>
      </c>
      <c r="FH64" s="81">
        <v>1668</v>
      </c>
      <c r="FI64" s="81">
        <v>1712</v>
      </c>
      <c r="FJ64" s="81">
        <v>1641</v>
      </c>
      <c r="FK64" s="81">
        <v>1488</v>
      </c>
      <c r="FL64" s="81">
        <v>1572</v>
      </c>
      <c r="FM64" s="81">
        <v>1558</v>
      </c>
      <c r="FN64" s="81">
        <v>1447</v>
      </c>
      <c r="FO64" s="81">
        <v>1374</v>
      </c>
      <c r="FP64" s="81">
        <v>1371</v>
      </c>
      <c r="FQ64" s="81">
        <v>1398</v>
      </c>
      <c r="FR64" s="81">
        <v>1320</v>
      </c>
      <c r="FS64" s="81">
        <v>1350</v>
      </c>
      <c r="FT64" s="81">
        <v>1459</v>
      </c>
      <c r="FU64" s="81">
        <v>1498</v>
      </c>
      <c r="FV64" s="81">
        <v>1544</v>
      </c>
      <c r="FW64" s="81">
        <v>1729</v>
      </c>
      <c r="FX64" s="81">
        <v>1281</v>
      </c>
      <c r="FY64" s="81">
        <v>1182</v>
      </c>
      <c r="FZ64" s="81">
        <v>1171</v>
      </c>
      <c r="GA64" s="81">
        <v>1104</v>
      </c>
      <c r="GB64" s="81">
        <v>997</v>
      </c>
      <c r="GC64" s="81">
        <v>906</v>
      </c>
      <c r="GD64" s="81">
        <v>931</v>
      </c>
      <c r="GE64" s="81">
        <v>909</v>
      </c>
      <c r="GF64" s="81">
        <v>803</v>
      </c>
      <c r="GG64" s="81">
        <v>702</v>
      </c>
      <c r="GH64" s="81">
        <v>678</v>
      </c>
      <c r="GI64" s="81">
        <v>585</v>
      </c>
      <c r="GJ64" s="81">
        <v>489</v>
      </c>
      <c r="GK64" s="81">
        <v>406</v>
      </c>
      <c r="GL64" s="82">
        <v>1875</v>
      </c>
    </row>
    <row r="65" spans="1:194" s="1" customFormat="1" x14ac:dyDescent="0.25">
      <c r="A65" s="31" t="s">
        <v>244</v>
      </c>
      <c r="B65" s="137" t="s">
        <v>301</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0">
        <v>3159</v>
      </c>
      <c r="N65" s="80">
        <v>3105</v>
      </c>
      <c r="O65" s="80">
        <v>3224</v>
      </c>
      <c r="P65" s="80">
        <v>3465</v>
      </c>
      <c r="Q65" s="80">
        <v>3542</v>
      </c>
      <c r="R65" s="80">
        <v>3683</v>
      </c>
      <c r="S65" s="80">
        <v>3711</v>
      </c>
      <c r="T65" s="80">
        <v>3662</v>
      </c>
      <c r="U65" s="80">
        <v>3661</v>
      </c>
      <c r="V65" s="80">
        <v>3782</v>
      </c>
      <c r="W65" s="80">
        <v>4032</v>
      </c>
      <c r="X65" s="80">
        <v>3942</v>
      </c>
      <c r="Y65" s="80">
        <v>3861</v>
      </c>
      <c r="Z65" s="80">
        <v>3886</v>
      </c>
      <c r="AA65" s="80">
        <v>3824</v>
      </c>
      <c r="AB65" s="80">
        <v>3744</v>
      </c>
      <c r="AC65" s="80">
        <v>3610</v>
      </c>
      <c r="AD65" s="80">
        <v>3575</v>
      </c>
      <c r="AE65" s="80">
        <v>3621</v>
      </c>
      <c r="AF65" s="80">
        <v>3144</v>
      </c>
      <c r="AG65" s="80">
        <v>3119</v>
      </c>
      <c r="AH65" s="80">
        <v>3299</v>
      </c>
      <c r="AI65" s="80">
        <v>3321</v>
      </c>
      <c r="AJ65" s="80">
        <v>3640</v>
      </c>
      <c r="AK65" s="80">
        <v>3545</v>
      </c>
      <c r="AL65" s="80">
        <v>3553</v>
      </c>
      <c r="AM65" s="80">
        <v>3471</v>
      </c>
      <c r="AN65" s="80">
        <v>3704</v>
      </c>
      <c r="AO65" s="80">
        <v>3753</v>
      </c>
      <c r="AP65" s="80">
        <v>3719</v>
      </c>
      <c r="AQ65" s="80">
        <v>3820</v>
      </c>
      <c r="AR65" s="80">
        <v>4130</v>
      </c>
      <c r="AS65" s="80">
        <v>4017</v>
      </c>
      <c r="AT65" s="80">
        <v>4064</v>
      </c>
      <c r="AU65" s="80">
        <v>3938</v>
      </c>
      <c r="AV65" s="80">
        <v>3901</v>
      </c>
      <c r="AW65" s="80">
        <v>3878</v>
      </c>
      <c r="AX65" s="80">
        <v>3919</v>
      </c>
      <c r="AY65" s="80">
        <v>3905</v>
      </c>
      <c r="AZ65" s="80">
        <v>4063</v>
      </c>
      <c r="BA65" s="80">
        <v>4062</v>
      </c>
      <c r="BB65" s="80">
        <v>3887</v>
      </c>
      <c r="BC65" s="80">
        <v>4156</v>
      </c>
      <c r="BD65" s="80">
        <v>3919</v>
      </c>
      <c r="BE65" s="80">
        <v>3571</v>
      </c>
      <c r="BF65" s="80">
        <v>3544</v>
      </c>
      <c r="BG65" s="80">
        <v>3727</v>
      </c>
      <c r="BH65" s="80">
        <v>3765</v>
      </c>
      <c r="BI65" s="80">
        <v>3939</v>
      </c>
      <c r="BJ65" s="80">
        <v>4097</v>
      </c>
      <c r="BK65" s="80">
        <v>4258</v>
      </c>
      <c r="BL65" s="80">
        <v>4455</v>
      </c>
      <c r="BM65" s="80">
        <v>4299</v>
      </c>
      <c r="BN65" s="80">
        <v>4667</v>
      </c>
      <c r="BO65" s="80">
        <v>4687</v>
      </c>
      <c r="BP65" s="80">
        <v>4767</v>
      </c>
      <c r="BQ65" s="80">
        <v>4765</v>
      </c>
      <c r="BR65" s="80">
        <v>4797</v>
      </c>
      <c r="BS65" s="80">
        <v>4756</v>
      </c>
      <c r="BT65" s="80">
        <v>4650</v>
      </c>
      <c r="BU65" s="80">
        <v>4576</v>
      </c>
      <c r="BV65" s="80">
        <v>4374</v>
      </c>
      <c r="BW65" s="80">
        <v>4286</v>
      </c>
      <c r="BX65" s="80">
        <v>4108</v>
      </c>
      <c r="BY65" s="80">
        <v>3902</v>
      </c>
      <c r="BZ65" s="80">
        <v>3741</v>
      </c>
      <c r="CA65" s="80">
        <v>3619</v>
      </c>
      <c r="CB65" s="80">
        <v>3508</v>
      </c>
      <c r="CC65" s="80">
        <v>3543</v>
      </c>
      <c r="CD65" s="80">
        <v>3352</v>
      </c>
      <c r="CE65" s="80">
        <v>3382</v>
      </c>
      <c r="CF65" s="80">
        <v>3187</v>
      </c>
      <c r="CG65" s="80">
        <v>3420</v>
      </c>
      <c r="CH65" s="80">
        <v>3510</v>
      </c>
      <c r="CI65" s="80">
        <v>3577</v>
      </c>
      <c r="CJ65" s="80">
        <v>3759</v>
      </c>
      <c r="CK65" s="80">
        <v>2853</v>
      </c>
      <c r="CL65" s="80">
        <v>2707</v>
      </c>
      <c r="CM65" s="80">
        <v>2714</v>
      </c>
      <c r="CN65" s="80">
        <v>2586</v>
      </c>
      <c r="CO65" s="80">
        <v>2178</v>
      </c>
      <c r="CP65" s="80">
        <v>1824</v>
      </c>
      <c r="CQ65" s="80">
        <v>1776</v>
      </c>
      <c r="CR65" s="80">
        <v>1704</v>
      </c>
      <c r="CS65" s="80">
        <v>1478</v>
      </c>
      <c r="CT65" s="80">
        <v>1401</v>
      </c>
      <c r="CU65" s="80">
        <v>1149</v>
      </c>
      <c r="CV65" s="80">
        <v>1050</v>
      </c>
      <c r="CW65" s="80">
        <v>854</v>
      </c>
      <c r="CX65" s="80">
        <v>715</v>
      </c>
      <c r="CY65" s="80">
        <v>2305</v>
      </c>
      <c r="CZ65" s="81">
        <v>3023</v>
      </c>
      <c r="DA65" s="81">
        <v>2917</v>
      </c>
      <c r="DB65" s="81">
        <v>3184</v>
      </c>
      <c r="DC65" s="81">
        <v>3194</v>
      </c>
      <c r="DD65" s="81">
        <v>3398</v>
      </c>
      <c r="DE65" s="81">
        <v>3282</v>
      </c>
      <c r="DF65" s="81">
        <v>3558</v>
      </c>
      <c r="DG65" s="81">
        <v>3529</v>
      </c>
      <c r="DH65" s="81">
        <v>3665</v>
      </c>
      <c r="DI65" s="81">
        <v>3592</v>
      </c>
      <c r="DJ65" s="81">
        <v>3724</v>
      </c>
      <c r="DK65" s="81">
        <v>3857</v>
      </c>
      <c r="DL65" s="81">
        <v>3888</v>
      </c>
      <c r="DM65" s="81">
        <v>3793</v>
      </c>
      <c r="DN65" s="81">
        <v>3968</v>
      </c>
      <c r="DO65" s="81">
        <v>3630</v>
      </c>
      <c r="DP65" s="81">
        <v>3446</v>
      </c>
      <c r="DQ65" s="81">
        <v>3638</v>
      </c>
      <c r="DR65" s="81">
        <v>3747</v>
      </c>
      <c r="DS65" s="81">
        <v>3130</v>
      </c>
      <c r="DT65" s="81">
        <v>2970</v>
      </c>
      <c r="DU65" s="81">
        <v>3051</v>
      </c>
      <c r="DV65" s="81">
        <v>2975</v>
      </c>
      <c r="DW65" s="81">
        <v>3368</v>
      </c>
      <c r="DX65" s="81">
        <v>3410</v>
      </c>
      <c r="DY65" s="81">
        <v>3508</v>
      </c>
      <c r="DZ65" s="81">
        <v>3555</v>
      </c>
      <c r="EA65" s="81">
        <v>3633</v>
      </c>
      <c r="EB65" s="81">
        <v>3775</v>
      </c>
      <c r="EC65" s="81">
        <v>3767</v>
      </c>
      <c r="ED65" s="81">
        <v>3933</v>
      </c>
      <c r="EE65" s="81">
        <v>4119</v>
      </c>
      <c r="EF65" s="81">
        <v>4230</v>
      </c>
      <c r="EG65" s="81">
        <v>4195</v>
      </c>
      <c r="EH65" s="81">
        <v>4403</v>
      </c>
      <c r="EI65" s="81">
        <v>4280</v>
      </c>
      <c r="EJ65" s="81">
        <v>4144</v>
      </c>
      <c r="EK65" s="81">
        <v>4120</v>
      </c>
      <c r="EL65" s="81">
        <v>4081</v>
      </c>
      <c r="EM65" s="81">
        <v>4151</v>
      </c>
      <c r="EN65" s="81">
        <v>4137</v>
      </c>
      <c r="EO65" s="81">
        <v>4208</v>
      </c>
      <c r="EP65" s="81">
        <v>4256</v>
      </c>
      <c r="EQ65" s="81">
        <v>4154</v>
      </c>
      <c r="ER65" s="81">
        <v>3727</v>
      </c>
      <c r="ES65" s="81">
        <v>3715</v>
      </c>
      <c r="ET65" s="81">
        <v>3796</v>
      </c>
      <c r="EU65" s="81">
        <v>3940</v>
      </c>
      <c r="EV65" s="81">
        <v>4217</v>
      </c>
      <c r="EW65" s="81">
        <v>4233</v>
      </c>
      <c r="EX65" s="81">
        <v>4544</v>
      </c>
      <c r="EY65" s="81">
        <v>4653</v>
      </c>
      <c r="EZ65" s="81">
        <v>4633</v>
      </c>
      <c r="FA65" s="81">
        <v>4733</v>
      </c>
      <c r="FB65" s="81">
        <v>4783</v>
      </c>
      <c r="FC65" s="81">
        <v>5042</v>
      </c>
      <c r="FD65" s="81">
        <v>4909</v>
      </c>
      <c r="FE65" s="81">
        <v>5010</v>
      </c>
      <c r="FF65" s="81">
        <v>4993</v>
      </c>
      <c r="FG65" s="81">
        <v>4746</v>
      </c>
      <c r="FH65" s="81">
        <v>4749</v>
      </c>
      <c r="FI65" s="81">
        <v>4593</v>
      </c>
      <c r="FJ65" s="81">
        <v>4456</v>
      </c>
      <c r="FK65" s="81">
        <v>4183</v>
      </c>
      <c r="FL65" s="81">
        <v>4123</v>
      </c>
      <c r="FM65" s="81">
        <v>3897</v>
      </c>
      <c r="FN65" s="81">
        <v>3698</v>
      </c>
      <c r="FO65" s="81">
        <v>3694</v>
      </c>
      <c r="FP65" s="81">
        <v>3724</v>
      </c>
      <c r="FQ65" s="81">
        <v>3769</v>
      </c>
      <c r="FR65" s="81">
        <v>3666</v>
      </c>
      <c r="FS65" s="81">
        <v>3621</v>
      </c>
      <c r="FT65" s="81">
        <v>3764</v>
      </c>
      <c r="FU65" s="81">
        <v>3773</v>
      </c>
      <c r="FV65" s="81">
        <v>3929</v>
      </c>
      <c r="FW65" s="81">
        <v>4192</v>
      </c>
      <c r="FX65" s="81">
        <v>3262</v>
      </c>
      <c r="FY65" s="81">
        <v>3078</v>
      </c>
      <c r="FZ65" s="81">
        <v>3230</v>
      </c>
      <c r="GA65" s="81">
        <v>2834</v>
      </c>
      <c r="GB65" s="81">
        <v>2451</v>
      </c>
      <c r="GC65" s="81">
        <v>2176</v>
      </c>
      <c r="GD65" s="81">
        <v>2147</v>
      </c>
      <c r="GE65" s="81">
        <v>2128</v>
      </c>
      <c r="GF65" s="81">
        <v>1921</v>
      </c>
      <c r="GG65" s="81">
        <v>1729</v>
      </c>
      <c r="GH65" s="81">
        <v>1551</v>
      </c>
      <c r="GI65" s="81">
        <v>1477</v>
      </c>
      <c r="GJ65" s="81">
        <v>1292</v>
      </c>
      <c r="GK65" s="81">
        <v>1177</v>
      </c>
      <c r="GL65" s="82">
        <v>4967</v>
      </c>
    </row>
    <row r="66" spans="1:194" s="1" customFormat="1" x14ac:dyDescent="0.25">
      <c r="A66" s="31" t="s">
        <v>244</v>
      </c>
      <c r="B66" s="137" t="s">
        <v>302</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0">
        <v>1155</v>
      </c>
      <c r="N66" s="80">
        <v>1211</v>
      </c>
      <c r="O66" s="80">
        <v>1210</v>
      </c>
      <c r="P66" s="80">
        <v>1214</v>
      </c>
      <c r="Q66" s="80">
        <v>1254</v>
      </c>
      <c r="R66" s="80">
        <v>1260</v>
      </c>
      <c r="S66" s="80">
        <v>1317</v>
      </c>
      <c r="T66" s="80">
        <v>1284</v>
      </c>
      <c r="U66" s="80">
        <v>1259</v>
      </c>
      <c r="V66" s="80">
        <v>1246</v>
      </c>
      <c r="W66" s="80">
        <v>1299</v>
      </c>
      <c r="X66" s="80">
        <v>1349</v>
      </c>
      <c r="Y66" s="80">
        <v>1298</v>
      </c>
      <c r="Z66" s="80">
        <v>1313</v>
      </c>
      <c r="AA66" s="80">
        <v>1344</v>
      </c>
      <c r="AB66" s="80">
        <v>1292</v>
      </c>
      <c r="AC66" s="80">
        <v>1273</v>
      </c>
      <c r="AD66" s="80">
        <v>1317</v>
      </c>
      <c r="AE66" s="80">
        <v>1386</v>
      </c>
      <c r="AF66" s="80">
        <v>1514</v>
      </c>
      <c r="AG66" s="80">
        <v>1604</v>
      </c>
      <c r="AH66" s="80">
        <v>1498</v>
      </c>
      <c r="AI66" s="80">
        <v>1562</v>
      </c>
      <c r="AJ66" s="80">
        <v>1631</v>
      </c>
      <c r="AK66" s="80">
        <v>1687</v>
      </c>
      <c r="AL66" s="80">
        <v>1686</v>
      </c>
      <c r="AM66" s="80">
        <v>1423</v>
      </c>
      <c r="AN66" s="80">
        <v>1402</v>
      </c>
      <c r="AO66" s="80">
        <v>1366</v>
      </c>
      <c r="AP66" s="80">
        <v>1414</v>
      </c>
      <c r="AQ66" s="80">
        <v>1413</v>
      </c>
      <c r="AR66" s="80">
        <v>1435</v>
      </c>
      <c r="AS66" s="80">
        <v>1406</v>
      </c>
      <c r="AT66" s="80">
        <v>1362</v>
      </c>
      <c r="AU66" s="80">
        <v>1437</v>
      </c>
      <c r="AV66" s="80">
        <v>1354</v>
      </c>
      <c r="AW66" s="80">
        <v>1354</v>
      </c>
      <c r="AX66" s="80">
        <v>1369</v>
      </c>
      <c r="AY66" s="80">
        <v>1338</v>
      </c>
      <c r="AZ66" s="80">
        <v>1226</v>
      </c>
      <c r="BA66" s="80">
        <v>1265</v>
      </c>
      <c r="BB66" s="80">
        <v>1314</v>
      </c>
      <c r="BC66" s="80">
        <v>1376</v>
      </c>
      <c r="BD66" s="80">
        <v>1273</v>
      </c>
      <c r="BE66" s="80">
        <v>1154</v>
      </c>
      <c r="BF66" s="80">
        <v>1156</v>
      </c>
      <c r="BG66" s="80">
        <v>1187</v>
      </c>
      <c r="BH66" s="80">
        <v>1210</v>
      </c>
      <c r="BI66" s="80">
        <v>1312</v>
      </c>
      <c r="BJ66" s="80">
        <v>1348</v>
      </c>
      <c r="BK66" s="80">
        <v>1420</v>
      </c>
      <c r="BL66" s="80">
        <v>1398</v>
      </c>
      <c r="BM66" s="80">
        <v>1443</v>
      </c>
      <c r="BN66" s="80">
        <v>1393</v>
      </c>
      <c r="BO66" s="80">
        <v>1377</v>
      </c>
      <c r="BP66" s="80">
        <v>1414</v>
      </c>
      <c r="BQ66" s="80">
        <v>1441</v>
      </c>
      <c r="BR66" s="80">
        <v>1443</v>
      </c>
      <c r="BS66" s="80">
        <v>1486</v>
      </c>
      <c r="BT66" s="80">
        <v>1391</v>
      </c>
      <c r="BU66" s="80">
        <v>1424</v>
      </c>
      <c r="BV66" s="80">
        <v>1271</v>
      </c>
      <c r="BW66" s="80">
        <v>1234</v>
      </c>
      <c r="BX66" s="80">
        <v>1176</v>
      </c>
      <c r="BY66" s="80">
        <v>1120</v>
      </c>
      <c r="BZ66" s="80">
        <v>1082</v>
      </c>
      <c r="CA66" s="80">
        <v>1115</v>
      </c>
      <c r="CB66" s="80">
        <v>937</v>
      </c>
      <c r="CC66" s="80">
        <v>952</v>
      </c>
      <c r="CD66" s="80">
        <v>989</v>
      </c>
      <c r="CE66" s="80">
        <v>872</v>
      </c>
      <c r="CF66" s="80">
        <v>901</v>
      </c>
      <c r="CG66" s="80">
        <v>861</v>
      </c>
      <c r="CH66" s="80">
        <v>924</v>
      </c>
      <c r="CI66" s="80">
        <v>919</v>
      </c>
      <c r="CJ66" s="80">
        <v>946</v>
      </c>
      <c r="CK66" s="80">
        <v>748</v>
      </c>
      <c r="CL66" s="80">
        <v>644</v>
      </c>
      <c r="CM66" s="80">
        <v>707</v>
      </c>
      <c r="CN66" s="80">
        <v>592</v>
      </c>
      <c r="CO66" s="80">
        <v>536</v>
      </c>
      <c r="CP66" s="80">
        <v>472</v>
      </c>
      <c r="CQ66" s="80">
        <v>451</v>
      </c>
      <c r="CR66" s="80">
        <v>404</v>
      </c>
      <c r="CS66" s="80">
        <v>421</v>
      </c>
      <c r="CT66" s="80">
        <v>349</v>
      </c>
      <c r="CU66" s="80">
        <v>325</v>
      </c>
      <c r="CV66" s="80">
        <v>269</v>
      </c>
      <c r="CW66" s="80">
        <v>212</v>
      </c>
      <c r="CX66" s="80">
        <v>178</v>
      </c>
      <c r="CY66" s="80">
        <v>562</v>
      </c>
      <c r="CZ66" s="81">
        <v>1078</v>
      </c>
      <c r="DA66" s="81">
        <v>1147</v>
      </c>
      <c r="DB66" s="81">
        <v>1111</v>
      </c>
      <c r="DC66" s="81">
        <v>1253</v>
      </c>
      <c r="DD66" s="81">
        <v>1183</v>
      </c>
      <c r="DE66" s="81">
        <v>1245</v>
      </c>
      <c r="DF66" s="81">
        <v>1200</v>
      </c>
      <c r="DG66" s="81">
        <v>1233</v>
      </c>
      <c r="DH66" s="81">
        <v>1255</v>
      </c>
      <c r="DI66" s="81">
        <v>1293</v>
      </c>
      <c r="DJ66" s="81">
        <v>1235</v>
      </c>
      <c r="DK66" s="81">
        <v>1237</v>
      </c>
      <c r="DL66" s="81">
        <v>1253</v>
      </c>
      <c r="DM66" s="81">
        <v>1264</v>
      </c>
      <c r="DN66" s="81">
        <v>1238</v>
      </c>
      <c r="DO66" s="81">
        <v>1224</v>
      </c>
      <c r="DP66" s="81">
        <v>1224</v>
      </c>
      <c r="DQ66" s="81">
        <v>1146</v>
      </c>
      <c r="DR66" s="81">
        <v>1188</v>
      </c>
      <c r="DS66" s="81">
        <v>1442</v>
      </c>
      <c r="DT66" s="81">
        <v>1728</v>
      </c>
      <c r="DU66" s="81">
        <v>1557</v>
      </c>
      <c r="DV66" s="81">
        <v>1483</v>
      </c>
      <c r="DW66" s="81">
        <v>1378</v>
      </c>
      <c r="DX66" s="81">
        <v>1377</v>
      </c>
      <c r="DY66" s="81">
        <v>1370</v>
      </c>
      <c r="DZ66" s="81">
        <v>1376</v>
      </c>
      <c r="EA66" s="81">
        <v>1255</v>
      </c>
      <c r="EB66" s="81">
        <v>1431</v>
      </c>
      <c r="EC66" s="81">
        <v>1415</v>
      </c>
      <c r="ED66" s="81">
        <v>1446</v>
      </c>
      <c r="EE66" s="81">
        <v>1534</v>
      </c>
      <c r="EF66" s="81">
        <v>1527</v>
      </c>
      <c r="EG66" s="81">
        <v>1505</v>
      </c>
      <c r="EH66" s="81">
        <v>1502</v>
      </c>
      <c r="EI66" s="81">
        <v>1491</v>
      </c>
      <c r="EJ66" s="81">
        <v>1464</v>
      </c>
      <c r="EK66" s="81">
        <v>1340</v>
      </c>
      <c r="EL66" s="81">
        <v>1376</v>
      </c>
      <c r="EM66" s="81">
        <v>1351</v>
      </c>
      <c r="EN66" s="81">
        <v>1281</v>
      </c>
      <c r="EO66" s="81">
        <v>1373</v>
      </c>
      <c r="EP66" s="81">
        <v>1365</v>
      </c>
      <c r="EQ66" s="81">
        <v>1302</v>
      </c>
      <c r="ER66" s="81">
        <v>1144</v>
      </c>
      <c r="ES66" s="81">
        <v>1226</v>
      </c>
      <c r="ET66" s="81">
        <v>1227</v>
      </c>
      <c r="EU66" s="81">
        <v>1210</v>
      </c>
      <c r="EV66" s="81">
        <v>1219</v>
      </c>
      <c r="EW66" s="81">
        <v>1324</v>
      </c>
      <c r="EX66" s="81">
        <v>1359</v>
      </c>
      <c r="EY66" s="81">
        <v>1444</v>
      </c>
      <c r="EZ66" s="81">
        <v>1350</v>
      </c>
      <c r="FA66" s="81">
        <v>1475</v>
      </c>
      <c r="FB66" s="81">
        <v>1438</v>
      </c>
      <c r="FC66" s="81">
        <v>1378</v>
      </c>
      <c r="FD66" s="81">
        <v>1345</v>
      </c>
      <c r="FE66" s="81">
        <v>1396</v>
      </c>
      <c r="FF66" s="81">
        <v>1423</v>
      </c>
      <c r="FG66" s="81">
        <v>1381</v>
      </c>
      <c r="FH66" s="81">
        <v>1435</v>
      </c>
      <c r="FI66" s="81">
        <v>1314</v>
      </c>
      <c r="FJ66" s="81">
        <v>1238</v>
      </c>
      <c r="FK66" s="81">
        <v>1152</v>
      </c>
      <c r="FL66" s="81">
        <v>1123</v>
      </c>
      <c r="FM66" s="81">
        <v>1170</v>
      </c>
      <c r="FN66" s="81">
        <v>1074</v>
      </c>
      <c r="FO66" s="81">
        <v>1044</v>
      </c>
      <c r="FP66" s="81">
        <v>995</v>
      </c>
      <c r="FQ66" s="81">
        <v>959</v>
      </c>
      <c r="FR66" s="81">
        <v>966</v>
      </c>
      <c r="FS66" s="81">
        <v>974</v>
      </c>
      <c r="FT66" s="81">
        <v>967</v>
      </c>
      <c r="FU66" s="81">
        <v>948</v>
      </c>
      <c r="FV66" s="81">
        <v>1017</v>
      </c>
      <c r="FW66" s="81">
        <v>1121</v>
      </c>
      <c r="FX66" s="81">
        <v>771</v>
      </c>
      <c r="FY66" s="81">
        <v>792</v>
      </c>
      <c r="FZ66" s="81">
        <v>755</v>
      </c>
      <c r="GA66" s="81">
        <v>709</v>
      </c>
      <c r="GB66" s="81">
        <v>620</v>
      </c>
      <c r="GC66" s="81">
        <v>560</v>
      </c>
      <c r="GD66" s="81">
        <v>581</v>
      </c>
      <c r="GE66" s="81">
        <v>580</v>
      </c>
      <c r="GF66" s="81">
        <v>493</v>
      </c>
      <c r="GG66" s="81">
        <v>437</v>
      </c>
      <c r="GH66" s="81">
        <v>408</v>
      </c>
      <c r="GI66" s="81">
        <v>426</v>
      </c>
      <c r="GJ66" s="81">
        <v>298</v>
      </c>
      <c r="GK66" s="81">
        <v>299</v>
      </c>
      <c r="GL66" s="82">
        <v>1193</v>
      </c>
    </row>
    <row r="67" spans="1:194" s="1" customFormat="1" x14ac:dyDescent="0.25">
      <c r="A67" s="31" t="s">
        <v>244</v>
      </c>
      <c r="B67" s="137" t="s">
        <v>303</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0">
        <v>669</v>
      </c>
      <c r="N67" s="80">
        <v>709</v>
      </c>
      <c r="O67" s="80">
        <v>731</v>
      </c>
      <c r="P67" s="80">
        <v>701</v>
      </c>
      <c r="Q67" s="80">
        <v>728</v>
      </c>
      <c r="R67" s="80">
        <v>769</v>
      </c>
      <c r="S67" s="80">
        <v>800</v>
      </c>
      <c r="T67" s="80">
        <v>787</v>
      </c>
      <c r="U67" s="80">
        <v>799</v>
      </c>
      <c r="V67" s="80">
        <v>814</v>
      </c>
      <c r="W67" s="80">
        <v>881</v>
      </c>
      <c r="X67" s="80">
        <v>811</v>
      </c>
      <c r="Y67" s="80">
        <v>824</v>
      </c>
      <c r="Z67" s="80">
        <v>790</v>
      </c>
      <c r="AA67" s="80">
        <v>837</v>
      </c>
      <c r="AB67" s="80">
        <v>826</v>
      </c>
      <c r="AC67" s="80">
        <v>861</v>
      </c>
      <c r="AD67" s="80">
        <v>798</v>
      </c>
      <c r="AE67" s="80">
        <v>773</v>
      </c>
      <c r="AF67" s="80">
        <v>602</v>
      </c>
      <c r="AG67" s="80">
        <v>593</v>
      </c>
      <c r="AH67" s="80">
        <v>624</v>
      </c>
      <c r="AI67" s="80">
        <v>737</v>
      </c>
      <c r="AJ67" s="80">
        <v>771</v>
      </c>
      <c r="AK67" s="80">
        <v>723</v>
      </c>
      <c r="AL67" s="80">
        <v>702</v>
      </c>
      <c r="AM67" s="80">
        <v>708</v>
      </c>
      <c r="AN67" s="80">
        <v>756</v>
      </c>
      <c r="AO67" s="80">
        <v>800</v>
      </c>
      <c r="AP67" s="80">
        <v>759</v>
      </c>
      <c r="AQ67" s="80">
        <v>841</v>
      </c>
      <c r="AR67" s="80">
        <v>841</v>
      </c>
      <c r="AS67" s="80">
        <v>787</v>
      </c>
      <c r="AT67" s="80">
        <v>791</v>
      </c>
      <c r="AU67" s="80">
        <v>846</v>
      </c>
      <c r="AV67" s="80">
        <v>785</v>
      </c>
      <c r="AW67" s="80">
        <v>816</v>
      </c>
      <c r="AX67" s="80">
        <v>847</v>
      </c>
      <c r="AY67" s="80">
        <v>836</v>
      </c>
      <c r="AZ67" s="80">
        <v>853</v>
      </c>
      <c r="BA67" s="80">
        <v>844</v>
      </c>
      <c r="BB67" s="80">
        <v>813</v>
      </c>
      <c r="BC67" s="80">
        <v>782</v>
      </c>
      <c r="BD67" s="80">
        <v>848</v>
      </c>
      <c r="BE67" s="80">
        <v>705</v>
      </c>
      <c r="BF67" s="80">
        <v>783</v>
      </c>
      <c r="BG67" s="80">
        <v>836</v>
      </c>
      <c r="BH67" s="80">
        <v>797</v>
      </c>
      <c r="BI67" s="80">
        <v>750</v>
      </c>
      <c r="BJ67" s="80">
        <v>807</v>
      </c>
      <c r="BK67" s="80">
        <v>874</v>
      </c>
      <c r="BL67" s="80">
        <v>896</v>
      </c>
      <c r="BM67" s="80">
        <v>938</v>
      </c>
      <c r="BN67" s="80">
        <v>889</v>
      </c>
      <c r="BO67" s="80">
        <v>832</v>
      </c>
      <c r="BP67" s="80">
        <v>900</v>
      </c>
      <c r="BQ67" s="80">
        <v>874</v>
      </c>
      <c r="BR67" s="80">
        <v>898</v>
      </c>
      <c r="BS67" s="80">
        <v>905</v>
      </c>
      <c r="BT67" s="80">
        <v>882</v>
      </c>
      <c r="BU67" s="80">
        <v>906</v>
      </c>
      <c r="BV67" s="80">
        <v>823</v>
      </c>
      <c r="BW67" s="80">
        <v>742</v>
      </c>
      <c r="BX67" s="80">
        <v>839</v>
      </c>
      <c r="BY67" s="80">
        <v>746</v>
      </c>
      <c r="BZ67" s="80">
        <v>725</v>
      </c>
      <c r="CA67" s="80">
        <v>710</v>
      </c>
      <c r="CB67" s="80">
        <v>669</v>
      </c>
      <c r="CC67" s="80">
        <v>691</v>
      </c>
      <c r="CD67" s="80">
        <v>655</v>
      </c>
      <c r="CE67" s="80">
        <v>668</v>
      </c>
      <c r="CF67" s="80">
        <v>684</v>
      </c>
      <c r="CG67" s="80">
        <v>663</v>
      </c>
      <c r="CH67" s="80">
        <v>657</v>
      </c>
      <c r="CI67" s="80">
        <v>645</v>
      </c>
      <c r="CJ67" s="80">
        <v>681</v>
      </c>
      <c r="CK67" s="80">
        <v>476</v>
      </c>
      <c r="CL67" s="80">
        <v>389</v>
      </c>
      <c r="CM67" s="80">
        <v>425</v>
      </c>
      <c r="CN67" s="80">
        <v>363</v>
      </c>
      <c r="CO67" s="80">
        <v>337</v>
      </c>
      <c r="CP67" s="80">
        <v>281</v>
      </c>
      <c r="CQ67" s="80">
        <v>251</v>
      </c>
      <c r="CR67" s="80">
        <v>231</v>
      </c>
      <c r="CS67" s="80">
        <v>208</v>
      </c>
      <c r="CT67" s="80">
        <v>185</v>
      </c>
      <c r="CU67" s="80">
        <v>160</v>
      </c>
      <c r="CV67" s="80">
        <v>173</v>
      </c>
      <c r="CW67" s="80">
        <v>95</v>
      </c>
      <c r="CX67" s="80">
        <v>101</v>
      </c>
      <c r="CY67" s="80">
        <v>269</v>
      </c>
      <c r="CZ67" s="81">
        <v>649</v>
      </c>
      <c r="DA67" s="81">
        <v>641</v>
      </c>
      <c r="DB67" s="81">
        <v>658</v>
      </c>
      <c r="DC67" s="81">
        <v>661</v>
      </c>
      <c r="DD67" s="81">
        <v>702</v>
      </c>
      <c r="DE67" s="81">
        <v>730</v>
      </c>
      <c r="DF67" s="81">
        <v>719</v>
      </c>
      <c r="DG67" s="81">
        <v>792</v>
      </c>
      <c r="DH67" s="81">
        <v>763</v>
      </c>
      <c r="DI67" s="81">
        <v>788</v>
      </c>
      <c r="DJ67" s="81">
        <v>780</v>
      </c>
      <c r="DK67" s="81">
        <v>796</v>
      </c>
      <c r="DL67" s="81">
        <v>836</v>
      </c>
      <c r="DM67" s="81">
        <v>791</v>
      </c>
      <c r="DN67" s="81">
        <v>807</v>
      </c>
      <c r="DO67" s="81">
        <v>755</v>
      </c>
      <c r="DP67" s="81">
        <v>804</v>
      </c>
      <c r="DQ67" s="81">
        <v>739</v>
      </c>
      <c r="DR67" s="81">
        <v>704</v>
      </c>
      <c r="DS67" s="81">
        <v>506</v>
      </c>
      <c r="DT67" s="81">
        <v>555</v>
      </c>
      <c r="DU67" s="81">
        <v>647</v>
      </c>
      <c r="DV67" s="81">
        <v>641</v>
      </c>
      <c r="DW67" s="81">
        <v>693</v>
      </c>
      <c r="DX67" s="81">
        <v>706</v>
      </c>
      <c r="DY67" s="81">
        <v>736</v>
      </c>
      <c r="DZ67" s="81">
        <v>733</v>
      </c>
      <c r="EA67" s="81">
        <v>791</v>
      </c>
      <c r="EB67" s="81">
        <v>830</v>
      </c>
      <c r="EC67" s="81">
        <v>813</v>
      </c>
      <c r="ED67" s="81">
        <v>902</v>
      </c>
      <c r="EE67" s="81">
        <v>913</v>
      </c>
      <c r="EF67" s="81">
        <v>889</v>
      </c>
      <c r="EG67" s="81">
        <v>870</v>
      </c>
      <c r="EH67" s="81">
        <v>982</v>
      </c>
      <c r="EI67" s="81">
        <v>976</v>
      </c>
      <c r="EJ67" s="81">
        <v>874</v>
      </c>
      <c r="EK67" s="81">
        <v>885</v>
      </c>
      <c r="EL67" s="81">
        <v>930</v>
      </c>
      <c r="EM67" s="81">
        <v>871</v>
      </c>
      <c r="EN67" s="81">
        <v>827</v>
      </c>
      <c r="EO67" s="81">
        <v>892</v>
      </c>
      <c r="EP67" s="81">
        <v>894</v>
      </c>
      <c r="EQ67" s="81">
        <v>802</v>
      </c>
      <c r="ER67" s="81">
        <v>750</v>
      </c>
      <c r="ES67" s="81">
        <v>756</v>
      </c>
      <c r="ET67" s="81">
        <v>763</v>
      </c>
      <c r="EU67" s="81">
        <v>824</v>
      </c>
      <c r="EV67" s="81">
        <v>829</v>
      </c>
      <c r="EW67" s="81">
        <v>909</v>
      </c>
      <c r="EX67" s="81">
        <v>880</v>
      </c>
      <c r="EY67" s="81">
        <v>954</v>
      </c>
      <c r="EZ67" s="81">
        <v>876</v>
      </c>
      <c r="FA67" s="81">
        <v>865</v>
      </c>
      <c r="FB67" s="81">
        <v>950</v>
      </c>
      <c r="FC67" s="81">
        <v>932</v>
      </c>
      <c r="FD67" s="81">
        <v>898</v>
      </c>
      <c r="FE67" s="81">
        <v>923</v>
      </c>
      <c r="FF67" s="81">
        <v>889</v>
      </c>
      <c r="FG67" s="81">
        <v>920</v>
      </c>
      <c r="FH67" s="81">
        <v>985</v>
      </c>
      <c r="FI67" s="81">
        <v>891</v>
      </c>
      <c r="FJ67" s="81">
        <v>835</v>
      </c>
      <c r="FK67" s="81">
        <v>874</v>
      </c>
      <c r="FL67" s="81">
        <v>853</v>
      </c>
      <c r="FM67" s="81">
        <v>769</v>
      </c>
      <c r="FN67" s="81">
        <v>822</v>
      </c>
      <c r="FO67" s="81">
        <v>782</v>
      </c>
      <c r="FP67" s="81">
        <v>716</v>
      </c>
      <c r="FQ67" s="81">
        <v>719</v>
      </c>
      <c r="FR67" s="81">
        <v>691</v>
      </c>
      <c r="FS67" s="81">
        <v>725</v>
      </c>
      <c r="FT67" s="81">
        <v>704</v>
      </c>
      <c r="FU67" s="81">
        <v>707</v>
      </c>
      <c r="FV67" s="81">
        <v>745</v>
      </c>
      <c r="FW67" s="81">
        <v>769</v>
      </c>
      <c r="FX67" s="81">
        <v>495</v>
      </c>
      <c r="FY67" s="81">
        <v>435</v>
      </c>
      <c r="FZ67" s="81">
        <v>444</v>
      </c>
      <c r="GA67" s="81">
        <v>405</v>
      </c>
      <c r="GB67" s="81">
        <v>376</v>
      </c>
      <c r="GC67" s="81">
        <v>315</v>
      </c>
      <c r="GD67" s="81">
        <v>322</v>
      </c>
      <c r="GE67" s="81">
        <v>319</v>
      </c>
      <c r="GF67" s="81">
        <v>266</v>
      </c>
      <c r="GG67" s="81">
        <v>254</v>
      </c>
      <c r="GH67" s="81">
        <v>225</v>
      </c>
      <c r="GI67" s="81">
        <v>207</v>
      </c>
      <c r="GJ67" s="81">
        <v>195</v>
      </c>
      <c r="GK67" s="81">
        <v>147</v>
      </c>
      <c r="GL67" s="82">
        <v>554</v>
      </c>
    </row>
    <row r="68" spans="1:194" s="1" customFormat="1" x14ac:dyDescent="0.25">
      <c r="A68" s="31" t="s">
        <v>244</v>
      </c>
      <c r="B68" s="137" t="s">
        <v>304</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0">
        <v>7782</v>
      </c>
      <c r="N68" s="80">
        <v>7901</v>
      </c>
      <c r="O68" s="80">
        <v>8248</v>
      </c>
      <c r="P68" s="80">
        <v>8391</v>
      </c>
      <c r="Q68" s="80">
        <v>8506</v>
      </c>
      <c r="R68" s="80">
        <v>8913</v>
      </c>
      <c r="S68" s="80">
        <v>9331</v>
      </c>
      <c r="T68" s="80">
        <v>9284</v>
      </c>
      <c r="U68" s="80">
        <v>9300</v>
      </c>
      <c r="V68" s="80">
        <v>9702</v>
      </c>
      <c r="W68" s="80">
        <v>10125</v>
      </c>
      <c r="X68" s="80">
        <v>10005</v>
      </c>
      <c r="Y68" s="80">
        <v>9568</v>
      </c>
      <c r="Z68" s="80">
        <v>9588</v>
      </c>
      <c r="AA68" s="80">
        <v>9607</v>
      </c>
      <c r="AB68" s="80">
        <v>9153</v>
      </c>
      <c r="AC68" s="80">
        <v>9176</v>
      </c>
      <c r="AD68" s="80">
        <v>9138</v>
      </c>
      <c r="AE68" s="80">
        <v>9251</v>
      </c>
      <c r="AF68" s="80">
        <v>9496</v>
      </c>
      <c r="AG68" s="80">
        <v>9060</v>
      </c>
      <c r="AH68" s="80">
        <v>9160</v>
      </c>
      <c r="AI68" s="80">
        <v>9084</v>
      </c>
      <c r="AJ68" s="80">
        <v>9807</v>
      </c>
      <c r="AK68" s="80">
        <v>9581</v>
      </c>
      <c r="AL68" s="80">
        <v>9437</v>
      </c>
      <c r="AM68" s="80">
        <v>9270</v>
      </c>
      <c r="AN68" s="80">
        <v>9437</v>
      </c>
      <c r="AO68" s="80">
        <v>9351</v>
      </c>
      <c r="AP68" s="80">
        <v>9245</v>
      </c>
      <c r="AQ68" s="80">
        <v>9687</v>
      </c>
      <c r="AR68" s="80">
        <v>9920</v>
      </c>
      <c r="AS68" s="80">
        <v>10183</v>
      </c>
      <c r="AT68" s="80">
        <v>10130</v>
      </c>
      <c r="AU68" s="80">
        <v>10033</v>
      </c>
      <c r="AV68" s="80">
        <v>9956</v>
      </c>
      <c r="AW68" s="80">
        <v>9986</v>
      </c>
      <c r="AX68" s="80">
        <v>10108</v>
      </c>
      <c r="AY68" s="80">
        <v>9705</v>
      </c>
      <c r="AZ68" s="80">
        <v>9901</v>
      </c>
      <c r="BA68" s="80">
        <v>9743</v>
      </c>
      <c r="BB68" s="80">
        <v>9891</v>
      </c>
      <c r="BC68" s="80">
        <v>10069</v>
      </c>
      <c r="BD68" s="80">
        <v>9630</v>
      </c>
      <c r="BE68" s="80">
        <v>9284</v>
      </c>
      <c r="BF68" s="80">
        <v>9084</v>
      </c>
      <c r="BG68" s="80">
        <v>9197</v>
      </c>
      <c r="BH68" s="80">
        <v>9659</v>
      </c>
      <c r="BI68" s="80">
        <v>9675</v>
      </c>
      <c r="BJ68" s="80">
        <v>10343</v>
      </c>
      <c r="BK68" s="80">
        <v>10494</v>
      </c>
      <c r="BL68" s="80">
        <v>11026</v>
      </c>
      <c r="BM68" s="80">
        <v>10882</v>
      </c>
      <c r="BN68" s="80">
        <v>10971</v>
      </c>
      <c r="BO68" s="80">
        <v>10996</v>
      </c>
      <c r="BP68" s="80">
        <v>11461</v>
      </c>
      <c r="BQ68" s="80">
        <v>11294</v>
      </c>
      <c r="BR68" s="80">
        <v>11578</v>
      </c>
      <c r="BS68" s="80">
        <v>11414</v>
      </c>
      <c r="BT68" s="80">
        <v>11289</v>
      </c>
      <c r="BU68" s="80">
        <v>11009</v>
      </c>
      <c r="BV68" s="80">
        <v>10542</v>
      </c>
      <c r="BW68" s="80">
        <v>10292</v>
      </c>
      <c r="BX68" s="80">
        <v>10100</v>
      </c>
      <c r="BY68" s="80">
        <v>9819</v>
      </c>
      <c r="BZ68" s="80">
        <v>9370</v>
      </c>
      <c r="CA68" s="80">
        <v>9195</v>
      </c>
      <c r="CB68" s="80">
        <v>8624</v>
      </c>
      <c r="CC68" s="80">
        <v>8584</v>
      </c>
      <c r="CD68" s="80">
        <v>8304</v>
      </c>
      <c r="CE68" s="80">
        <v>8040</v>
      </c>
      <c r="CF68" s="80">
        <v>7980</v>
      </c>
      <c r="CG68" s="80">
        <v>8121</v>
      </c>
      <c r="CH68" s="80">
        <v>8422</v>
      </c>
      <c r="CI68" s="80">
        <v>8847</v>
      </c>
      <c r="CJ68" s="80">
        <v>9877</v>
      </c>
      <c r="CK68" s="80">
        <v>7492</v>
      </c>
      <c r="CL68" s="80">
        <v>7195</v>
      </c>
      <c r="CM68" s="80">
        <v>6758</v>
      </c>
      <c r="CN68" s="80">
        <v>6097</v>
      </c>
      <c r="CO68" s="80">
        <v>5156</v>
      </c>
      <c r="CP68" s="80">
        <v>4403</v>
      </c>
      <c r="CQ68" s="80">
        <v>4491</v>
      </c>
      <c r="CR68" s="80">
        <v>4128</v>
      </c>
      <c r="CS68" s="80">
        <v>3689</v>
      </c>
      <c r="CT68" s="80">
        <v>3320</v>
      </c>
      <c r="CU68" s="80">
        <v>3035</v>
      </c>
      <c r="CV68" s="80">
        <v>2587</v>
      </c>
      <c r="CW68" s="80">
        <v>2226</v>
      </c>
      <c r="CX68" s="80">
        <v>1877</v>
      </c>
      <c r="CY68" s="80">
        <v>6492</v>
      </c>
      <c r="CZ68" s="81">
        <v>7404</v>
      </c>
      <c r="DA68" s="81">
        <v>7450</v>
      </c>
      <c r="DB68" s="81">
        <v>7879</v>
      </c>
      <c r="DC68" s="81">
        <v>8180</v>
      </c>
      <c r="DD68" s="81">
        <v>8166</v>
      </c>
      <c r="DE68" s="81">
        <v>8549</v>
      </c>
      <c r="DF68" s="81">
        <v>8781</v>
      </c>
      <c r="DG68" s="81">
        <v>8742</v>
      </c>
      <c r="DH68" s="81">
        <v>8849</v>
      </c>
      <c r="DI68" s="81">
        <v>9280</v>
      </c>
      <c r="DJ68" s="81">
        <v>9440</v>
      </c>
      <c r="DK68" s="81">
        <v>9404</v>
      </c>
      <c r="DL68" s="81">
        <v>9294</v>
      </c>
      <c r="DM68" s="81">
        <v>9165</v>
      </c>
      <c r="DN68" s="81">
        <v>9096</v>
      </c>
      <c r="DO68" s="81">
        <v>8782</v>
      </c>
      <c r="DP68" s="81">
        <v>8628</v>
      </c>
      <c r="DQ68" s="81">
        <v>8552</v>
      </c>
      <c r="DR68" s="81">
        <v>8571</v>
      </c>
      <c r="DS68" s="81">
        <v>8463</v>
      </c>
      <c r="DT68" s="81">
        <v>8267</v>
      </c>
      <c r="DU68" s="81">
        <v>8436</v>
      </c>
      <c r="DV68" s="81">
        <v>8547</v>
      </c>
      <c r="DW68" s="81">
        <v>9301</v>
      </c>
      <c r="DX68" s="81">
        <v>9094</v>
      </c>
      <c r="DY68" s="81">
        <v>9273</v>
      </c>
      <c r="DZ68" s="81">
        <v>9064</v>
      </c>
      <c r="EA68" s="81">
        <v>9424</v>
      </c>
      <c r="EB68" s="81">
        <v>9518</v>
      </c>
      <c r="EC68" s="81">
        <v>9926</v>
      </c>
      <c r="ED68" s="81">
        <v>10196</v>
      </c>
      <c r="EE68" s="81">
        <v>10542</v>
      </c>
      <c r="EF68" s="81">
        <v>10519</v>
      </c>
      <c r="EG68" s="81">
        <v>10760</v>
      </c>
      <c r="EH68" s="81">
        <v>10767</v>
      </c>
      <c r="EI68" s="81">
        <v>10830</v>
      </c>
      <c r="EJ68" s="81">
        <v>10450</v>
      </c>
      <c r="EK68" s="81">
        <v>10412</v>
      </c>
      <c r="EL68" s="81">
        <v>10119</v>
      </c>
      <c r="EM68" s="81">
        <v>10224</v>
      </c>
      <c r="EN68" s="81">
        <v>10156</v>
      </c>
      <c r="EO68" s="81">
        <v>10550</v>
      </c>
      <c r="EP68" s="81">
        <v>10569</v>
      </c>
      <c r="EQ68" s="81">
        <v>10151</v>
      </c>
      <c r="ER68" s="81">
        <v>9618</v>
      </c>
      <c r="ES68" s="81">
        <v>9479</v>
      </c>
      <c r="ET68" s="81">
        <v>9598</v>
      </c>
      <c r="EU68" s="81">
        <v>10067</v>
      </c>
      <c r="EV68" s="81">
        <v>10141</v>
      </c>
      <c r="EW68" s="81">
        <v>10565</v>
      </c>
      <c r="EX68" s="81">
        <v>10964</v>
      </c>
      <c r="EY68" s="81">
        <v>11678</v>
      </c>
      <c r="EZ68" s="81">
        <v>11062</v>
      </c>
      <c r="FA68" s="81">
        <v>11489</v>
      </c>
      <c r="FB68" s="81">
        <v>11895</v>
      </c>
      <c r="FC68" s="81">
        <v>11921</v>
      </c>
      <c r="FD68" s="81">
        <v>11825</v>
      </c>
      <c r="FE68" s="81">
        <v>12207</v>
      </c>
      <c r="FF68" s="81">
        <v>11980</v>
      </c>
      <c r="FG68" s="81">
        <v>11975</v>
      </c>
      <c r="FH68" s="81">
        <v>11298</v>
      </c>
      <c r="FI68" s="81">
        <v>11111</v>
      </c>
      <c r="FJ68" s="81">
        <v>10646</v>
      </c>
      <c r="FK68" s="81">
        <v>10493</v>
      </c>
      <c r="FL68" s="81">
        <v>10094</v>
      </c>
      <c r="FM68" s="81">
        <v>9840</v>
      </c>
      <c r="FN68" s="81">
        <v>9205</v>
      </c>
      <c r="FO68" s="81">
        <v>9087</v>
      </c>
      <c r="FP68" s="81">
        <v>9056</v>
      </c>
      <c r="FQ68" s="81">
        <v>9015</v>
      </c>
      <c r="FR68" s="81">
        <v>8918</v>
      </c>
      <c r="FS68" s="81">
        <v>8855</v>
      </c>
      <c r="FT68" s="81">
        <v>9109</v>
      </c>
      <c r="FU68" s="81">
        <v>9521</v>
      </c>
      <c r="FV68" s="81">
        <v>10028</v>
      </c>
      <c r="FW68" s="81">
        <v>11056</v>
      </c>
      <c r="FX68" s="81">
        <v>8503</v>
      </c>
      <c r="FY68" s="81">
        <v>8017</v>
      </c>
      <c r="FZ68" s="81">
        <v>7719</v>
      </c>
      <c r="GA68" s="81">
        <v>7232</v>
      </c>
      <c r="GB68" s="81">
        <v>6257</v>
      </c>
      <c r="GC68" s="81">
        <v>5285</v>
      </c>
      <c r="GD68" s="81">
        <v>5524</v>
      </c>
      <c r="GE68" s="81">
        <v>5305</v>
      </c>
      <c r="GF68" s="81">
        <v>5134</v>
      </c>
      <c r="GG68" s="81">
        <v>4588</v>
      </c>
      <c r="GH68" s="81">
        <v>4143</v>
      </c>
      <c r="GI68" s="81">
        <v>3748</v>
      </c>
      <c r="GJ68" s="81">
        <v>3230</v>
      </c>
      <c r="GK68" s="81">
        <v>2987</v>
      </c>
      <c r="GL68" s="82">
        <v>12836</v>
      </c>
    </row>
    <row r="69" spans="1:194" s="1" customFormat="1" x14ac:dyDescent="0.25">
      <c r="A69" s="31" t="s">
        <v>244</v>
      </c>
      <c r="B69" s="137" t="s">
        <v>305</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0">
        <v>3600</v>
      </c>
      <c r="N69" s="80">
        <v>3677</v>
      </c>
      <c r="O69" s="80">
        <v>3834</v>
      </c>
      <c r="P69" s="80">
        <v>4023</v>
      </c>
      <c r="Q69" s="80">
        <v>4164</v>
      </c>
      <c r="R69" s="80">
        <v>4148</v>
      </c>
      <c r="S69" s="80">
        <v>4390</v>
      </c>
      <c r="T69" s="80">
        <v>4439</v>
      </c>
      <c r="U69" s="80">
        <v>4424</v>
      </c>
      <c r="V69" s="80">
        <v>4665</v>
      </c>
      <c r="W69" s="80">
        <v>4679</v>
      </c>
      <c r="X69" s="80">
        <v>4718</v>
      </c>
      <c r="Y69" s="80">
        <v>4710</v>
      </c>
      <c r="Z69" s="80">
        <v>4723</v>
      </c>
      <c r="AA69" s="80">
        <v>4783</v>
      </c>
      <c r="AB69" s="80">
        <v>4643</v>
      </c>
      <c r="AC69" s="80">
        <v>4464</v>
      </c>
      <c r="AD69" s="80">
        <v>4652</v>
      </c>
      <c r="AE69" s="80">
        <v>4490</v>
      </c>
      <c r="AF69" s="80">
        <v>3399</v>
      </c>
      <c r="AG69" s="80">
        <v>3359</v>
      </c>
      <c r="AH69" s="80">
        <v>3491</v>
      </c>
      <c r="AI69" s="80">
        <v>3729</v>
      </c>
      <c r="AJ69" s="80">
        <v>3997</v>
      </c>
      <c r="AK69" s="80">
        <v>4215</v>
      </c>
      <c r="AL69" s="80">
        <v>4132</v>
      </c>
      <c r="AM69" s="80">
        <v>4006</v>
      </c>
      <c r="AN69" s="80">
        <v>4154</v>
      </c>
      <c r="AO69" s="80">
        <v>4212</v>
      </c>
      <c r="AP69" s="80">
        <v>4355</v>
      </c>
      <c r="AQ69" s="80">
        <v>4552</v>
      </c>
      <c r="AR69" s="80">
        <v>4570</v>
      </c>
      <c r="AS69" s="80">
        <v>4782</v>
      </c>
      <c r="AT69" s="80">
        <v>4696</v>
      </c>
      <c r="AU69" s="80">
        <v>4678</v>
      </c>
      <c r="AV69" s="80">
        <v>4693</v>
      </c>
      <c r="AW69" s="80">
        <v>4581</v>
      </c>
      <c r="AX69" s="80">
        <v>4643</v>
      </c>
      <c r="AY69" s="80">
        <v>4483</v>
      </c>
      <c r="AZ69" s="80">
        <v>4542</v>
      </c>
      <c r="BA69" s="80">
        <v>4519</v>
      </c>
      <c r="BB69" s="80">
        <v>4667</v>
      </c>
      <c r="BC69" s="80">
        <v>4714</v>
      </c>
      <c r="BD69" s="80">
        <v>4525</v>
      </c>
      <c r="BE69" s="80">
        <v>4193</v>
      </c>
      <c r="BF69" s="80">
        <v>4300</v>
      </c>
      <c r="BG69" s="80">
        <v>4359</v>
      </c>
      <c r="BH69" s="80">
        <v>4630</v>
      </c>
      <c r="BI69" s="80">
        <v>4805</v>
      </c>
      <c r="BJ69" s="80">
        <v>4966</v>
      </c>
      <c r="BK69" s="80">
        <v>5262</v>
      </c>
      <c r="BL69" s="80">
        <v>5496</v>
      </c>
      <c r="BM69" s="80">
        <v>5496</v>
      </c>
      <c r="BN69" s="80">
        <v>5698</v>
      </c>
      <c r="BO69" s="80">
        <v>5667</v>
      </c>
      <c r="BP69" s="80">
        <v>6038</v>
      </c>
      <c r="BQ69" s="80">
        <v>5928</v>
      </c>
      <c r="BR69" s="80">
        <v>5929</v>
      </c>
      <c r="BS69" s="80">
        <v>5810</v>
      </c>
      <c r="BT69" s="80">
        <v>5808</v>
      </c>
      <c r="BU69" s="80">
        <v>5711</v>
      </c>
      <c r="BV69" s="80">
        <v>5450</v>
      </c>
      <c r="BW69" s="80">
        <v>5304</v>
      </c>
      <c r="BX69" s="80">
        <v>5161</v>
      </c>
      <c r="BY69" s="80">
        <v>5104</v>
      </c>
      <c r="BZ69" s="80">
        <v>4744</v>
      </c>
      <c r="CA69" s="80">
        <v>4676</v>
      </c>
      <c r="CB69" s="80">
        <v>4527</v>
      </c>
      <c r="CC69" s="80">
        <v>4648</v>
      </c>
      <c r="CD69" s="80">
        <v>4664</v>
      </c>
      <c r="CE69" s="80">
        <v>4559</v>
      </c>
      <c r="CF69" s="80">
        <v>4460</v>
      </c>
      <c r="CG69" s="80">
        <v>4623</v>
      </c>
      <c r="CH69" s="80">
        <v>4831</v>
      </c>
      <c r="CI69" s="80">
        <v>4897</v>
      </c>
      <c r="CJ69" s="80">
        <v>5174</v>
      </c>
      <c r="CK69" s="80">
        <v>3928</v>
      </c>
      <c r="CL69" s="80">
        <v>3795</v>
      </c>
      <c r="CM69" s="80">
        <v>3832</v>
      </c>
      <c r="CN69" s="80">
        <v>3279</v>
      </c>
      <c r="CO69" s="80">
        <v>2857</v>
      </c>
      <c r="CP69" s="80">
        <v>2418</v>
      </c>
      <c r="CQ69" s="80">
        <v>2365</v>
      </c>
      <c r="CR69" s="80">
        <v>2321</v>
      </c>
      <c r="CS69" s="80">
        <v>1967</v>
      </c>
      <c r="CT69" s="80">
        <v>1894</v>
      </c>
      <c r="CU69" s="80">
        <v>1498</v>
      </c>
      <c r="CV69" s="80">
        <v>1373</v>
      </c>
      <c r="CW69" s="80">
        <v>1114</v>
      </c>
      <c r="CX69" s="80">
        <v>899</v>
      </c>
      <c r="CY69" s="80">
        <v>3129</v>
      </c>
      <c r="CZ69" s="81">
        <v>3391</v>
      </c>
      <c r="DA69" s="81">
        <v>3544</v>
      </c>
      <c r="DB69" s="81">
        <v>3630</v>
      </c>
      <c r="DC69" s="81">
        <v>3924</v>
      </c>
      <c r="DD69" s="81">
        <v>3963</v>
      </c>
      <c r="DE69" s="81">
        <v>4051</v>
      </c>
      <c r="DF69" s="81">
        <v>4115</v>
      </c>
      <c r="DG69" s="81">
        <v>3982</v>
      </c>
      <c r="DH69" s="81">
        <v>4199</v>
      </c>
      <c r="DI69" s="81">
        <v>4431</v>
      </c>
      <c r="DJ69" s="81">
        <v>4483</v>
      </c>
      <c r="DK69" s="81">
        <v>4498</v>
      </c>
      <c r="DL69" s="81">
        <v>4352</v>
      </c>
      <c r="DM69" s="81">
        <v>4305</v>
      </c>
      <c r="DN69" s="81">
        <v>4390</v>
      </c>
      <c r="DO69" s="81">
        <v>4407</v>
      </c>
      <c r="DP69" s="81">
        <v>4291</v>
      </c>
      <c r="DQ69" s="81">
        <v>4273</v>
      </c>
      <c r="DR69" s="81">
        <v>4129</v>
      </c>
      <c r="DS69" s="81">
        <v>3158</v>
      </c>
      <c r="DT69" s="81">
        <v>3213</v>
      </c>
      <c r="DU69" s="81">
        <v>3452</v>
      </c>
      <c r="DV69" s="81">
        <v>3628</v>
      </c>
      <c r="DW69" s="81">
        <v>3944</v>
      </c>
      <c r="DX69" s="81">
        <v>4042</v>
      </c>
      <c r="DY69" s="81">
        <v>4203</v>
      </c>
      <c r="DZ69" s="81">
        <v>4000</v>
      </c>
      <c r="EA69" s="81">
        <v>4186</v>
      </c>
      <c r="EB69" s="81">
        <v>4433</v>
      </c>
      <c r="EC69" s="81">
        <v>4356</v>
      </c>
      <c r="ED69" s="81">
        <v>4795</v>
      </c>
      <c r="EE69" s="81">
        <v>4927</v>
      </c>
      <c r="EF69" s="81">
        <v>4972</v>
      </c>
      <c r="EG69" s="81">
        <v>5049</v>
      </c>
      <c r="EH69" s="81">
        <v>4980</v>
      </c>
      <c r="EI69" s="81">
        <v>4909</v>
      </c>
      <c r="EJ69" s="81">
        <v>4895</v>
      </c>
      <c r="EK69" s="81">
        <v>4835</v>
      </c>
      <c r="EL69" s="81">
        <v>4670</v>
      </c>
      <c r="EM69" s="81">
        <v>4758</v>
      </c>
      <c r="EN69" s="81">
        <v>4710</v>
      </c>
      <c r="EO69" s="81">
        <v>4883</v>
      </c>
      <c r="EP69" s="81">
        <v>5044</v>
      </c>
      <c r="EQ69" s="81">
        <v>4821</v>
      </c>
      <c r="ER69" s="81">
        <v>4291</v>
      </c>
      <c r="ES69" s="81">
        <v>4400</v>
      </c>
      <c r="ET69" s="81">
        <v>4534</v>
      </c>
      <c r="EU69" s="81">
        <v>4823</v>
      </c>
      <c r="EV69" s="81">
        <v>4939</v>
      </c>
      <c r="EW69" s="81">
        <v>5217</v>
      </c>
      <c r="EX69" s="81">
        <v>5581</v>
      </c>
      <c r="EY69" s="81">
        <v>5852</v>
      </c>
      <c r="EZ69" s="81">
        <v>5778</v>
      </c>
      <c r="FA69" s="81">
        <v>6093</v>
      </c>
      <c r="FB69" s="81">
        <v>6128</v>
      </c>
      <c r="FC69" s="81">
        <v>6152</v>
      </c>
      <c r="FD69" s="81">
        <v>6180</v>
      </c>
      <c r="FE69" s="81">
        <v>6279</v>
      </c>
      <c r="FF69" s="81">
        <v>6126</v>
      </c>
      <c r="FG69" s="81">
        <v>6000</v>
      </c>
      <c r="FH69" s="81">
        <v>5817</v>
      </c>
      <c r="FI69" s="81">
        <v>5639</v>
      </c>
      <c r="FJ69" s="81">
        <v>5353</v>
      </c>
      <c r="FK69" s="81">
        <v>5324</v>
      </c>
      <c r="FL69" s="81">
        <v>5243</v>
      </c>
      <c r="FM69" s="81">
        <v>5245</v>
      </c>
      <c r="FN69" s="81">
        <v>5068</v>
      </c>
      <c r="FO69" s="81">
        <v>4878</v>
      </c>
      <c r="FP69" s="81">
        <v>5157</v>
      </c>
      <c r="FQ69" s="81">
        <v>5073</v>
      </c>
      <c r="FR69" s="81">
        <v>4774</v>
      </c>
      <c r="FS69" s="81">
        <v>4876</v>
      </c>
      <c r="FT69" s="81">
        <v>4883</v>
      </c>
      <c r="FU69" s="81">
        <v>5167</v>
      </c>
      <c r="FV69" s="81">
        <v>5161</v>
      </c>
      <c r="FW69" s="81">
        <v>5559</v>
      </c>
      <c r="FX69" s="81">
        <v>4351</v>
      </c>
      <c r="FY69" s="81">
        <v>4333</v>
      </c>
      <c r="FZ69" s="81">
        <v>4291</v>
      </c>
      <c r="GA69" s="81">
        <v>3684</v>
      </c>
      <c r="GB69" s="81">
        <v>3258</v>
      </c>
      <c r="GC69" s="81">
        <v>2847</v>
      </c>
      <c r="GD69" s="81">
        <v>2827</v>
      </c>
      <c r="GE69" s="81">
        <v>2708</v>
      </c>
      <c r="GF69" s="81">
        <v>2609</v>
      </c>
      <c r="GG69" s="81">
        <v>2449</v>
      </c>
      <c r="GH69" s="81">
        <v>2048</v>
      </c>
      <c r="GI69" s="81">
        <v>1803</v>
      </c>
      <c r="GJ69" s="81">
        <v>1679</v>
      </c>
      <c r="GK69" s="81">
        <v>1518</v>
      </c>
      <c r="GL69" s="82">
        <v>6212</v>
      </c>
    </row>
    <row r="70" spans="1:194" s="1" customFormat="1" x14ac:dyDescent="0.25">
      <c r="A70" s="31" t="s">
        <v>244</v>
      </c>
      <c r="B70" s="137" t="s">
        <v>306</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0">
        <v>3421</v>
      </c>
      <c r="N70" s="80">
        <v>3557</v>
      </c>
      <c r="O70" s="80">
        <v>3656</v>
      </c>
      <c r="P70" s="80">
        <v>3822</v>
      </c>
      <c r="Q70" s="80">
        <v>3842</v>
      </c>
      <c r="R70" s="80">
        <v>4002</v>
      </c>
      <c r="S70" s="80">
        <v>4052</v>
      </c>
      <c r="T70" s="80">
        <v>4022</v>
      </c>
      <c r="U70" s="80">
        <v>4127</v>
      </c>
      <c r="V70" s="80">
        <v>4073</v>
      </c>
      <c r="W70" s="80">
        <v>4207</v>
      </c>
      <c r="X70" s="80">
        <v>4442</v>
      </c>
      <c r="Y70" s="80">
        <v>4289</v>
      </c>
      <c r="Z70" s="80">
        <v>4371</v>
      </c>
      <c r="AA70" s="80">
        <v>4341</v>
      </c>
      <c r="AB70" s="80">
        <v>4059</v>
      </c>
      <c r="AC70" s="80">
        <v>3939</v>
      </c>
      <c r="AD70" s="80">
        <v>3964</v>
      </c>
      <c r="AE70" s="80">
        <v>3607</v>
      </c>
      <c r="AF70" s="80">
        <v>2138</v>
      </c>
      <c r="AG70" s="80">
        <v>2109</v>
      </c>
      <c r="AH70" s="80">
        <v>2546</v>
      </c>
      <c r="AI70" s="80">
        <v>2887</v>
      </c>
      <c r="AJ70" s="80">
        <v>3184</v>
      </c>
      <c r="AK70" s="80">
        <v>3417</v>
      </c>
      <c r="AL70" s="80">
        <v>3375</v>
      </c>
      <c r="AM70" s="80">
        <v>3261</v>
      </c>
      <c r="AN70" s="80">
        <v>3346</v>
      </c>
      <c r="AO70" s="80">
        <v>3467</v>
      </c>
      <c r="AP70" s="80">
        <v>3357</v>
      </c>
      <c r="AQ70" s="80">
        <v>3614</v>
      </c>
      <c r="AR70" s="80">
        <v>3849</v>
      </c>
      <c r="AS70" s="80">
        <v>3865</v>
      </c>
      <c r="AT70" s="80">
        <v>3979</v>
      </c>
      <c r="AU70" s="80">
        <v>4111</v>
      </c>
      <c r="AV70" s="80">
        <v>3907</v>
      </c>
      <c r="AW70" s="80">
        <v>4100</v>
      </c>
      <c r="AX70" s="80">
        <v>4056</v>
      </c>
      <c r="AY70" s="80">
        <v>4152</v>
      </c>
      <c r="AZ70" s="80">
        <v>4072</v>
      </c>
      <c r="BA70" s="80">
        <v>4419</v>
      </c>
      <c r="BB70" s="80">
        <v>4380</v>
      </c>
      <c r="BC70" s="80">
        <v>4483</v>
      </c>
      <c r="BD70" s="80">
        <v>4485</v>
      </c>
      <c r="BE70" s="80">
        <v>4335</v>
      </c>
      <c r="BF70" s="80">
        <v>4377</v>
      </c>
      <c r="BG70" s="80">
        <v>4373</v>
      </c>
      <c r="BH70" s="80">
        <v>4391</v>
      </c>
      <c r="BI70" s="80">
        <v>4323</v>
      </c>
      <c r="BJ70" s="80">
        <v>4255</v>
      </c>
      <c r="BK70" s="80">
        <v>4345</v>
      </c>
      <c r="BL70" s="80">
        <v>4445</v>
      </c>
      <c r="BM70" s="80">
        <v>4126</v>
      </c>
      <c r="BN70" s="80">
        <v>4214</v>
      </c>
      <c r="BO70" s="80">
        <v>4173</v>
      </c>
      <c r="BP70" s="80">
        <v>4060</v>
      </c>
      <c r="BQ70" s="80">
        <v>4139</v>
      </c>
      <c r="BR70" s="80">
        <v>4039</v>
      </c>
      <c r="BS70" s="80">
        <v>4030</v>
      </c>
      <c r="BT70" s="80">
        <v>3894</v>
      </c>
      <c r="BU70" s="80">
        <v>3683</v>
      </c>
      <c r="BV70" s="80">
        <v>3526</v>
      </c>
      <c r="BW70" s="80">
        <v>3301</v>
      </c>
      <c r="BX70" s="80">
        <v>3243</v>
      </c>
      <c r="BY70" s="80">
        <v>3014</v>
      </c>
      <c r="BZ70" s="80">
        <v>2945</v>
      </c>
      <c r="CA70" s="80">
        <v>2704</v>
      </c>
      <c r="CB70" s="80">
        <v>2596</v>
      </c>
      <c r="CC70" s="80">
        <v>2586</v>
      </c>
      <c r="CD70" s="80">
        <v>2457</v>
      </c>
      <c r="CE70" s="80">
        <v>2392</v>
      </c>
      <c r="CF70" s="80">
        <v>2283</v>
      </c>
      <c r="CG70" s="80">
        <v>2277</v>
      </c>
      <c r="CH70" s="80">
        <v>2227</v>
      </c>
      <c r="CI70" s="80">
        <v>2373</v>
      </c>
      <c r="CJ70" s="80">
        <v>2621</v>
      </c>
      <c r="CK70" s="80">
        <v>1981</v>
      </c>
      <c r="CL70" s="80">
        <v>1909</v>
      </c>
      <c r="CM70" s="80">
        <v>1916</v>
      </c>
      <c r="CN70" s="80">
        <v>1669</v>
      </c>
      <c r="CO70" s="80">
        <v>1323</v>
      </c>
      <c r="CP70" s="80">
        <v>1088</v>
      </c>
      <c r="CQ70" s="80">
        <v>1244</v>
      </c>
      <c r="CR70" s="80">
        <v>1201</v>
      </c>
      <c r="CS70" s="80">
        <v>1078</v>
      </c>
      <c r="CT70" s="80">
        <v>1027</v>
      </c>
      <c r="CU70" s="80">
        <v>880</v>
      </c>
      <c r="CV70" s="80">
        <v>775</v>
      </c>
      <c r="CW70" s="80">
        <v>700</v>
      </c>
      <c r="CX70" s="80">
        <v>569</v>
      </c>
      <c r="CY70" s="80">
        <v>2073</v>
      </c>
      <c r="CZ70" s="81">
        <v>3241</v>
      </c>
      <c r="DA70" s="81">
        <v>3347</v>
      </c>
      <c r="DB70" s="81">
        <v>3571</v>
      </c>
      <c r="DC70" s="81">
        <v>3502</v>
      </c>
      <c r="DD70" s="81">
        <v>3620</v>
      </c>
      <c r="DE70" s="81">
        <v>3739</v>
      </c>
      <c r="DF70" s="81">
        <v>3951</v>
      </c>
      <c r="DG70" s="81">
        <v>3930</v>
      </c>
      <c r="DH70" s="81">
        <v>3927</v>
      </c>
      <c r="DI70" s="81">
        <v>4031</v>
      </c>
      <c r="DJ70" s="81">
        <v>4127</v>
      </c>
      <c r="DK70" s="81">
        <v>4213</v>
      </c>
      <c r="DL70" s="81">
        <v>4156</v>
      </c>
      <c r="DM70" s="81">
        <v>4088</v>
      </c>
      <c r="DN70" s="81">
        <v>4105</v>
      </c>
      <c r="DO70" s="81">
        <v>3849</v>
      </c>
      <c r="DP70" s="81">
        <v>3853</v>
      </c>
      <c r="DQ70" s="81">
        <v>3642</v>
      </c>
      <c r="DR70" s="81">
        <v>3479</v>
      </c>
      <c r="DS70" s="81">
        <v>1873</v>
      </c>
      <c r="DT70" s="81">
        <v>1774</v>
      </c>
      <c r="DU70" s="81">
        <v>2264</v>
      </c>
      <c r="DV70" s="81">
        <v>2813</v>
      </c>
      <c r="DW70" s="81">
        <v>3215</v>
      </c>
      <c r="DX70" s="81">
        <v>3384</v>
      </c>
      <c r="DY70" s="81">
        <v>3362</v>
      </c>
      <c r="DZ70" s="81">
        <v>3247</v>
      </c>
      <c r="EA70" s="81">
        <v>3470</v>
      </c>
      <c r="EB70" s="81">
        <v>3612</v>
      </c>
      <c r="EC70" s="81">
        <v>3666</v>
      </c>
      <c r="ED70" s="81">
        <v>3903</v>
      </c>
      <c r="EE70" s="81">
        <v>4105</v>
      </c>
      <c r="EF70" s="81">
        <v>4171</v>
      </c>
      <c r="EG70" s="81">
        <v>4178</v>
      </c>
      <c r="EH70" s="81">
        <v>4504</v>
      </c>
      <c r="EI70" s="81">
        <v>4411</v>
      </c>
      <c r="EJ70" s="81">
        <v>4645</v>
      </c>
      <c r="EK70" s="81">
        <v>4614</v>
      </c>
      <c r="EL70" s="81">
        <v>4584</v>
      </c>
      <c r="EM70" s="81">
        <v>4693</v>
      </c>
      <c r="EN70" s="81">
        <v>4813</v>
      </c>
      <c r="EO70" s="81">
        <v>5020</v>
      </c>
      <c r="EP70" s="81">
        <v>4984</v>
      </c>
      <c r="EQ70" s="81">
        <v>4848</v>
      </c>
      <c r="ER70" s="81">
        <v>4568</v>
      </c>
      <c r="ES70" s="81">
        <v>4358</v>
      </c>
      <c r="ET70" s="81">
        <v>4450</v>
      </c>
      <c r="EU70" s="81">
        <v>4446</v>
      </c>
      <c r="EV70" s="81">
        <v>4381</v>
      </c>
      <c r="EW70" s="81">
        <v>4396</v>
      </c>
      <c r="EX70" s="81">
        <v>4540</v>
      </c>
      <c r="EY70" s="81">
        <v>4586</v>
      </c>
      <c r="EZ70" s="81">
        <v>4311</v>
      </c>
      <c r="FA70" s="81">
        <v>4280</v>
      </c>
      <c r="FB70" s="81">
        <v>4448</v>
      </c>
      <c r="FC70" s="81">
        <v>4325</v>
      </c>
      <c r="FD70" s="81">
        <v>4278</v>
      </c>
      <c r="FE70" s="81">
        <v>4222</v>
      </c>
      <c r="FF70" s="81">
        <v>4046</v>
      </c>
      <c r="FG70" s="81">
        <v>3879</v>
      </c>
      <c r="FH70" s="81">
        <v>3803</v>
      </c>
      <c r="FI70" s="81">
        <v>3670</v>
      </c>
      <c r="FJ70" s="81">
        <v>3415</v>
      </c>
      <c r="FK70" s="81">
        <v>3297</v>
      </c>
      <c r="FL70" s="81">
        <v>3177</v>
      </c>
      <c r="FM70" s="81">
        <v>2985</v>
      </c>
      <c r="FN70" s="81">
        <v>2944</v>
      </c>
      <c r="FO70" s="81">
        <v>2789</v>
      </c>
      <c r="FP70" s="81">
        <v>2723</v>
      </c>
      <c r="FQ70" s="81">
        <v>2570</v>
      </c>
      <c r="FR70" s="81">
        <v>2498</v>
      </c>
      <c r="FS70" s="81">
        <v>2598</v>
      </c>
      <c r="FT70" s="81">
        <v>2673</v>
      </c>
      <c r="FU70" s="81">
        <v>2679</v>
      </c>
      <c r="FV70" s="81">
        <v>2770</v>
      </c>
      <c r="FW70" s="81">
        <v>3114</v>
      </c>
      <c r="FX70" s="81">
        <v>2381</v>
      </c>
      <c r="FY70" s="81">
        <v>2204</v>
      </c>
      <c r="FZ70" s="81">
        <v>2141</v>
      </c>
      <c r="GA70" s="81">
        <v>2056</v>
      </c>
      <c r="GB70" s="81">
        <v>1743</v>
      </c>
      <c r="GC70" s="81">
        <v>1488</v>
      </c>
      <c r="GD70" s="81">
        <v>1546</v>
      </c>
      <c r="GE70" s="81">
        <v>1547</v>
      </c>
      <c r="GF70" s="81">
        <v>1539</v>
      </c>
      <c r="GG70" s="81">
        <v>1433</v>
      </c>
      <c r="GH70" s="81">
        <v>1260</v>
      </c>
      <c r="GI70" s="81">
        <v>1102</v>
      </c>
      <c r="GJ70" s="81">
        <v>1029</v>
      </c>
      <c r="GK70" s="81">
        <v>951</v>
      </c>
      <c r="GL70" s="82">
        <v>4046</v>
      </c>
    </row>
    <row r="71" spans="1:194" s="1" customFormat="1" x14ac:dyDescent="0.25">
      <c r="A71" s="31" t="s">
        <v>244</v>
      </c>
      <c r="B71" s="137" t="s">
        <v>307</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0">
        <v>1429</v>
      </c>
      <c r="N71" s="80">
        <v>1403</v>
      </c>
      <c r="O71" s="80">
        <v>1513</v>
      </c>
      <c r="P71" s="80">
        <v>1586</v>
      </c>
      <c r="Q71" s="80">
        <v>1535</v>
      </c>
      <c r="R71" s="80">
        <v>1608</v>
      </c>
      <c r="S71" s="80">
        <v>1618</v>
      </c>
      <c r="T71" s="80">
        <v>1615</v>
      </c>
      <c r="U71" s="80">
        <v>1557</v>
      </c>
      <c r="V71" s="80">
        <v>1614</v>
      </c>
      <c r="W71" s="80">
        <v>1692</v>
      </c>
      <c r="X71" s="80">
        <v>1703</v>
      </c>
      <c r="Y71" s="80">
        <v>1667</v>
      </c>
      <c r="Z71" s="80">
        <v>1596</v>
      </c>
      <c r="AA71" s="80">
        <v>1667</v>
      </c>
      <c r="AB71" s="80">
        <v>1658</v>
      </c>
      <c r="AC71" s="80">
        <v>1579</v>
      </c>
      <c r="AD71" s="80">
        <v>1565</v>
      </c>
      <c r="AE71" s="80">
        <v>1484</v>
      </c>
      <c r="AF71" s="80">
        <v>1224</v>
      </c>
      <c r="AG71" s="80">
        <v>1179</v>
      </c>
      <c r="AH71" s="80">
        <v>1243</v>
      </c>
      <c r="AI71" s="80">
        <v>1261</v>
      </c>
      <c r="AJ71" s="80">
        <v>1373</v>
      </c>
      <c r="AK71" s="80">
        <v>1266</v>
      </c>
      <c r="AL71" s="80">
        <v>1276</v>
      </c>
      <c r="AM71" s="80">
        <v>1271</v>
      </c>
      <c r="AN71" s="80">
        <v>1399</v>
      </c>
      <c r="AO71" s="80">
        <v>1395</v>
      </c>
      <c r="AP71" s="80">
        <v>1422</v>
      </c>
      <c r="AQ71" s="80">
        <v>1417</v>
      </c>
      <c r="AR71" s="80">
        <v>1502</v>
      </c>
      <c r="AS71" s="80">
        <v>1544</v>
      </c>
      <c r="AT71" s="80">
        <v>1459</v>
      </c>
      <c r="AU71" s="80">
        <v>1573</v>
      </c>
      <c r="AV71" s="80">
        <v>1516</v>
      </c>
      <c r="AW71" s="80">
        <v>1502</v>
      </c>
      <c r="AX71" s="80">
        <v>1542</v>
      </c>
      <c r="AY71" s="80">
        <v>1437</v>
      </c>
      <c r="AZ71" s="80">
        <v>1418</v>
      </c>
      <c r="BA71" s="80">
        <v>1430</v>
      </c>
      <c r="BB71" s="80">
        <v>1453</v>
      </c>
      <c r="BC71" s="80">
        <v>1454</v>
      </c>
      <c r="BD71" s="80">
        <v>1381</v>
      </c>
      <c r="BE71" s="80">
        <v>1346</v>
      </c>
      <c r="BF71" s="80">
        <v>1319</v>
      </c>
      <c r="BG71" s="80">
        <v>1255</v>
      </c>
      <c r="BH71" s="80">
        <v>1396</v>
      </c>
      <c r="BI71" s="80">
        <v>1316</v>
      </c>
      <c r="BJ71" s="80">
        <v>1438</v>
      </c>
      <c r="BK71" s="80">
        <v>1475</v>
      </c>
      <c r="BL71" s="80">
        <v>1524</v>
      </c>
      <c r="BM71" s="80">
        <v>1470</v>
      </c>
      <c r="BN71" s="80">
        <v>1456</v>
      </c>
      <c r="BO71" s="80">
        <v>1524</v>
      </c>
      <c r="BP71" s="80">
        <v>1546</v>
      </c>
      <c r="BQ71" s="80">
        <v>1493</v>
      </c>
      <c r="BR71" s="80">
        <v>1413</v>
      </c>
      <c r="BS71" s="80">
        <v>1428</v>
      </c>
      <c r="BT71" s="80">
        <v>1410</v>
      </c>
      <c r="BU71" s="80">
        <v>1409</v>
      </c>
      <c r="BV71" s="80">
        <v>1252</v>
      </c>
      <c r="BW71" s="80">
        <v>1241</v>
      </c>
      <c r="BX71" s="80">
        <v>1185</v>
      </c>
      <c r="BY71" s="80">
        <v>1227</v>
      </c>
      <c r="BZ71" s="80">
        <v>1092</v>
      </c>
      <c r="CA71" s="80">
        <v>1089</v>
      </c>
      <c r="CB71" s="80">
        <v>996</v>
      </c>
      <c r="CC71" s="80">
        <v>1059</v>
      </c>
      <c r="CD71" s="80">
        <v>1057</v>
      </c>
      <c r="CE71" s="80">
        <v>1014</v>
      </c>
      <c r="CF71" s="80">
        <v>927</v>
      </c>
      <c r="CG71" s="80">
        <v>933</v>
      </c>
      <c r="CH71" s="80">
        <v>904</v>
      </c>
      <c r="CI71" s="80">
        <v>940</v>
      </c>
      <c r="CJ71" s="80">
        <v>1055</v>
      </c>
      <c r="CK71" s="80">
        <v>668</v>
      </c>
      <c r="CL71" s="80">
        <v>689</v>
      </c>
      <c r="CM71" s="80">
        <v>652</v>
      </c>
      <c r="CN71" s="80">
        <v>568</v>
      </c>
      <c r="CO71" s="80">
        <v>500</v>
      </c>
      <c r="CP71" s="80">
        <v>393</v>
      </c>
      <c r="CQ71" s="80">
        <v>417</v>
      </c>
      <c r="CR71" s="80">
        <v>394</v>
      </c>
      <c r="CS71" s="80">
        <v>334</v>
      </c>
      <c r="CT71" s="80">
        <v>299</v>
      </c>
      <c r="CU71" s="80">
        <v>241</v>
      </c>
      <c r="CV71" s="80">
        <v>199</v>
      </c>
      <c r="CW71" s="80">
        <v>172</v>
      </c>
      <c r="CX71" s="80">
        <v>151</v>
      </c>
      <c r="CY71" s="80">
        <v>463</v>
      </c>
      <c r="CZ71" s="81">
        <v>1425</v>
      </c>
      <c r="DA71" s="81">
        <v>1436</v>
      </c>
      <c r="DB71" s="81">
        <v>1485</v>
      </c>
      <c r="DC71" s="81">
        <v>1425</v>
      </c>
      <c r="DD71" s="81">
        <v>1408</v>
      </c>
      <c r="DE71" s="81">
        <v>1458</v>
      </c>
      <c r="DF71" s="81">
        <v>1551</v>
      </c>
      <c r="DG71" s="81">
        <v>1524</v>
      </c>
      <c r="DH71" s="81">
        <v>1521</v>
      </c>
      <c r="DI71" s="81">
        <v>1573</v>
      </c>
      <c r="DJ71" s="81">
        <v>1574</v>
      </c>
      <c r="DK71" s="81">
        <v>1528</v>
      </c>
      <c r="DL71" s="81">
        <v>1573</v>
      </c>
      <c r="DM71" s="81">
        <v>1630</v>
      </c>
      <c r="DN71" s="81">
        <v>1550</v>
      </c>
      <c r="DO71" s="81">
        <v>1471</v>
      </c>
      <c r="DP71" s="81">
        <v>1478</v>
      </c>
      <c r="DQ71" s="81">
        <v>1459</v>
      </c>
      <c r="DR71" s="81">
        <v>1374</v>
      </c>
      <c r="DS71" s="81">
        <v>992</v>
      </c>
      <c r="DT71" s="81">
        <v>1021</v>
      </c>
      <c r="DU71" s="81">
        <v>1059</v>
      </c>
      <c r="DV71" s="81">
        <v>1187</v>
      </c>
      <c r="DW71" s="81">
        <v>1337</v>
      </c>
      <c r="DX71" s="81">
        <v>1377</v>
      </c>
      <c r="DY71" s="81">
        <v>1416</v>
      </c>
      <c r="DZ71" s="81">
        <v>1427</v>
      </c>
      <c r="EA71" s="81">
        <v>1473</v>
      </c>
      <c r="EB71" s="81">
        <v>1524</v>
      </c>
      <c r="EC71" s="81">
        <v>1544</v>
      </c>
      <c r="ED71" s="81">
        <v>1584</v>
      </c>
      <c r="EE71" s="81">
        <v>1674</v>
      </c>
      <c r="EF71" s="81">
        <v>1752</v>
      </c>
      <c r="EG71" s="81">
        <v>1628</v>
      </c>
      <c r="EH71" s="81">
        <v>1802</v>
      </c>
      <c r="EI71" s="81">
        <v>1685</v>
      </c>
      <c r="EJ71" s="81">
        <v>1740</v>
      </c>
      <c r="EK71" s="81">
        <v>1650</v>
      </c>
      <c r="EL71" s="81">
        <v>1582</v>
      </c>
      <c r="EM71" s="81">
        <v>1666</v>
      </c>
      <c r="EN71" s="81">
        <v>1574</v>
      </c>
      <c r="EO71" s="81">
        <v>1643</v>
      </c>
      <c r="EP71" s="81">
        <v>1601</v>
      </c>
      <c r="EQ71" s="81">
        <v>1476</v>
      </c>
      <c r="ER71" s="81">
        <v>1391</v>
      </c>
      <c r="ES71" s="81">
        <v>1318</v>
      </c>
      <c r="ET71" s="81">
        <v>1331</v>
      </c>
      <c r="EU71" s="81">
        <v>1415</v>
      </c>
      <c r="EV71" s="81">
        <v>1332</v>
      </c>
      <c r="EW71" s="81">
        <v>1395</v>
      </c>
      <c r="EX71" s="81">
        <v>1465</v>
      </c>
      <c r="EY71" s="81">
        <v>1509</v>
      </c>
      <c r="EZ71" s="81">
        <v>1450</v>
      </c>
      <c r="FA71" s="81">
        <v>1515</v>
      </c>
      <c r="FB71" s="81">
        <v>1472</v>
      </c>
      <c r="FC71" s="81">
        <v>1553</v>
      </c>
      <c r="FD71" s="81">
        <v>1494</v>
      </c>
      <c r="FE71" s="81">
        <v>1462</v>
      </c>
      <c r="FF71" s="81">
        <v>1390</v>
      </c>
      <c r="FG71" s="81">
        <v>1422</v>
      </c>
      <c r="FH71" s="81">
        <v>1414</v>
      </c>
      <c r="FI71" s="81">
        <v>1385</v>
      </c>
      <c r="FJ71" s="81">
        <v>1329</v>
      </c>
      <c r="FK71" s="81">
        <v>1225</v>
      </c>
      <c r="FL71" s="81">
        <v>1219</v>
      </c>
      <c r="FM71" s="81">
        <v>1193</v>
      </c>
      <c r="FN71" s="81">
        <v>1151</v>
      </c>
      <c r="FO71" s="81">
        <v>1115</v>
      </c>
      <c r="FP71" s="81">
        <v>1080</v>
      </c>
      <c r="FQ71" s="81">
        <v>1056</v>
      </c>
      <c r="FR71" s="81">
        <v>1006</v>
      </c>
      <c r="FS71" s="81">
        <v>1007</v>
      </c>
      <c r="FT71" s="81">
        <v>1026</v>
      </c>
      <c r="FU71" s="81">
        <v>1021</v>
      </c>
      <c r="FV71" s="81">
        <v>1036</v>
      </c>
      <c r="FW71" s="81">
        <v>1155</v>
      </c>
      <c r="FX71" s="81">
        <v>824</v>
      </c>
      <c r="FY71" s="81">
        <v>791</v>
      </c>
      <c r="FZ71" s="81">
        <v>707</v>
      </c>
      <c r="GA71" s="81">
        <v>724</v>
      </c>
      <c r="GB71" s="81">
        <v>635</v>
      </c>
      <c r="GC71" s="81">
        <v>579</v>
      </c>
      <c r="GD71" s="81">
        <v>509</v>
      </c>
      <c r="GE71" s="81">
        <v>480</v>
      </c>
      <c r="GF71" s="81">
        <v>452</v>
      </c>
      <c r="GG71" s="81">
        <v>407</v>
      </c>
      <c r="GH71" s="81">
        <v>401</v>
      </c>
      <c r="GI71" s="81">
        <v>358</v>
      </c>
      <c r="GJ71" s="81">
        <v>292</v>
      </c>
      <c r="GK71" s="81">
        <v>269</v>
      </c>
      <c r="GL71" s="82">
        <v>1020</v>
      </c>
    </row>
    <row r="72" spans="1:194" s="1" customFormat="1" x14ac:dyDescent="0.25">
      <c r="A72" s="31" t="s">
        <v>244</v>
      </c>
      <c r="B72" s="137" t="s">
        <v>308</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0">
        <v>1670</v>
      </c>
      <c r="N72" s="80">
        <v>1558</v>
      </c>
      <c r="O72" s="80">
        <v>1631</v>
      </c>
      <c r="P72" s="80">
        <v>1633</v>
      </c>
      <c r="Q72" s="80">
        <v>1592</v>
      </c>
      <c r="R72" s="80">
        <v>1762</v>
      </c>
      <c r="S72" s="80">
        <v>1767</v>
      </c>
      <c r="T72" s="80">
        <v>1674</v>
      </c>
      <c r="U72" s="80">
        <v>1764</v>
      </c>
      <c r="V72" s="80">
        <v>1861</v>
      </c>
      <c r="W72" s="80">
        <v>1861</v>
      </c>
      <c r="X72" s="80">
        <v>1815</v>
      </c>
      <c r="Y72" s="80">
        <v>1686</v>
      </c>
      <c r="Z72" s="80">
        <v>1709</v>
      </c>
      <c r="AA72" s="80">
        <v>1705</v>
      </c>
      <c r="AB72" s="80">
        <v>1751</v>
      </c>
      <c r="AC72" s="80">
        <v>1642</v>
      </c>
      <c r="AD72" s="80">
        <v>1719</v>
      </c>
      <c r="AE72" s="80">
        <v>1702</v>
      </c>
      <c r="AF72" s="80">
        <v>1694</v>
      </c>
      <c r="AG72" s="80">
        <v>1836</v>
      </c>
      <c r="AH72" s="80">
        <v>1944</v>
      </c>
      <c r="AI72" s="80">
        <v>1922</v>
      </c>
      <c r="AJ72" s="80">
        <v>1765</v>
      </c>
      <c r="AK72" s="80">
        <v>1858</v>
      </c>
      <c r="AL72" s="80">
        <v>1877</v>
      </c>
      <c r="AM72" s="80">
        <v>1859</v>
      </c>
      <c r="AN72" s="80">
        <v>2032</v>
      </c>
      <c r="AO72" s="80">
        <v>2121</v>
      </c>
      <c r="AP72" s="80">
        <v>2095</v>
      </c>
      <c r="AQ72" s="80">
        <v>2195</v>
      </c>
      <c r="AR72" s="80">
        <v>2177</v>
      </c>
      <c r="AS72" s="80">
        <v>2055</v>
      </c>
      <c r="AT72" s="80">
        <v>2093</v>
      </c>
      <c r="AU72" s="80">
        <v>2081</v>
      </c>
      <c r="AV72" s="80">
        <v>1927</v>
      </c>
      <c r="AW72" s="80">
        <v>2114</v>
      </c>
      <c r="AX72" s="80">
        <v>1999</v>
      </c>
      <c r="AY72" s="80">
        <v>1800</v>
      </c>
      <c r="AZ72" s="80">
        <v>1721</v>
      </c>
      <c r="BA72" s="80">
        <v>1912</v>
      </c>
      <c r="BB72" s="80">
        <v>1748</v>
      </c>
      <c r="BC72" s="80">
        <v>1672</v>
      </c>
      <c r="BD72" s="80">
        <v>1655</v>
      </c>
      <c r="BE72" s="80">
        <v>1535</v>
      </c>
      <c r="BF72" s="80">
        <v>1541</v>
      </c>
      <c r="BG72" s="80">
        <v>1702</v>
      </c>
      <c r="BH72" s="80">
        <v>1580</v>
      </c>
      <c r="BI72" s="80">
        <v>1524</v>
      </c>
      <c r="BJ72" s="80">
        <v>1664</v>
      </c>
      <c r="BK72" s="80">
        <v>1727</v>
      </c>
      <c r="BL72" s="80">
        <v>1801</v>
      </c>
      <c r="BM72" s="80">
        <v>1713</v>
      </c>
      <c r="BN72" s="80">
        <v>1737</v>
      </c>
      <c r="BO72" s="80">
        <v>1674</v>
      </c>
      <c r="BP72" s="80">
        <v>1798</v>
      </c>
      <c r="BQ72" s="80">
        <v>1735</v>
      </c>
      <c r="BR72" s="80">
        <v>1738</v>
      </c>
      <c r="BS72" s="80">
        <v>1705</v>
      </c>
      <c r="BT72" s="80">
        <v>1664</v>
      </c>
      <c r="BU72" s="80">
        <v>1678</v>
      </c>
      <c r="BV72" s="80">
        <v>1539</v>
      </c>
      <c r="BW72" s="80">
        <v>1486</v>
      </c>
      <c r="BX72" s="80">
        <v>1477</v>
      </c>
      <c r="BY72" s="80">
        <v>1452</v>
      </c>
      <c r="BZ72" s="80">
        <v>1387</v>
      </c>
      <c r="CA72" s="80">
        <v>1242</v>
      </c>
      <c r="CB72" s="80">
        <v>1208</v>
      </c>
      <c r="CC72" s="80">
        <v>1235</v>
      </c>
      <c r="CD72" s="80">
        <v>1179</v>
      </c>
      <c r="CE72" s="80">
        <v>1118</v>
      </c>
      <c r="CF72" s="80">
        <v>1095</v>
      </c>
      <c r="CG72" s="80">
        <v>997</v>
      </c>
      <c r="CH72" s="80">
        <v>999</v>
      </c>
      <c r="CI72" s="80">
        <v>1111</v>
      </c>
      <c r="CJ72" s="80">
        <v>1161</v>
      </c>
      <c r="CK72" s="80">
        <v>773</v>
      </c>
      <c r="CL72" s="80">
        <v>711</v>
      </c>
      <c r="CM72" s="80">
        <v>599</v>
      </c>
      <c r="CN72" s="80">
        <v>636</v>
      </c>
      <c r="CO72" s="80">
        <v>504</v>
      </c>
      <c r="CP72" s="80">
        <v>430</v>
      </c>
      <c r="CQ72" s="80">
        <v>421</v>
      </c>
      <c r="CR72" s="80">
        <v>455</v>
      </c>
      <c r="CS72" s="80">
        <v>398</v>
      </c>
      <c r="CT72" s="80">
        <v>352</v>
      </c>
      <c r="CU72" s="80">
        <v>289</v>
      </c>
      <c r="CV72" s="80">
        <v>258</v>
      </c>
      <c r="CW72" s="80">
        <v>195</v>
      </c>
      <c r="CX72" s="80">
        <v>163</v>
      </c>
      <c r="CY72" s="80">
        <v>528</v>
      </c>
      <c r="CZ72" s="81">
        <v>1558</v>
      </c>
      <c r="DA72" s="81">
        <v>1513</v>
      </c>
      <c r="DB72" s="81">
        <v>1635</v>
      </c>
      <c r="DC72" s="81">
        <v>1581</v>
      </c>
      <c r="DD72" s="81">
        <v>1574</v>
      </c>
      <c r="DE72" s="81">
        <v>1632</v>
      </c>
      <c r="DF72" s="81">
        <v>1672</v>
      </c>
      <c r="DG72" s="81">
        <v>1625</v>
      </c>
      <c r="DH72" s="81">
        <v>1667</v>
      </c>
      <c r="DI72" s="81">
        <v>1783</v>
      </c>
      <c r="DJ72" s="81">
        <v>1799</v>
      </c>
      <c r="DK72" s="81">
        <v>1713</v>
      </c>
      <c r="DL72" s="81">
        <v>1704</v>
      </c>
      <c r="DM72" s="81">
        <v>1634</v>
      </c>
      <c r="DN72" s="81">
        <v>1733</v>
      </c>
      <c r="DO72" s="81">
        <v>1540</v>
      </c>
      <c r="DP72" s="81">
        <v>1560</v>
      </c>
      <c r="DQ72" s="81">
        <v>1446</v>
      </c>
      <c r="DR72" s="81">
        <v>1460</v>
      </c>
      <c r="DS72" s="81">
        <v>1649</v>
      </c>
      <c r="DT72" s="81">
        <v>1633</v>
      </c>
      <c r="DU72" s="81">
        <v>1861</v>
      </c>
      <c r="DV72" s="81">
        <v>1785</v>
      </c>
      <c r="DW72" s="81">
        <v>1702</v>
      </c>
      <c r="DX72" s="81">
        <v>1814</v>
      </c>
      <c r="DY72" s="81">
        <v>1926</v>
      </c>
      <c r="DZ72" s="81">
        <v>2015</v>
      </c>
      <c r="EA72" s="81">
        <v>2006</v>
      </c>
      <c r="EB72" s="81">
        <v>2030</v>
      </c>
      <c r="EC72" s="81">
        <v>2190</v>
      </c>
      <c r="ED72" s="81">
        <v>2116</v>
      </c>
      <c r="EE72" s="81">
        <v>2303</v>
      </c>
      <c r="EF72" s="81">
        <v>2143</v>
      </c>
      <c r="EG72" s="81">
        <v>2095</v>
      </c>
      <c r="EH72" s="81">
        <v>2116</v>
      </c>
      <c r="EI72" s="81">
        <v>2084</v>
      </c>
      <c r="EJ72" s="81">
        <v>2008</v>
      </c>
      <c r="EK72" s="81">
        <v>2036</v>
      </c>
      <c r="EL72" s="81">
        <v>1816</v>
      </c>
      <c r="EM72" s="81">
        <v>1808</v>
      </c>
      <c r="EN72" s="81">
        <v>1706</v>
      </c>
      <c r="EO72" s="81">
        <v>1704</v>
      </c>
      <c r="EP72" s="81">
        <v>1696</v>
      </c>
      <c r="EQ72" s="81">
        <v>1543</v>
      </c>
      <c r="ER72" s="81">
        <v>1430</v>
      </c>
      <c r="ES72" s="81">
        <v>1396</v>
      </c>
      <c r="ET72" s="81">
        <v>1437</v>
      </c>
      <c r="EU72" s="81">
        <v>1535</v>
      </c>
      <c r="EV72" s="81">
        <v>1631</v>
      </c>
      <c r="EW72" s="81">
        <v>1599</v>
      </c>
      <c r="EX72" s="81">
        <v>1625</v>
      </c>
      <c r="EY72" s="81">
        <v>1705</v>
      </c>
      <c r="EZ72" s="81">
        <v>1625</v>
      </c>
      <c r="FA72" s="81">
        <v>1703</v>
      </c>
      <c r="FB72" s="81">
        <v>1649</v>
      </c>
      <c r="FC72" s="81">
        <v>1657</v>
      </c>
      <c r="FD72" s="81">
        <v>1621</v>
      </c>
      <c r="FE72" s="81">
        <v>1661</v>
      </c>
      <c r="FF72" s="81">
        <v>1740</v>
      </c>
      <c r="FG72" s="81">
        <v>1697</v>
      </c>
      <c r="FH72" s="81">
        <v>1689</v>
      </c>
      <c r="FI72" s="81">
        <v>1596</v>
      </c>
      <c r="FJ72" s="81">
        <v>1563</v>
      </c>
      <c r="FK72" s="81">
        <v>1384</v>
      </c>
      <c r="FL72" s="81">
        <v>1433</v>
      </c>
      <c r="FM72" s="81">
        <v>1407</v>
      </c>
      <c r="FN72" s="81">
        <v>1299</v>
      </c>
      <c r="FO72" s="81">
        <v>1192</v>
      </c>
      <c r="FP72" s="81">
        <v>1198</v>
      </c>
      <c r="FQ72" s="81">
        <v>1207</v>
      </c>
      <c r="FR72" s="81">
        <v>1169</v>
      </c>
      <c r="FS72" s="81">
        <v>1097</v>
      </c>
      <c r="FT72" s="81">
        <v>1088</v>
      </c>
      <c r="FU72" s="81">
        <v>1076</v>
      </c>
      <c r="FV72" s="81">
        <v>1158</v>
      </c>
      <c r="FW72" s="81">
        <v>1236</v>
      </c>
      <c r="FX72" s="81">
        <v>871</v>
      </c>
      <c r="FY72" s="81">
        <v>736</v>
      </c>
      <c r="FZ72" s="81">
        <v>718</v>
      </c>
      <c r="GA72" s="81">
        <v>787</v>
      </c>
      <c r="GB72" s="81">
        <v>618</v>
      </c>
      <c r="GC72" s="81">
        <v>571</v>
      </c>
      <c r="GD72" s="81">
        <v>576</v>
      </c>
      <c r="GE72" s="81">
        <v>566</v>
      </c>
      <c r="GF72" s="81">
        <v>514</v>
      </c>
      <c r="GG72" s="81">
        <v>493</v>
      </c>
      <c r="GH72" s="81">
        <v>442</v>
      </c>
      <c r="GI72" s="81">
        <v>400</v>
      </c>
      <c r="GJ72" s="81">
        <v>354</v>
      </c>
      <c r="GK72" s="81">
        <v>306</v>
      </c>
      <c r="GL72" s="82">
        <v>1215</v>
      </c>
    </row>
    <row r="73" spans="1:194" s="1" customFormat="1" x14ac:dyDescent="0.25">
      <c r="A73" s="31" t="s">
        <v>244</v>
      </c>
      <c r="B73" s="137" t="s">
        <v>309</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0">
        <v>1953</v>
      </c>
      <c r="N73" s="80">
        <v>1833</v>
      </c>
      <c r="O73" s="80">
        <v>2021</v>
      </c>
      <c r="P73" s="80">
        <v>2014</v>
      </c>
      <c r="Q73" s="80">
        <v>2123</v>
      </c>
      <c r="R73" s="80">
        <v>2231</v>
      </c>
      <c r="S73" s="80">
        <v>2353</v>
      </c>
      <c r="T73" s="80">
        <v>2296</v>
      </c>
      <c r="U73" s="80">
        <v>2314</v>
      </c>
      <c r="V73" s="80">
        <v>2287</v>
      </c>
      <c r="W73" s="80">
        <v>2442</v>
      </c>
      <c r="X73" s="80">
        <v>2505</v>
      </c>
      <c r="Y73" s="80">
        <v>2469</v>
      </c>
      <c r="Z73" s="80">
        <v>2494</v>
      </c>
      <c r="AA73" s="80">
        <v>2491</v>
      </c>
      <c r="AB73" s="80">
        <v>2481</v>
      </c>
      <c r="AC73" s="80">
        <v>2374</v>
      </c>
      <c r="AD73" s="80">
        <v>2487</v>
      </c>
      <c r="AE73" s="80">
        <v>2458</v>
      </c>
      <c r="AF73" s="80">
        <v>1915</v>
      </c>
      <c r="AG73" s="80">
        <v>1842</v>
      </c>
      <c r="AH73" s="80">
        <v>1923</v>
      </c>
      <c r="AI73" s="80">
        <v>2108</v>
      </c>
      <c r="AJ73" s="80">
        <v>2238</v>
      </c>
      <c r="AK73" s="80">
        <v>2239</v>
      </c>
      <c r="AL73" s="80">
        <v>2299</v>
      </c>
      <c r="AM73" s="80">
        <v>2272</v>
      </c>
      <c r="AN73" s="80">
        <v>2254</v>
      </c>
      <c r="AO73" s="80">
        <v>2301</v>
      </c>
      <c r="AP73" s="80">
        <v>2297</v>
      </c>
      <c r="AQ73" s="80">
        <v>2370</v>
      </c>
      <c r="AR73" s="80">
        <v>2352</v>
      </c>
      <c r="AS73" s="80">
        <v>2308</v>
      </c>
      <c r="AT73" s="80">
        <v>2343</v>
      </c>
      <c r="AU73" s="80">
        <v>2543</v>
      </c>
      <c r="AV73" s="80">
        <v>2481</v>
      </c>
      <c r="AW73" s="80">
        <v>2382</v>
      </c>
      <c r="AX73" s="80">
        <v>2409</v>
      </c>
      <c r="AY73" s="80">
        <v>2301</v>
      </c>
      <c r="AZ73" s="80">
        <v>2388</v>
      </c>
      <c r="BA73" s="80">
        <v>2431</v>
      </c>
      <c r="BB73" s="80">
        <v>2474</v>
      </c>
      <c r="BC73" s="80">
        <v>2489</v>
      </c>
      <c r="BD73" s="80">
        <v>2479</v>
      </c>
      <c r="BE73" s="80">
        <v>2222</v>
      </c>
      <c r="BF73" s="80">
        <v>2235</v>
      </c>
      <c r="BG73" s="80">
        <v>2293</v>
      </c>
      <c r="BH73" s="80">
        <v>2353</v>
      </c>
      <c r="BI73" s="80">
        <v>2497</v>
      </c>
      <c r="BJ73" s="80">
        <v>2748</v>
      </c>
      <c r="BK73" s="80">
        <v>2683</v>
      </c>
      <c r="BL73" s="80">
        <v>2811</v>
      </c>
      <c r="BM73" s="80">
        <v>2861</v>
      </c>
      <c r="BN73" s="80">
        <v>2847</v>
      </c>
      <c r="BO73" s="80">
        <v>2894</v>
      </c>
      <c r="BP73" s="80">
        <v>2913</v>
      </c>
      <c r="BQ73" s="80">
        <v>2973</v>
      </c>
      <c r="BR73" s="80">
        <v>3088</v>
      </c>
      <c r="BS73" s="80">
        <v>2972</v>
      </c>
      <c r="BT73" s="80">
        <v>3036</v>
      </c>
      <c r="BU73" s="80">
        <v>2863</v>
      </c>
      <c r="BV73" s="80">
        <v>2836</v>
      </c>
      <c r="BW73" s="80">
        <v>2652</v>
      </c>
      <c r="BX73" s="80">
        <v>2732</v>
      </c>
      <c r="BY73" s="80">
        <v>2679</v>
      </c>
      <c r="BZ73" s="80">
        <v>2610</v>
      </c>
      <c r="CA73" s="80">
        <v>2391</v>
      </c>
      <c r="CB73" s="80">
        <v>2329</v>
      </c>
      <c r="CC73" s="80">
        <v>2427</v>
      </c>
      <c r="CD73" s="80">
        <v>2360</v>
      </c>
      <c r="CE73" s="80">
        <v>2304</v>
      </c>
      <c r="CF73" s="80">
        <v>2315</v>
      </c>
      <c r="CG73" s="80">
        <v>2367</v>
      </c>
      <c r="CH73" s="80">
        <v>2400</v>
      </c>
      <c r="CI73" s="80">
        <v>2579</v>
      </c>
      <c r="CJ73" s="80">
        <v>2769</v>
      </c>
      <c r="CK73" s="80">
        <v>2073</v>
      </c>
      <c r="CL73" s="80">
        <v>2018</v>
      </c>
      <c r="CM73" s="80">
        <v>1866</v>
      </c>
      <c r="CN73" s="80">
        <v>1623</v>
      </c>
      <c r="CO73" s="80">
        <v>1465</v>
      </c>
      <c r="CP73" s="80">
        <v>1168</v>
      </c>
      <c r="CQ73" s="80">
        <v>1273</v>
      </c>
      <c r="CR73" s="80">
        <v>1151</v>
      </c>
      <c r="CS73" s="80">
        <v>1054</v>
      </c>
      <c r="CT73" s="80">
        <v>933</v>
      </c>
      <c r="CU73" s="80">
        <v>839</v>
      </c>
      <c r="CV73" s="80">
        <v>787</v>
      </c>
      <c r="CW73" s="80">
        <v>586</v>
      </c>
      <c r="CX73" s="80">
        <v>513</v>
      </c>
      <c r="CY73" s="80">
        <v>1715</v>
      </c>
      <c r="CZ73" s="81">
        <v>1843</v>
      </c>
      <c r="DA73" s="81">
        <v>1825</v>
      </c>
      <c r="DB73" s="81">
        <v>1927</v>
      </c>
      <c r="DC73" s="81">
        <v>1998</v>
      </c>
      <c r="DD73" s="81">
        <v>2119</v>
      </c>
      <c r="DE73" s="81">
        <v>2094</v>
      </c>
      <c r="DF73" s="81">
        <v>2233</v>
      </c>
      <c r="DG73" s="81">
        <v>2143</v>
      </c>
      <c r="DH73" s="81">
        <v>2262</v>
      </c>
      <c r="DI73" s="81">
        <v>2297</v>
      </c>
      <c r="DJ73" s="81">
        <v>2344</v>
      </c>
      <c r="DK73" s="81">
        <v>2297</v>
      </c>
      <c r="DL73" s="81">
        <v>2429</v>
      </c>
      <c r="DM73" s="81">
        <v>2329</v>
      </c>
      <c r="DN73" s="81">
        <v>2384</v>
      </c>
      <c r="DO73" s="81">
        <v>2282</v>
      </c>
      <c r="DP73" s="81">
        <v>2363</v>
      </c>
      <c r="DQ73" s="81">
        <v>2310</v>
      </c>
      <c r="DR73" s="81">
        <v>2223</v>
      </c>
      <c r="DS73" s="81">
        <v>1594</v>
      </c>
      <c r="DT73" s="81">
        <v>1457</v>
      </c>
      <c r="DU73" s="81">
        <v>1610</v>
      </c>
      <c r="DV73" s="81">
        <v>1862</v>
      </c>
      <c r="DW73" s="81">
        <v>2028</v>
      </c>
      <c r="DX73" s="81">
        <v>2059</v>
      </c>
      <c r="DY73" s="81">
        <v>2127</v>
      </c>
      <c r="DZ73" s="81">
        <v>2158</v>
      </c>
      <c r="EA73" s="81">
        <v>2285</v>
      </c>
      <c r="EB73" s="81">
        <v>2284</v>
      </c>
      <c r="EC73" s="81">
        <v>2342</v>
      </c>
      <c r="ED73" s="81">
        <v>2430</v>
      </c>
      <c r="EE73" s="81">
        <v>2483</v>
      </c>
      <c r="EF73" s="81">
        <v>2605</v>
      </c>
      <c r="EG73" s="81">
        <v>2578</v>
      </c>
      <c r="EH73" s="81">
        <v>2591</v>
      </c>
      <c r="EI73" s="81">
        <v>2566</v>
      </c>
      <c r="EJ73" s="81">
        <v>2456</v>
      </c>
      <c r="EK73" s="81">
        <v>2461</v>
      </c>
      <c r="EL73" s="81">
        <v>2382</v>
      </c>
      <c r="EM73" s="81">
        <v>2430</v>
      </c>
      <c r="EN73" s="81">
        <v>2483</v>
      </c>
      <c r="EO73" s="81">
        <v>2503</v>
      </c>
      <c r="EP73" s="81">
        <v>2719</v>
      </c>
      <c r="EQ73" s="81">
        <v>2473</v>
      </c>
      <c r="ER73" s="81">
        <v>2305</v>
      </c>
      <c r="ES73" s="81">
        <v>2283</v>
      </c>
      <c r="ET73" s="81">
        <v>2257</v>
      </c>
      <c r="EU73" s="81">
        <v>2490</v>
      </c>
      <c r="EV73" s="81">
        <v>2670</v>
      </c>
      <c r="EW73" s="81">
        <v>2721</v>
      </c>
      <c r="EX73" s="81">
        <v>2930</v>
      </c>
      <c r="EY73" s="81">
        <v>3016</v>
      </c>
      <c r="EZ73" s="81">
        <v>2912</v>
      </c>
      <c r="FA73" s="81">
        <v>3056</v>
      </c>
      <c r="FB73" s="81">
        <v>3046</v>
      </c>
      <c r="FC73" s="81">
        <v>2980</v>
      </c>
      <c r="FD73" s="81">
        <v>3127</v>
      </c>
      <c r="FE73" s="81">
        <v>3199</v>
      </c>
      <c r="FF73" s="81">
        <v>3218</v>
      </c>
      <c r="FG73" s="81">
        <v>3074</v>
      </c>
      <c r="FH73" s="81">
        <v>2888</v>
      </c>
      <c r="FI73" s="81">
        <v>2932</v>
      </c>
      <c r="FJ73" s="81">
        <v>2734</v>
      </c>
      <c r="FK73" s="81">
        <v>2803</v>
      </c>
      <c r="FL73" s="81">
        <v>2769</v>
      </c>
      <c r="FM73" s="81">
        <v>2678</v>
      </c>
      <c r="FN73" s="81">
        <v>2573</v>
      </c>
      <c r="FO73" s="81">
        <v>2523</v>
      </c>
      <c r="FP73" s="81">
        <v>2519</v>
      </c>
      <c r="FQ73" s="81">
        <v>2441</v>
      </c>
      <c r="FR73" s="81">
        <v>2472</v>
      </c>
      <c r="FS73" s="81">
        <v>2500</v>
      </c>
      <c r="FT73" s="81">
        <v>2535</v>
      </c>
      <c r="FU73" s="81">
        <v>2528</v>
      </c>
      <c r="FV73" s="81">
        <v>2621</v>
      </c>
      <c r="FW73" s="81">
        <v>3076</v>
      </c>
      <c r="FX73" s="81">
        <v>2246</v>
      </c>
      <c r="FY73" s="81">
        <v>2113</v>
      </c>
      <c r="FZ73" s="81">
        <v>2052</v>
      </c>
      <c r="GA73" s="81">
        <v>1775</v>
      </c>
      <c r="GB73" s="81">
        <v>1713</v>
      </c>
      <c r="GC73" s="81">
        <v>1418</v>
      </c>
      <c r="GD73" s="81">
        <v>1345</v>
      </c>
      <c r="GE73" s="81">
        <v>1441</v>
      </c>
      <c r="GF73" s="81">
        <v>1288</v>
      </c>
      <c r="GG73" s="81">
        <v>1230</v>
      </c>
      <c r="GH73" s="81">
        <v>1112</v>
      </c>
      <c r="GI73" s="81">
        <v>1021</v>
      </c>
      <c r="GJ73" s="81">
        <v>846</v>
      </c>
      <c r="GK73" s="81">
        <v>770</v>
      </c>
      <c r="GL73" s="82">
        <v>3368</v>
      </c>
    </row>
    <row r="74" spans="1:194" s="1" customFormat="1" x14ac:dyDescent="0.25">
      <c r="A74" s="31" t="s">
        <v>244</v>
      </c>
      <c r="B74" s="137" t="s">
        <v>310</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0">
        <v>10274</v>
      </c>
      <c r="N74" s="80">
        <v>10208</v>
      </c>
      <c r="O74" s="80">
        <v>10865</v>
      </c>
      <c r="P74" s="80">
        <v>11173</v>
      </c>
      <c r="Q74" s="80">
        <v>11560</v>
      </c>
      <c r="R74" s="80">
        <v>11593</v>
      </c>
      <c r="S74" s="80">
        <v>11671</v>
      </c>
      <c r="T74" s="80">
        <v>11606</v>
      </c>
      <c r="U74" s="80">
        <v>11679</v>
      </c>
      <c r="V74" s="80">
        <v>12081</v>
      </c>
      <c r="W74" s="80">
        <v>12549</v>
      </c>
      <c r="X74" s="80">
        <v>12526</v>
      </c>
      <c r="Y74" s="80">
        <v>12366</v>
      </c>
      <c r="Z74" s="80">
        <v>12278</v>
      </c>
      <c r="AA74" s="80">
        <v>12022</v>
      </c>
      <c r="AB74" s="80">
        <v>11921</v>
      </c>
      <c r="AC74" s="80">
        <v>11556</v>
      </c>
      <c r="AD74" s="80">
        <v>11318</v>
      </c>
      <c r="AE74" s="80">
        <v>11096</v>
      </c>
      <c r="AF74" s="80">
        <v>9308</v>
      </c>
      <c r="AG74" s="80">
        <v>9276</v>
      </c>
      <c r="AH74" s="80">
        <v>9375</v>
      </c>
      <c r="AI74" s="80">
        <v>9537</v>
      </c>
      <c r="AJ74" s="80">
        <v>9985</v>
      </c>
      <c r="AK74" s="80">
        <v>10170</v>
      </c>
      <c r="AL74" s="80">
        <v>10094</v>
      </c>
      <c r="AM74" s="80">
        <v>9938</v>
      </c>
      <c r="AN74" s="80">
        <v>10082</v>
      </c>
      <c r="AO74" s="80">
        <v>10728</v>
      </c>
      <c r="AP74" s="80">
        <v>10817</v>
      </c>
      <c r="AQ74" s="80">
        <v>11393</v>
      </c>
      <c r="AR74" s="80">
        <v>11526</v>
      </c>
      <c r="AS74" s="80">
        <v>11547</v>
      </c>
      <c r="AT74" s="80">
        <v>11768</v>
      </c>
      <c r="AU74" s="80">
        <v>12043</v>
      </c>
      <c r="AV74" s="80">
        <v>11842</v>
      </c>
      <c r="AW74" s="80">
        <v>11947</v>
      </c>
      <c r="AX74" s="80">
        <v>11946</v>
      </c>
      <c r="AY74" s="80">
        <v>11432</v>
      </c>
      <c r="AZ74" s="80">
        <v>11495</v>
      </c>
      <c r="BA74" s="80">
        <v>11693</v>
      </c>
      <c r="BB74" s="80">
        <v>11952</v>
      </c>
      <c r="BC74" s="80">
        <v>12071</v>
      </c>
      <c r="BD74" s="80">
        <v>11725</v>
      </c>
      <c r="BE74" s="80">
        <v>10970</v>
      </c>
      <c r="BF74" s="80">
        <v>10876</v>
      </c>
      <c r="BG74" s="80">
        <v>10976</v>
      </c>
      <c r="BH74" s="80">
        <v>11264</v>
      </c>
      <c r="BI74" s="80">
        <v>11452</v>
      </c>
      <c r="BJ74" s="80">
        <v>11868</v>
      </c>
      <c r="BK74" s="80">
        <v>12261</v>
      </c>
      <c r="BL74" s="80">
        <v>12804</v>
      </c>
      <c r="BM74" s="80">
        <v>12327</v>
      </c>
      <c r="BN74" s="80">
        <v>12866</v>
      </c>
      <c r="BO74" s="80">
        <v>12923</v>
      </c>
      <c r="BP74" s="80">
        <v>12922</v>
      </c>
      <c r="BQ74" s="80">
        <v>13180</v>
      </c>
      <c r="BR74" s="80">
        <v>13117</v>
      </c>
      <c r="BS74" s="80">
        <v>12657</v>
      </c>
      <c r="BT74" s="80">
        <v>12319</v>
      </c>
      <c r="BU74" s="80">
        <v>12095</v>
      </c>
      <c r="BV74" s="80">
        <v>11521</v>
      </c>
      <c r="BW74" s="80">
        <v>10787</v>
      </c>
      <c r="BX74" s="80">
        <v>10828</v>
      </c>
      <c r="BY74" s="80">
        <v>10211</v>
      </c>
      <c r="BZ74" s="80">
        <v>9933</v>
      </c>
      <c r="CA74" s="80">
        <v>9352</v>
      </c>
      <c r="CB74" s="80">
        <v>9247</v>
      </c>
      <c r="CC74" s="80">
        <v>9077</v>
      </c>
      <c r="CD74" s="80">
        <v>8837</v>
      </c>
      <c r="CE74" s="80">
        <v>8445</v>
      </c>
      <c r="CF74" s="80">
        <v>8510</v>
      </c>
      <c r="CG74" s="80">
        <v>8681</v>
      </c>
      <c r="CH74" s="80">
        <v>8907</v>
      </c>
      <c r="CI74" s="80">
        <v>9676</v>
      </c>
      <c r="CJ74" s="80">
        <v>10530</v>
      </c>
      <c r="CK74" s="80">
        <v>7845</v>
      </c>
      <c r="CL74" s="80">
        <v>7236</v>
      </c>
      <c r="CM74" s="80">
        <v>6970</v>
      </c>
      <c r="CN74" s="80">
        <v>6190</v>
      </c>
      <c r="CO74" s="80">
        <v>5340</v>
      </c>
      <c r="CP74" s="80">
        <v>4573</v>
      </c>
      <c r="CQ74" s="80">
        <v>4488</v>
      </c>
      <c r="CR74" s="80">
        <v>4333</v>
      </c>
      <c r="CS74" s="80">
        <v>3808</v>
      </c>
      <c r="CT74" s="80">
        <v>3319</v>
      </c>
      <c r="CU74" s="80">
        <v>2975</v>
      </c>
      <c r="CV74" s="80">
        <v>2509</v>
      </c>
      <c r="CW74" s="80">
        <v>2058</v>
      </c>
      <c r="CX74" s="80">
        <v>1752</v>
      </c>
      <c r="CY74" s="80">
        <v>5790</v>
      </c>
      <c r="CZ74" s="81">
        <v>9770</v>
      </c>
      <c r="DA74" s="81">
        <v>9762</v>
      </c>
      <c r="DB74" s="81">
        <v>10200</v>
      </c>
      <c r="DC74" s="81">
        <v>10463</v>
      </c>
      <c r="DD74" s="81">
        <v>10830</v>
      </c>
      <c r="DE74" s="81">
        <v>11166</v>
      </c>
      <c r="DF74" s="81">
        <v>11046</v>
      </c>
      <c r="DG74" s="81">
        <v>11275</v>
      </c>
      <c r="DH74" s="81">
        <v>11174</v>
      </c>
      <c r="DI74" s="81">
        <v>11324</v>
      </c>
      <c r="DJ74" s="81">
        <v>11742</v>
      </c>
      <c r="DK74" s="81">
        <v>11886</v>
      </c>
      <c r="DL74" s="81">
        <v>11844</v>
      </c>
      <c r="DM74" s="81">
        <v>11498</v>
      </c>
      <c r="DN74" s="81">
        <v>11802</v>
      </c>
      <c r="DO74" s="81">
        <v>11197</v>
      </c>
      <c r="DP74" s="81">
        <v>10800</v>
      </c>
      <c r="DQ74" s="81">
        <v>10675</v>
      </c>
      <c r="DR74" s="81">
        <v>10178</v>
      </c>
      <c r="DS74" s="81">
        <v>8335</v>
      </c>
      <c r="DT74" s="81">
        <v>8509</v>
      </c>
      <c r="DU74" s="81">
        <v>8947</v>
      </c>
      <c r="DV74" s="81">
        <v>8945</v>
      </c>
      <c r="DW74" s="81">
        <v>9722</v>
      </c>
      <c r="DX74" s="81">
        <v>10346</v>
      </c>
      <c r="DY74" s="81">
        <v>10399</v>
      </c>
      <c r="DZ74" s="81">
        <v>10327</v>
      </c>
      <c r="EA74" s="81">
        <v>10896</v>
      </c>
      <c r="EB74" s="81">
        <v>11433</v>
      </c>
      <c r="EC74" s="81">
        <v>11800</v>
      </c>
      <c r="ED74" s="81">
        <v>12396</v>
      </c>
      <c r="EE74" s="81">
        <v>12649</v>
      </c>
      <c r="EF74" s="81">
        <v>13228</v>
      </c>
      <c r="EG74" s="81">
        <v>13273</v>
      </c>
      <c r="EH74" s="81">
        <v>13137</v>
      </c>
      <c r="EI74" s="81">
        <v>13062</v>
      </c>
      <c r="EJ74" s="81">
        <v>13061</v>
      </c>
      <c r="EK74" s="81">
        <v>12833</v>
      </c>
      <c r="EL74" s="81">
        <v>12690</v>
      </c>
      <c r="EM74" s="81">
        <v>12614</v>
      </c>
      <c r="EN74" s="81">
        <v>12650</v>
      </c>
      <c r="EO74" s="81">
        <v>12893</v>
      </c>
      <c r="EP74" s="81">
        <v>12962</v>
      </c>
      <c r="EQ74" s="81">
        <v>12349</v>
      </c>
      <c r="ER74" s="81">
        <v>11408</v>
      </c>
      <c r="ES74" s="81">
        <v>11378</v>
      </c>
      <c r="ET74" s="81">
        <v>11502</v>
      </c>
      <c r="EU74" s="81">
        <v>11821</v>
      </c>
      <c r="EV74" s="81">
        <v>12036</v>
      </c>
      <c r="EW74" s="81">
        <v>12575</v>
      </c>
      <c r="EX74" s="81">
        <v>12824</v>
      </c>
      <c r="EY74" s="81">
        <v>13207</v>
      </c>
      <c r="EZ74" s="81">
        <v>13080</v>
      </c>
      <c r="FA74" s="81">
        <v>13506</v>
      </c>
      <c r="FB74" s="81">
        <v>13327</v>
      </c>
      <c r="FC74" s="81">
        <v>13537</v>
      </c>
      <c r="FD74" s="81">
        <v>13351</v>
      </c>
      <c r="FE74" s="81">
        <v>13501</v>
      </c>
      <c r="FF74" s="81">
        <v>13095</v>
      </c>
      <c r="FG74" s="81">
        <v>12800</v>
      </c>
      <c r="FH74" s="81">
        <v>12404</v>
      </c>
      <c r="FI74" s="81">
        <v>11834</v>
      </c>
      <c r="FJ74" s="81">
        <v>11344</v>
      </c>
      <c r="FK74" s="81">
        <v>11172</v>
      </c>
      <c r="FL74" s="81">
        <v>10823</v>
      </c>
      <c r="FM74" s="81">
        <v>10402</v>
      </c>
      <c r="FN74" s="81">
        <v>10065</v>
      </c>
      <c r="FO74" s="81">
        <v>9842</v>
      </c>
      <c r="FP74" s="81">
        <v>9778</v>
      </c>
      <c r="FQ74" s="81">
        <v>9485</v>
      </c>
      <c r="FR74" s="81">
        <v>9357</v>
      </c>
      <c r="FS74" s="81">
        <v>9444</v>
      </c>
      <c r="FT74" s="81">
        <v>9672</v>
      </c>
      <c r="FU74" s="81">
        <v>10157</v>
      </c>
      <c r="FV74" s="81">
        <v>10753</v>
      </c>
      <c r="FW74" s="81">
        <v>11945</v>
      </c>
      <c r="FX74" s="81">
        <v>8875</v>
      </c>
      <c r="FY74" s="81">
        <v>8159</v>
      </c>
      <c r="FZ74" s="81">
        <v>8192</v>
      </c>
      <c r="GA74" s="81">
        <v>7423</v>
      </c>
      <c r="GB74" s="81">
        <v>6428</v>
      </c>
      <c r="GC74" s="81">
        <v>5513</v>
      </c>
      <c r="GD74" s="81">
        <v>5705</v>
      </c>
      <c r="GE74" s="81">
        <v>5481</v>
      </c>
      <c r="GF74" s="81">
        <v>5027</v>
      </c>
      <c r="GG74" s="81">
        <v>4656</v>
      </c>
      <c r="GH74" s="81">
        <v>4213</v>
      </c>
      <c r="GI74" s="81">
        <v>3637</v>
      </c>
      <c r="GJ74" s="81">
        <v>3211</v>
      </c>
      <c r="GK74" s="81">
        <v>2881</v>
      </c>
      <c r="GL74" s="82">
        <v>12342</v>
      </c>
    </row>
    <row r="75" spans="1:194" s="1" customFormat="1" x14ac:dyDescent="0.25">
      <c r="A75" s="31" t="s">
        <v>244</v>
      </c>
      <c r="B75" s="137" t="s">
        <v>311</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0">
        <v>2456</v>
      </c>
      <c r="N75" s="80">
        <v>2425</v>
      </c>
      <c r="O75" s="80">
        <v>2607</v>
      </c>
      <c r="P75" s="80">
        <v>2645</v>
      </c>
      <c r="Q75" s="80">
        <v>2871</v>
      </c>
      <c r="R75" s="80">
        <v>2877</v>
      </c>
      <c r="S75" s="80">
        <v>3061</v>
      </c>
      <c r="T75" s="80">
        <v>3022</v>
      </c>
      <c r="U75" s="80">
        <v>2990</v>
      </c>
      <c r="V75" s="80">
        <v>3291</v>
      </c>
      <c r="W75" s="80">
        <v>3395</v>
      </c>
      <c r="X75" s="80">
        <v>3433</v>
      </c>
      <c r="Y75" s="80">
        <v>3233</v>
      </c>
      <c r="Z75" s="80">
        <v>3316</v>
      </c>
      <c r="AA75" s="80">
        <v>3240</v>
      </c>
      <c r="AB75" s="80">
        <v>3273</v>
      </c>
      <c r="AC75" s="80">
        <v>3049</v>
      </c>
      <c r="AD75" s="80">
        <v>3084</v>
      </c>
      <c r="AE75" s="80">
        <v>3123</v>
      </c>
      <c r="AF75" s="80">
        <v>3041</v>
      </c>
      <c r="AG75" s="80">
        <v>2902</v>
      </c>
      <c r="AH75" s="80">
        <v>3054</v>
      </c>
      <c r="AI75" s="80">
        <v>2772</v>
      </c>
      <c r="AJ75" s="80">
        <v>2855</v>
      </c>
      <c r="AK75" s="80">
        <v>2756</v>
      </c>
      <c r="AL75" s="80">
        <v>2759</v>
      </c>
      <c r="AM75" s="80">
        <v>2664</v>
      </c>
      <c r="AN75" s="80">
        <v>2749</v>
      </c>
      <c r="AO75" s="80">
        <v>2810</v>
      </c>
      <c r="AP75" s="80">
        <v>2858</v>
      </c>
      <c r="AQ75" s="80">
        <v>2989</v>
      </c>
      <c r="AR75" s="80">
        <v>3133</v>
      </c>
      <c r="AS75" s="80">
        <v>3161</v>
      </c>
      <c r="AT75" s="80">
        <v>3088</v>
      </c>
      <c r="AU75" s="80">
        <v>3166</v>
      </c>
      <c r="AV75" s="80">
        <v>3082</v>
      </c>
      <c r="AW75" s="80">
        <v>3052</v>
      </c>
      <c r="AX75" s="80">
        <v>3057</v>
      </c>
      <c r="AY75" s="80">
        <v>2997</v>
      </c>
      <c r="AZ75" s="80">
        <v>3058</v>
      </c>
      <c r="BA75" s="80">
        <v>3137</v>
      </c>
      <c r="BB75" s="80">
        <v>3347</v>
      </c>
      <c r="BC75" s="80">
        <v>3285</v>
      </c>
      <c r="BD75" s="80">
        <v>2982</v>
      </c>
      <c r="BE75" s="80">
        <v>2949</v>
      </c>
      <c r="BF75" s="80">
        <v>3004</v>
      </c>
      <c r="BG75" s="80">
        <v>2976</v>
      </c>
      <c r="BH75" s="80">
        <v>3067</v>
      </c>
      <c r="BI75" s="80">
        <v>3304</v>
      </c>
      <c r="BJ75" s="80">
        <v>3623</v>
      </c>
      <c r="BK75" s="80">
        <v>3786</v>
      </c>
      <c r="BL75" s="80">
        <v>3895</v>
      </c>
      <c r="BM75" s="80">
        <v>3805</v>
      </c>
      <c r="BN75" s="80">
        <v>3971</v>
      </c>
      <c r="BO75" s="80">
        <v>3957</v>
      </c>
      <c r="BP75" s="80">
        <v>4195</v>
      </c>
      <c r="BQ75" s="80">
        <v>4211</v>
      </c>
      <c r="BR75" s="80">
        <v>4279</v>
      </c>
      <c r="BS75" s="80">
        <v>4418</v>
      </c>
      <c r="BT75" s="80">
        <v>4198</v>
      </c>
      <c r="BU75" s="80">
        <v>4162</v>
      </c>
      <c r="BV75" s="80">
        <v>4118</v>
      </c>
      <c r="BW75" s="80">
        <v>4018</v>
      </c>
      <c r="BX75" s="80">
        <v>4053</v>
      </c>
      <c r="BY75" s="80">
        <v>3856</v>
      </c>
      <c r="BZ75" s="80">
        <v>3884</v>
      </c>
      <c r="CA75" s="80">
        <v>3767</v>
      </c>
      <c r="CB75" s="80">
        <v>3567</v>
      </c>
      <c r="CC75" s="80">
        <v>3564</v>
      </c>
      <c r="CD75" s="80">
        <v>3557</v>
      </c>
      <c r="CE75" s="80">
        <v>3478</v>
      </c>
      <c r="CF75" s="80">
        <v>3544</v>
      </c>
      <c r="CG75" s="80">
        <v>3556</v>
      </c>
      <c r="CH75" s="80">
        <v>3684</v>
      </c>
      <c r="CI75" s="80">
        <v>3881</v>
      </c>
      <c r="CJ75" s="80">
        <v>4238</v>
      </c>
      <c r="CK75" s="80">
        <v>3236</v>
      </c>
      <c r="CL75" s="80">
        <v>3013</v>
      </c>
      <c r="CM75" s="80">
        <v>2870</v>
      </c>
      <c r="CN75" s="80">
        <v>2584</v>
      </c>
      <c r="CO75" s="80">
        <v>2076</v>
      </c>
      <c r="CP75" s="80">
        <v>1767</v>
      </c>
      <c r="CQ75" s="80">
        <v>1812</v>
      </c>
      <c r="CR75" s="80">
        <v>1661</v>
      </c>
      <c r="CS75" s="80">
        <v>1412</v>
      </c>
      <c r="CT75" s="80">
        <v>1270</v>
      </c>
      <c r="CU75" s="80">
        <v>1099</v>
      </c>
      <c r="CV75" s="80">
        <v>1055</v>
      </c>
      <c r="CW75" s="80">
        <v>734</v>
      </c>
      <c r="CX75" s="80">
        <v>717</v>
      </c>
      <c r="CY75" s="80">
        <v>2345</v>
      </c>
      <c r="CZ75" s="81">
        <v>2318</v>
      </c>
      <c r="DA75" s="81">
        <v>2460</v>
      </c>
      <c r="DB75" s="81">
        <v>2451</v>
      </c>
      <c r="DC75" s="81">
        <v>2584</v>
      </c>
      <c r="DD75" s="81">
        <v>2637</v>
      </c>
      <c r="DE75" s="81">
        <v>2638</v>
      </c>
      <c r="DF75" s="81">
        <v>2891</v>
      </c>
      <c r="DG75" s="81">
        <v>2963</v>
      </c>
      <c r="DH75" s="81">
        <v>3029</v>
      </c>
      <c r="DI75" s="81">
        <v>3048</v>
      </c>
      <c r="DJ75" s="81">
        <v>3198</v>
      </c>
      <c r="DK75" s="81">
        <v>3167</v>
      </c>
      <c r="DL75" s="81">
        <v>3108</v>
      </c>
      <c r="DM75" s="81">
        <v>3011</v>
      </c>
      <c r="DN75" s="81">
        <v>3090</v>
      </c>
      <c r="DO75" s="81">
        <v>3034</v>
      </c>
      <c r="DP75" s="81">
        <v>2937</v>
      </c>
      <c r="DQ75" s="81">
        <v>2927</v>
      </c>
      <c r="DR75" s="81">
        <v>2942</v>
      </c>
      <c r="DS75" s="81">
        <v>2817</v>
      </c>
      <c r="DT75" s="81">
        <v>2943</v>
      </c>
      <c r="DU75" s="81">
        <v>2748</v>
      </c>
      <c r="DV75" s="81">
        <v>2825</v>
      </c>
      <c r="DW75" s="81">
        <v>2626</v>
      </c>
      <c r="DX75" s="81">
        <v>2758</v>
      </c>
      <c r="DY75" s="81">
        <v>2766</v>
      </c>
      <c r="DZ75" s="81">
        <v>2742</v>
      </c>
      <c r="EA75" s="81">
        <v>2719</v>
      </c>
      <c r="EB75" s="81">
        <v>2883</v>
      </c>
      <c r="EC75" s="81">
        <v>3061</v>
      </c>
      <c r="ED75" s="81">
        <v>3211</v>
      </c>
      <c r="EE75" s="81">
        <v>3248</v>
      </c>
      <c r="EF75" s="81">
        <v>3316</v>
      </c>
      <c r="EG75" s="81">
        <v>3347</v>
      </c>
      <c r="EH75" s="81">
        <v>3570</v>
      </c>
      <c r="EI75" s="81">
        <v>3344</v>
      </c>
      <c r="EJ75" s="81">
        <v>3117</v>
      </c>
      <c r="EK75" s="81">
        <v>3326</v>
      </c>
      <c r="EL75" s="81">
        <v>3329</v>
      </c>
      <c r="EM75" s="81">
        <v>3289</v>
      </c>
      <c r="EN75" s="81">
        <v>3287</v>
      </c>
      <c r="EO75" s="81">
        <v>3422</v>
      </c>
      <c r="EP75" s="81">
        <v>3445</v>
      </c>
      <c r="EQ75" s="81">
        <v>3343</v>
      </c>
      <c r="ER75" s="81">
        <v>3093</v>
      </c>
      <c r="ES75" s="81">
        <v>3104</v>
      </c>
      <c r="ET75" s="81">
        <v>3222</v>
      </c>
      <c r="EU75" s="81">
        <v>3438</v>
      </c>
      <c r="EV75" s="81">
        <v>3591</v>
      </c>
      <c r="EW75" s="81">
        <v>3829</v>
      </c>
      <c r="EX75" s="81">
        <v>4111</v>
      </c>
      <c r="EY75" s="81">
        <v>4319</v>
      </c>
      <c r="EZ75" s="81">
        <v>4213</v>
      </c>
      <c r="FA75" s="81">
        <v>4277</v>
      </c>
      <c r="FB75" s="81">
        <v>4382</v>
      </c>
      <c r="FC75" s="81">
        <v>4508</v>
      </c>
      <c r="FD75" s="81">
        <v>4646</v>
      </c>
      <c r="FE75" s="81">
        <v>4551</v>
      </c>
      <c r="FF75" s="81">
        <v>4677</v>
      </c>
      <c r="FG75" s="81">
        <v>4522</v>
      </c>
      <c r="FH75" s="81">
        <v>4490</v>
      </c>
      <c r="FI75" s="81">
        <v>4295</v>
      </c>
      <c r="FJ75" s="81">
        <v>4268</v>
      </c>
      <c r="FK75" s="81">
        <v>4237</v>
      </c>
      <c r="FL75" s="81">
        <v>4212</v>
      </c>
      <c r="FM75" s="81">
        <v>4137</v>
      </c>
      <c r="FN75" s="81">
        <v>4032</v>
      </c>
      <c r="FO75" s="81">
        <v>3762</v>
      </c>
      <c r="FP75" s="81">
        <v>3995</v>
      </c>
      <c r="FQ75" s="81">
        <v>3888</v>
      </c>
      <c r="FR75" s="81">
        <v>3837</v>
      </c>
      <c r="FS75" s="81">
        <v>3814</v>
      </c>
      <c r="FT75" s="81">
        <v>3913</v>
      </c>
      <c r="FU75" s="81">
        <v>4008</v>
      </c>
      <c r="FV75" s="81">
        <v>4242</v>
      </c>
      <c r="FW75" s="81">
        <v>4647</v>
      </c>
      <c r="FX75" s="81">
        <v>3492</v>
      </c>
      <c r="FY75" s="81">
        <v>3291</v>
      </c>
      <c r="FZ75" s="81">
        <v>3351</v>
      </c>
      <c r="GA75" s="81">
        <v>2929</v>
      </c>
      <c r="GB75" s="81">
        <v>2518</v>
      </c>
      <c r="GC75" s="81">
        <v>2201</v>
      </c>
      <c r="GD75" s="81">
        <v>2021</v>
      </c>
      <c r="GE75" s="81">
        <v>1966</v>
      </c>
      <c r="GF75" s="81">
        <v>1829</v>
      </c>
      <c r="GG75" s="81">
        <v>1754</v>
      </c>
      <c r="GH75" s="81">
        <v>1562</v>
      </c>
      <c r="GI75" s="81">
        <v>1382</v>
      </c>
      <c r="GJ75" s="81">
        <v>1190</v>
      </c>
      <c r="GK75" s="81">
        <v>1102</v>
      </c>
      <c r="GL75" s="82">
        <v>4570</v>
      </c>
    </row>
    <row r="76" spans="1:194" s="1" customFormat="1" x14ac:dyDescent="0.25">
      <c r="A76" s="31" t="s">
        <v>244</v>
      </c>
      <c r="B76" s="137" t="s">
        <v>312</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0">
        <v>2486</v>
      </c>
      <c r="N76" s="80">
        <v>2420</v>
      </c>
      <c r="O76" s="80">
        <v>2559</v>
      </c>
      <c r="P76" s="80">
        <v>2599</v>
      </c>
      <c r="Q76" s="80">
        <v>2631</v>
      </c>
      <c r="R76" s="80">
        <v>2782</v>
      </c>
      <c r="S76" s="80">
        <v>2808</v>
      </c>
      <c r="T76" s="80">
        <v>2784</v>
      </c>
      <c r="U76" s="80">
        <v>2863</v>
      </c>
      <c r="V76" s="80">
        <v>2954</v>
      </c>
      <c r="W76" s="80">
        <v>2914</v>
      </c>
      <c r="X76" s="80">
        <v>3060</v>
      </c>
      <c r="Y76" s="80">
        <v>3026</v>
      </c>
      <c r="Z76" s="80">
        <v>3010</v>
      </c>
      <c r="AA76" s="80">
        <v>2973</v>
      </c>
      <c r="AB76" s="80">
        <v>2816</v>
      </c>
      <c r="AC76" s="80">
        <v>2940</v>
      </c>
      <c r="AD76" s="80">
        <v>2858</v>
      </c>
      <c r="AE76" s="80">
        <v>2835</v>
      </c>
      <c r="AF76" s="80">
        <v>2569</v>
      </c>
      <c r="AG76" s="80">
        <v>2602</v>
      </c>
      <c r="AH76" s="80">
        <v>2747</v>
      </c>
      <c r="AI76" s="80">
        <v>2615</v>
      </c>
      <c r="AJ76" s="80">
        <v>2706</v>
      </c>
      <c r="AK76" s="80">
        <v>2667</v>
      </c>
      <c r="AL76" s="80">
        <v>2433</v>
      </c>
      <c r="AM76" s="80">
        <v>2623</v>
      </c>
      <c r="AN76" s="80">
        <v>2567</v>
      </c>
      <c r="AO76" s="80">
        <v>2578</v>
      </c>
      <c r="AP76" s="80">
        <v>2677</v>
      </c>
      <c r="AQ76" s="80">
        <v>2747</v>
      </c>
      <c r="AR76" s="80">
        <v>2690</v>
      </c>
      <c r="AS76" s="80">
        <v>2752</v>
      </c>
      <c r="AT76" s="80">
        <v>2662</v>
      </c>
      <c r="AU76" s="80">
        <v>2810</v>
      </c>
      <c r="AV76" s="80">
        <v>2833</v>
      </c>
      <c r="AW76" s="80">
        <v>2796</v>
      </c>
      <c r="AX76" s="80">
        <v>2836</v>
      </c>
      <c r="AY76" s="80">
        <v>2822</v>
      </c>
      <c r="AZ76" s="80">
        <v>2732</v>
      </c>
      <c r="BA76" s="80">
        <v>2696</v>
      </c>
      <c r="BB76" s="80">
        <v>2791</v>
      </c>
      <c r="BC76" s="80">
        <v>2843</v>
      </c>
      <c r="BD76" s="80">
        <v>2829</v>
      </c>
      <c r="BE76" s="80">
        <v>2508</v>
      </c>
      <c r="BF76" s="80">
        <v>2499</v>
      </c>
      <c r="BG76" s="80">
        <v>2527</v>
      </c>
      <c r="BH76" s="80">
        <v>2556</v>
      </c>
      <c r="BI76" s="80">
        <v>2705</v>
      </c>
      <c r="BJ76" s="80">
        <v>2801</v>
      </c>
      <c r="BK76" s="80">
        <v>3037</v>
      </c>
      <c r="BL76" s="80">
        <v>3084</v>
      </c>
      <c r="BM76" s="80">
        <v>3076</v>
      </c>
      <c r="BN76" s="80">
        <v>3068</v>
      </c>
      <c r="BO76" s="80">
        <v>3140</v>
      </c>
      <c r="BP76" s="80">
        <v>2994</v>
      </c>
      <c r="BQ76" s="80">
        <v>2944</v>
      </c>
      <c r="BR76" s="80">
        <v>2881</v>
      </c>
      <c r="BS76" s="80">
        <v>2825</v>
      </c>
      <c r="BT76" s="80">
        <v>2756</v>
      </c>
      <c r="BU76" s="80">
        <v>2636</v>
      </c>
      <c r="BV76" s="80">
        <v>2606</v>
      </c>
      <c r="BW76" s="80">
        <v>2495</v>
      </c>
      <c r="BX76" s="80">
        <v>2355</v>
      </c>
      <c r="BY76" s="80">
        <v>2404</v>
      </c>
      <c r="BZ76" s="80">
        <v>2300</v>
      </c>
      <c r="CA76" s="80">
        <v>2151</v>
      </c>
      <c r="CB76" s="80">
        <v>2020</v>
      </c>
      <c r="CC76" s="80">
        <v>2006</v>
      </c>
      <c r="CD76" s="80">
        <v>1990</v>
      </c>
      <c r="CE76" s="80">
        <v>1951</v>
      </c>
      <c r="CF76" s="80">
        <v>1954</v>
      </c>
      <c r="CG76" s="80">
        <v>1970</v>
      </c>
      <c r="CH76" s="80">
        <v>1903</v>
      </c>
      <c r="CI76" s="80">
        <v>1995</v>
      </c>
      <c r="CJ76" s="80">
        <v>2146</v>
      </c>
      <c r="CK76" s="80">
        <v>1537</v>
      </c>
      <c r="CL76" s="80">
        <v>1505</v>
      </c>
      <c r="CM76" s="80">
        <v>1349</v>
      </c>
      <c r="CN76" s="80">
        <v>1232</v>
      </c>
      <c r="CO76" s="80">
        <v>1055</v>
      </c>
      <c r="CP76" s="80">
        <v>910</v>
      </c>
      <c r="CQ76" s="80">
        <v>892</v>
      </c>
      <c r="CR76" s="80">
        <v>919</v>
      </c>
      <c r="CS76" s="80">
        <v>829</v>
      </c>
      <c r="CT76" s="80">
        <v>657</v>
      </c>
      <c r="CU76" s="80">
        <v>605</v>
      </c>
      <c r="CV76" s="80">
        <v>506</v>
      </c>
      <c r="CW76" s="80">
        <v>391</v>
      </c>
      <c r="CX76" s="80">
        <v>310</v>
      </c>
      <c r="CY76" s="80">
        <v>1080</v>
      </c>
      <c r="CZ76" s="81">
        <v>2426</v>
      </c>
      <c r="DA76" s="81">
        <v>2376</v>
      </c>
      <c r="DB76" s="81">
        <v>2500</v>
      </c>
      <c r="DC76" s="81">
        <v>2422</v>
      </c>
      <c r="DD76" s="81">
        <v>2574</v>
      </c>
      <c r="DE76" s="81">
        <v>2577</v>
      </c>
      <c r="DF76" s="81">
        <v>2672</v>
      </c>
      <c r="DG76" s="81">
        <v>2755</v>
      </c>
      <c r="DH76" s="81">
        <v>2578</v>
      </c>
      <c r="DI76" s="81">
        <v>2763</v>
      </c>
      <c r="DJ76" s="81">
        <v>2903</v>
      </c>
      <c r="DK76" s="81">
        <v>2901</v>
      </c>
      <c r="DL76" s="81">
        <v>2750</v>
      </c>
      <c r="DM76" s="81">
        <v>2781</v>
      </c>
      <c r="DN76" s="81">
        <v>2863</v>
      </c>
      <c r="DO76" s="81">
        <v>2717</v>
      </c>
      <c r="DP76" s="81">
        <v>2682</v>
      </c>
      <c r="DQ76" s="81">
        <v>2753</v>
      </c>
      <c r="DR76" s="81">
        <v>2668</v>
      </c>
      <c r="DS76" s="81">
        <v>2421</v>
      </c>
      <c r="DT76" s="81">
        <v>2457</v>
      </c>
      <c r="DU76" s="81">
        <v>2579</v>
      </c>
      <c r="DV76" s="81">
        <v>2600</v>
      </c>
      <c r="DW76" s="81">
        <v>2499</v>
      </c>
      <c r="DX76" s="81">
        <v>2496</v>
      </c>
      <c r="DY76" s="81">
        <v>2551</v>
      </c>
      <c r="DZ76" s="81">
        <v>2618</v>
      </c>
      <c r="EA76" s="81">
        <v>2586</v>
      </c>
      <c r="EB76" s="81">
        <v>2826</v>
      </c>
      <c r="EC76" s="81">
        <v>2868</v>
      </c>
      <c r="ED76" s="81">
        <v>3007</v>
      </c>
      <c r="EE76" s="81">
        <v>2995</v>
      </c>
      <c r="EF76" s="81">
        <v>3040</v>
      </c>
      <c r="EG76" s="81">
        <v>3024</v>
      </c>
      <c r="EH76" s="81">
        <v>3115</v>
      </c>
      <c r="EI76" s="81">
        <v>3076</v>
      </c>
      <c r="EJ76" s="81">
        <v>3015</v>
      </c>
      <c r="EK76" s="81">
        <v>3022</v>
      </c>
      <c r="EL76" s="81">
        <v>2888</v>
      </c>
      <c r="EM76" s="81">
        <v>2963</v>
      </c>
      <c r="EN76" s="81">
        <v>2982</v>
      </c>
      <c r="EO76" s="81">
        <v>3040</v>
      </c>
      <c r="EP76" s="81">
        <v>2976</v>
      </c>
      <c r="EQ76" s="81">
        <v>2925</v>
      </c>
      <c r="ER76" s="81">
        <v>2615</v>
      </c>
      <c r="ES76" s="81">
        <v>2500</v>
      </c>
      <c r="ET76" s="81">
        <v>2714</v>
      </c>
      <c r="EU76" s="81">
        <v>2678</v>
      </c>
      <c r="EV76" s="81">
        <v>2762</v>
      </c>
      <c r="EW76" s="81">
        <v>2861</v>
      </c>
      <c r="EX76" s="81">
        <v>3151</v>
      </c>
      <c r="EY76" s="81">
        <v>3202</v>
      </c>
      <c r="EZ76" s="81">
        <v>3098</v>
      </c>
      <c r="FA76" s="81">
        <v>3096</v>
      </c>
      <c r="FB76" s="81">
        <v>3107</v>
      </c>
      <c r="FC76" s="81">
        <v>2950</v>
      </c>
      <c r="FD76" s="81">
        <v>2998</v>
      </c>
      <c r="FE76" s="81">
        <v>2879</v>
      </c>
      <c r="FF76" s="81">
        <v>2956</v>
      </c>
      <c r="FG76" s="81">
        <v>2847</v>
      </c>
      <c r="FH76" s="81">
        <v>2721</v>
      </c>
      <c r="FI76" s="81">
        <v>2536</v>
      </c>
      <c r="FJ76" s="81">
        <v>2544</v>
      </c>
      <c r="FK76" s="81">
        <v>2479</v>
      </c>
      <c r="FL76" s="81">
        <v>2424</v>
      </c>
      <c r="FM76" s="81">
        <v>2364</v>
      </c>
      <c r="FN76" s="81">
        <v>2221</v>
      </c>
      <c r="FO76" s="81">
        <v>2094</v>
      </c>
      <c r="FP76" s="81">
        <v>2122</v>
      </c>
      <c r="FQ76" s="81">
        <v>2053</v>
      </c>
      <c r="FR76" s="81">
        <v>2047</v>
      </c>
      <c r="FS76" s="81">
        <v>2111</v>
      </c>
      <c r="FT76" s="81">
        <v>2047</v>
      </c>
      <c r="FU76" s="81">
        <v>2088</v>
      </c>
      <c r="FV76" s="81">
        <v>2262</v>
      </c>
      <c r="FW76" s="81">
        <v>2472</v>
      </c>
      <c r="FX76" s="81">
        <v>1704</v>
      </c>
      <c r="FY76" s="81">
        <v>1665</v>
      </c>
      <c r="FZ76" s="81">
        <v>1623</v>
      </c>
      <c r="GA76" s="81">
        <v>1518</v>
      </c>
      <c r="GB76" s="81">
        <v>1372</v>
      </c>
      <c r="GC76" s="81">
        <v>1069</v>
      </c>
      <c r="GD76" s="81">
        <v>1172</v>
      </c>
      <c r="GE76" s="81">
        <v>1083</v>
      </c>
      <c r="GF76" s="81">
        <v>1105</v>
      </c>
      <c r="GG76" s="81">
        <v>952</v>
      </c>
      <c r="GH76" s="81">
        <v>827</v>
      </c>
      <c r="GI76" s="81">
        <v>720</v>
      </c>
      <c r="GJ76" s="81">
        <v>653</v>
      </c>
      <c r="GK76" s="81">
        <v>552</v>
      </c>
      <c r="GL76" s="82">
        <v>2348</v>
      </c>
    </row>
    <row r="77" spans="1:194" s="1" customFormat="1" x14ac:dyDescent="0.25">
      <c r="A77" s="31" t="s">
        <v>244</v>
      </c>
      <c r="B77" s="137" t="s">
        <v>313</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0">
        <v>1052</v>
      </c>
      <c r="N77" s="80">
        <v>965</v>
      </c>
      <c r="O77" s="80">
        <v>1027</v>
      </c>
      <c r="P77" s="80">
        <v>1039</v>
      </c>
      <c r="Q77" s="80">
        <v>1060</v>
      </c>
      <c r="R77" s="80">
        <v>1024</v>
      </c>
      <c r="S77" s="80">
        <v>1015</v>
      </c>
      <c r="T77" s="80">
        <v>1030</v>
      </c>
      <c r="U77" s="80">
        <v>962</v>
      </c>
      <c r="V77" s="80">
        <v>999</v>
      </c>
      <c r="W77" s="80">
        <v>1000</v>
      </c>
      <c r="X77" s="80">
        <v>990</v>
      </c>
      <c r="Y77" s="80">
        <v>973</v>
      </c>
      <c r="Z77" s="80">
        <v>960</v>
      </c>
      <c r="AA77" s="80">
        <v>947</v>
      </c>
      <c r="AB77" s="80">
        <v>947</v>
      </c>
      <c r="AC77" s="80">
        <v>946</v>
      </c>
      <c r="AD77" s="80">
        <v>946</v>
      </c>
      <c r="AE77" s="80">
        <v>857</v>
      </c>
      <c r="AF77" s="80">
        <v>814</v>
      </c>
      <c r="AG77" s="80">
        <v>703</v>
      </c>
      <c r="AH77" s="80">
        <v>807</v>
      </c>
      <c r="AI77" s="80">
        <v>798</v>
      </c>
      <c r="AJ77" s="80">
        <v>847</v>
      </c>
      <c r="AK77" s="80">
        <v>931</v>
      </c>
      <c r="AL77" s="80">
        <v>886</v>
      </c>
      <c r="AM77" s="80">
        <v>970</v>
      </c>
      <c r="AN77" s="80">
        <v>1012</v>
      </c>
      <c r="AO77" s="80">
        <v>1056</v>
      </c>
      <c r="AP77" s="80">
        <v>984</v>
      </c>
      <c r="AQ77" s="80">
        <v>1139</v>
      </c>
      <c r="AR77" s="80">
        <v>1117</v>
      </c>
      <c r="AS77" s="80">
        <v>1191</v>
      </c>
      <c r="AT77" s="80">
        <v>1130</v>
      </c>
      <c r="AU77" s="80">
        <v>1099</v>
      </c>
      <c r="AV77" s="80">
        <v>1057</v>
      </c>
      <c r="AW77" s="80">
        <v>1008</v>
      </c>
      <c r="AX77" s="80">
        <v>1064</v>
      </c>
      <c r="AY77" s="80">
        <v>1034</v>
      </c>
      <c r="AZ77" s="80">
        <v>1009</v>
      </c>
      <c r="BA77" s="80">
        <v>915</v>
      </c>
      <c r="BB77" s="80">
        <v>870</v>
      </c>
      <c r="BC77" s="80">
        <v>870</v>
      </c>
      <c r="BD77" s="80">
        <v>818</v>
      </c>
      <c r="BE77" s="80">
        <v>759</v>
      </c>
      <c r="BF77" s="80">
        <v>707</v>
      </c>
      <c r="BG77" s="80">
        <v>768</v>
      </c>
      <c r="BH77" s="80">
        <v>791</v>
      </c>
      <c r="BI77" s="80">
        <v>850</v>
      </c>
      <c r="BJ77" s="80">
        <v>829</v>
      </c>
      <c r="BK77" s="80">
        <v>927</v>
      </c>
      <c r="BL77" s="80">
        <v>992</v>
      </c>
      <c r="BM77" s="80">
        <v>998</v>
      </c>
      <c r="BN77" s="80">
        <v>962</v>
      </c>
      <c r="BO77" s="80">
        <v>961</v>
      </c>
      <c r="BP77" s="80">
        <v>1066</v>
      </c>
      <c r="BQ77" s="80">
        <v>1057</v>
      </c>
      <c r="BR77" s="80">
        <v>1078</v>
      </c>
      <c r="BS77" s="80">
        <v>1133</v>
      </c>
      <c r="BT77" s="80">
        <v>1130</v>
      </c>
      <c r="BU77" s="80">
        <v>1056</v>
      </c>
      <c r="BV77" s="80">
        <v>1088</v>
      </c>
      <c r="BW77" s="80">
        <v>1069</v>
      </c>
      <c r="BX77" s="80">
        <v>962</v>
      </c>
      <c r="BY77" s="80">
        <v>988</v>
      </c>
      <c r="BZ77" s="80">
        <v>948</v>
      </c>
      <c r="CA77" s="80">
        <v>853</v>
      </c>
      <c r="CB77" s="80">
        <v>824</v>
      </c>
      <c r="CC77" s="80">
        <v>784</v>
      </c>
      <c r="CD77" s="80">
        <v>791</v>
      </c>
      <c r="CE77" s="80">
        <v>648</v>
      </c>
      <c r="CF77" s="80">
        <v>657</v>
      </c>
      <c r="CG77" s="80">
        <v>629</v>
      </c>
      <c r="CH77" s="80">
        <v>669</v>
      </c>
      <c r="CI77" s="80">
        <v>591</v>
      </c>
      <c r="CJ77" s="80">
        <v>636</v>
      </c>
      <c r="CK77" s="80">
        <v>458</v>
      </c>
      <c r="CL77" s="80">
        <v>395</v>
      </c>
      <c r="CM77" s="80">
        <v>389</v>
      </c>
      <c r="CN77" s="80">
        <v>327</v>
      </c>
      <c r="CO77" s="80">
        <v>309</v>
      </c>
      <c r="CP77" s="80">
        <v>288</v>
      </c>
      <c r="CQ77" s="80">
        <v>279</v>
      </c>
      <c r="CR77" s="80">
        <v>283</v>
      </c>
      <c r="CS77" s="80">
        <v>252</v>
      </c>
      <c r="CT77" s="80">
        <v>218</v>
      </c>
      <c r="CU77" s="80">
        <v>212</v>
      </c>
      <c r="CV77" s="80">
        <v>158</v>
      </c>
      <c r="CW77" s="80">
        <v>151</v>
      </c>
      <c r="CX77" s="80">
        <v>105</v>
      </c>
      <c r="CY77" s="80">
        <v>329</v>
      </c>
      <c r="CZ77" s="81">
        <v>992</v>
      </c>
      <c r="DA77" s="81">
        <v>947</v>
      </c>
      <c r="DB77" s="81">
        <v>993</v>
      </c>
      <c r="DC77" s="81">
        <v>962</v>
      </c>
      <c r="DD77" s="81">
        <v>979</v>
      </c>
      <c r="DE77" s="81">
        <v>1011</v>
      </c>
      <c r="DF77" s="81">
        <v>937</v>
      </c>
      <c r="DG77" s="81">
        <v>923</v>
      </c>
      <c r="DH77" s="81">
        <v>918</v>
      </c>
      <c r="DI77" s="81">
        <v>923</v>
      </c>
      <c r="DJ77" s="81">
        <v>982</v>
      </c>
      <c r="DK77" s="81">
        <v>932</v>
      </c>
      <c r="DL77" s="81">
        <v>892</v>
      </c>
      <c r="DM77" s="81">
        <v>924</v>
      </c>
      <c r="DN77" s="81">
        <v>926</v>
      </c>
      <c r="DO77" s="81">
        <v>816</v>
      </c>
      <c r="DP77" s="81">
        <v>895</v>
      </c>
      <c r="DQ77" s="81">
        <v>974</v>
      </c>
      <c r="DR77" s="81">
        <v>820</v>
      </c>
      <c r="DS77" s="81">
        <v>758</v>
      </c>
      <c r="DT77" s="81">
        <v>685</v>
      </c>
      <c r="DU77" s="81">
        <v>697</v>
      </c>
      <c r="DV77" s="81">
        <v>820</v>
      </c>
      <c r="DW77" s="81">
        <v>919</v>
      </c>
      <c r="DX77" s="81">
        <v>944</v>
      </c>
      <c r="DY77" s="81">
        <v>1227</v>
      </c>
      <c r="DZ77" s="81">
        <v>1092</v>
      </c>
      <c r="EA77" s="81">
        <v>1150</v>
      </c>
      <c r="EB77" s="81">
        <v>1182</v>
      </c>
      <c r="EC77" s="81">
        <v>1204</v>
      </c>
      <c r="ED77" s="81">
        <v>1323</v>
      </c>
      <c r="EE77" s="81">
        <v>1359</v>
      </c>
      <c r="EF77" s="81">
        <v>1322</v>
      </c>
      <c r="EG77" s="81">
        <v>1259</v>
      </c>
      <c r="EH77" s="81">
        <v>1272</v>
      </c>
      <c r="EI77" s="81">
        <v>1313</v>
      </c>
      <c r="EJ77" s="81">
        <v>1195</v>
      </c>
      <c r="EK77" s="81">
        <v>1143</v>
      </c>
      <c r="EL77" s="81">
        <v>1111</v>
      </c>
      <c r="EM77" s="81">
        <v>1034</v>
      </c>
      <c r="EN77" s="81">
        <v>1042</v>
      </c>
      <c r="EO77" s="81">
        <v>1002</v>
      </c>
      <c r="EP77" s="81">
        <v>1044</v>
      </c>
      <c r="EQ77" s="81">
        <v>995</v>
      </c>
      <c r="ER77" s="81">
        <v>854</v>
      </c>
      <c r="ES77" s="81">
        <v>787</v>
      </c>
      <c r="ET77" s="81">
        <v>868</v>
      </c>
      <c r="EU77" s="81">
        <v>869</v>
      </c>
      <c r="EV77" s="81">
        <v>894</v>
      </c>
      <c r="EW77" s="81">
        <v>886</v>
      </c>
      <c r="EX77" s="81">
        <v>1027</v>
      </c>
      <c r="EY77" s="81">
        <v>1115</v>
      </c>
      <c r="EZ77" s="81">
        <v>1102</v>
      </c>
      <c r="FA77" s="81">
        <v>1138</v>
      </c>
      <c r="FB77" s="81">
        <v>1102</v>
      </c>
      <c r="FC77" s="81">
        <v>1213</v>
      </c>
      <c r="FD77" s="81">
        <v>1168</v>
      </c>
      <c r="FE77" s="81">
        <v>1271</v>
      </c>
      <c r="FF77" s="81">
        <v>1253</v>
      </c>
      <c r="FG77" s="81">
        <v>1180</v>
      </c>
      <c r="FH77" s="81">
        <v>1277</v>
      </c>
      <c r="FI77" s="81">
        <v>1165</v>
      </c>
      <c r="FJ77" s="81">
        <v>1066</v>
      </c>
      <c r="FK77" s="81">
        <v>1012</v>
      </c>
      <c r="FL77" s="81">
        <v>1054</v>
      </c>
      <c r="FM77" s="81">
        <v>1057</v>
      </c>
      <c r="FN77" s="81">
        <v>921</v>
      </c>
      <c r="FO77" s="81">
        <v>857</v>
      </c>
      <c r="FP77" s="81">
        <v>856</v>
      </c>
      <c r="FQ77" s="81">
        <v>826</v>
      </c>
      <c r="FR77" s="81">
        <v>768</v>
      </c>
      <c r="FS77" s="81">
        <v>761</v>
      </c>
      <c r="FT77" s="81">
        <v>733</v>
      </c>
      <c r="FU77" s="81">
        <v>662</v>
      </c>
      <c r="FV77" s="81">
        <v>715</v>
      </c>
      <c r="FW77" s="81">
        <v>692</v>
      </c>
      <c r="FX77" s="81">
        <v>568</v>
      </c>
      <c r="FY77" s="81">
        <v>493</v>
      </c>
      <c r="FZ77" s="81">
        <v>470</v>
      </c>
      <c r="GA77" s="81">
        <v>414</v>
      </c>
      <c r="GB77" s="81">
        <v>402</v>
      </c>
      <c r="GC77" s="81">
        <v>373</v>
      </c>
      <c r="GD77" s="81">
        <v>400</v>
      </c>
      <c r="GE77" s="81">
        <v>393</v>
      </c>
      <c r="GF77" s="81">
        <v>382</v>
      </c>
      <c r="GG77" s="81">
        <v>353</v>
      </c>
      <c r="GH77" s="81">
        <v>300</v>
      </c>
      <c r="GI77" s="81">
        <v>266</v>
      </c>
      <c r="GJ77" s="81">
        <v>216</v>
      </c>
      <c r="GK77" s="81">
        <v>195</v>
      </c>
      <c r="GL77" s="82">
        <v>669</v>
      </c>
    </row>
    <row r="78" spans="1:194" s="1" customFormat="1" x14ac:dyDescent="0.25">
      <c r="A78" s="31" t="s">
        <v>244</v>
      </c>
      <c r="B78" s="137" t="s">
        <v>314</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0">
        <v>4443</v>
      </c>
      <c r="N78" s="80">
        <v>4529</v>
      </c>
      <c r="O78" s="80">
        <v>4704</v>
      </c>
      <c r="P78" s="80">
        <v>4900</v>
      </c>
      <c r="Q78" s="80">
        <v>4864</v>
      </c>
      <c r="R78" s="80">
        <v>5037</v>
      </c>
      <c r="S78" s="80">
        <v>5185</v>
      </c>
      <c r="T78" s="80">
        <v>5123</v>
      </c>
      <c r="U78" s="80">
        <v>4981</v>
      </c>
      <c r="V78" s="80">
        <v>5228</v>
      </c>
      <c r="W78" s="80">
        <v>5246</v>
      </c>
      <c r="X78" s="80">
        <v>5110</v>
      </c>
      <c r="Y78" s="80">
        <v>5126</v>
      </c>
      <c r="Z78" s="80">
        <v>5088</v>
      </c>
      <c r="AA78" s="80">
        <v>4818</v>
      </c>
      <c r="AB78" s="80">
        <v>4887</v>
      </c>
      <c r="AC78" s="80">
        <v>4682</v>
      </c>
      <c r="AD78" s="80">
        <v>4513</v>
      </c>
      <c r="AE78" s="80">
        <v>5168</v>
      </c>
      <c r="AF78" s="80">
        <v>7685</v>
      </c>
      <c r="AG78" s="80">
        <v>7855</v>
      </c>
      <c r="AH78" s="80">
        <v>7279</v>
      </c>
      <c r="AI78" s="80">
        <v>6931</v>
      </c>
      <c r="AJ78" s="80">
        <v>6792</v>
      </c>
      <c r="AK78" s="80">
        <v>6565</v>
      </c>
      <c r="AL78" s="80">
        <v>6297</v>
      </c>
      <c r="AM78" s="80">
        <v>5985</v>
      </c>
      <c r="AN78" s="80">
        <v>6048</v>
      </c>
      <c r="AO78" s="80">
        <v>6195</v>
      </c>
      <c r="AP78" s="80">
        <v>5881</v>
      </c>
      <c r="AQ78" s="80">
        <v>5928</v>
      </c>
      <c r="AR78" s="80">
        <v>6284</v>
      </c>
      <c r="AS78" s="80">
        <v>5868</v>
      </c>
      <c r="AT78" s="80">
        <v>5690</v>
      </c>
      <c r="AU78" s="80">
        <v>5756</v>
      </c>
      <c r="AV78" s="80">
        <v>5657</v>
      </c>
      <c r="AW78" s="80">
        <v>5757</v>
      </c>
      <c r="AX78" s="80">
        <v>5520</v>
      </c>
      <c r="AY78" s="80">
        <v>5452</v>
      </c>
      <c r="AZ78" s="80">
        <v>5418</v>
      </c>
      <c r="BA78" s="80">
        <v>5430</v>
      </c>
      <c r="BB78" s="80">
        <v>5442</v>
      </c>
      <c r="BC78" s="80">
        <v>5478</v>
      </c>
      <c r="BD78" s="80">
        <v>5198</v>
      </c>
      <c r="BE78" s="80">
        <v>4734</v>
      </c>
      <c r="BF78" s="80">
        <v>4675</v>
      </c>
      <c r="BG78" s="80">
        <v>4840</v>
      </c>
      <c r="BH78" s="80">
        <v>4665</v>
      </c>
      <c r="BI78" s="80">
        <v>4760</v>
      </c>
      <c r="BJ78" s="80">
        <v>5090</v>
      </c>
      <c r="BK78" s="80">
        <v>4984</v>
      </c>
      <c r="BL78" s="80">
        <v>5303</v>
      </c>
      <c r="BM78" s="80">
        <v>5019</v>
      </c>
      <c r="BN78" s="80">
        <v>4869</v>
      </c>
      <c r="BO78" s="80">
        <v>4825</v>
      </c>
      <c r="BP78" s="80">
        <v>4914</v>
      </c>
      <c r="BQ78" s="80">
        <v>4821</v>
      </c>
      <c r="BR78" s="80">
        <v>4905</v>
      </c>
      <c r="BS78" s="80">
        <v>4790</v>
      </c>
      <c r="BT78" s="80">
        <v>4487</v>
      </c>
      <c r="BU78" s="80">
        <v>4390</v>
      </c>
      <c r="BV78" s="80">
        <v>4226</v>
      </c>
      <c r="BW78" s="80">
        <v>3935</v>
      </c>
      <c r="BX78" s="80">
        <v>3997</v>
      </c>
      <c r="BY78" s="80">
        <v>3775</v>
      </c>
      <c r="BZ78" s="80">
        <v>3578</v>
      </c>
      <c r="CA78" s="80">
        <v>3430</v>
      </c>
      <c r="CB78" s="80">
        <v>3157</v>
      </c>
      <c r="CC78" s="80">
        <v>3314</v>
      </c>
      <c r="CD78" s="80">
        <v>3196</v>
      </c>
      <c r="CE78" s="80">
        <v>2973</v>
      </c>
      <c r="CF78" s="80">
        <v>3055</v>
      </c>
      <c r="CG78" s="80">
        <v>2950</v>
      </c>
      <c r="CH78" s="80">
        <v>3144</v>
      </c>
      <c r="CI78" s="80">
        <v>3193</v>
      </c>
      <c r="CJ78" s="80">
        <v>3290</v>
      </c>
      <c r="CK78" s="80">
        <v>2411</v>
      </c>
      <c r="CL78" s="80">
        <v>2347</v>
      </c>
      <c r="CM78" s="80">
        <v>2198</v>
      </c>
      <c r="CN78" s="80">
        <v>2063</v>
      </c>
      <c r="CO78" s="80">
        <v>1716</v>
      </c>
      <c r="CP78" s="80">
        <v>1448</v>
      </c>
      <c r="CQ78" s="80">
        <v>1521</v>
      </c>
      <c r="CR78" s="80">
        <v>1411</v>
      </c>
      <c r="CS78" s="80">
        <v>1353</v>
      </c>
      <c r="CT78" s="80">
        <v>1202</v>
      </c>
      <c r="CU78" s="80">
        <v>1066</v>
      </c>
      <c r="CV78" s="80">
        <v>899</v>
      </c>
      <c r="CW78" s="80">
        <v>782</v>
      </c>
      <c r="CX78" s="80">
        <v>649</v>
      </c>
      <c r="CY78" s="80">
        <v>1951</v>
      </c>
      <c r="CZ78" s="81">
        <v>4295</v>
      </c>
      <c r="DA78" s="81">
        <v>4217</v>
      </c>
      <c r="DB78" s="81">
        <v>4526</v>
      </c>
      <c r="DC78" s="81">
        <v>4601</v>
      </c>
      <c r="DD78" s="81">
        <v>4767</v>
      </c>
      <c r="DE78" s="81">
        <v>4809</v>
      </c>
      <c r="DF78" s="81">
        <v>4915</v>
      </c>
      <c r="DG78" s="81">
        <v>4858</v>
      </c>
      <c r="DH78" s="81">
        <v>4879</v>
      </c>
      <c r="DI78" s="81">
        <v>4767</v>
      </c>
      <c r="DJ78" s="81">
        <v>5036</v>
      </c>
      <c r="DK78" s="81">
        <v>4990</v>
      </c>
      <c r="DL78" s="81">
        <v>5024</v>
      </c>
      <c r="DM78" s="81">
        <v>4783</v>
      </c>
      <c r="DN78" s="81">
        <v>4552</v>
      </c>
      <c r="DO78" s="81">
        <v>4482</v>
      </c>
      <c r="DP78" s="81">
        <v>4361</v>
      </c>
      <c r="DQ78" s="81">
        <v>4325</v>
      </c>
      <c r="DR78" s="81">
        <v>5088</v>
      </c>
      <c r="DS78" s="81">
        <v>8603</v>
      </c>
      <c r="DT78" s="81">
        <v>8625</v>
      </c>
      <c r="DU78" s="81">
        <v>7705</v>
      </c>
      <c r="DV78" s="81">
        <v>7457</v>
      </c>
      <c r="DW78" s="81">
        <v>6999</v>
      </c>
      <c r="DX78" s="81">
        <v>6897</v>
      </c>
      <c r="DY78" s="81">
        <v>6550</v>
      </c>
      <c r="DZ78" s="81">
        <v>6016</v>
      </c>
      <c r="EA78" s="81">
        <v>6162</v>
      </c>
      <c r="EB78" s="81">
        <v>6298</v>
      </c>
      <c r="EC78" s="81">
        <v>6262</v>
      </c>
      <c r="ED78" s="81">
        <v>6306</v>
      </c>
      <c r="EE78" s="81">
        <v>6342</v>
      </c>
      <c r="EF78" s="81">
        <v>6141</v>
      </c>
      <c r="EG78" s="81">
        <v>6069</v>
      </c>
      <c r="EH78" s="81">
        <v>6332</v>
      </c>
      <c r="EI78" s="81">
        <v>6082</v>
      </c>
      <c r="EJ78" s="81">
        <v>6092</v>
      </c>
      <c r="EK78" s="81">
        <v>5917</v>
      </c>
      <c r="EL78" s="81">
        <v>5674</v>
      </c>
      <c r="EM78" s="81">
        <v>5756</v>
      </c>
      <c r="EN78" s="81">
        <v>5592</v>
      </c>
      <c r="EO78" s="81">
        <v>5790</v>
      </c>
      <c r="EP78" s="81">
        <v>5600</v>
      </c>
      <c r="EQ78" s="81">
        <v>5135</v>
      </c>
      <c r="ER78" s="81">
        <v>4864</v>
      </c>
      <c r="ES78" s="81">
        <v>4818</v>
      </c>
      <c r="ET78" s="81">
        <v>4821</v>
      </c>
      <c r="EU78" s="81">
        <v>4735</v>
      </c>
      <c r="EV78" s="81">
        <v>4623</v>
      </c>
      <c r="EW78" s="81">
        <v>4836</v>
      </c>
      <c r="EX78" s="81">
        <v>5094</v>
      </c>
      <c r="EY78" s="81">
        <v>5205</v>
      </c>
      <c r="EZ78" s="81">
        <v>5061</v>
      </c>
      <c r="FA78" s="81">
        <v>5232</v>
      </c>
      <c r="FB78" s="81">
        <v>5097</v>
      </c>
      <c r="FC78" s="81">
        <v>4938</v>
      </c>
      <c r="FD78" s="81">
        <v>4896</v>
      </c>
      <c r="FE78" s="81">
        <v>4964</v>
      </c>
      <c r="FF78" s="81">
        <v>4888</v>
      </c>
      <c r="FG78" s="81">
        <v>4741</v>
      </c>
      <c r="FH78" s="81">
        <v>4656</v>
      </c>
      <c r="FI78" s="81">
        <v>4334</v>
      </c>
      <c r="FJ78" s="81">
        <v>4160</v>
      </c>
      <c r="FK78" s="81">
        <v>4155</v>
      </c>
      <c r="FL78" s="81">
        <v>4043</v>
      </c>
      <c r="FM78" s="81">
        <v>3925</v>
      </c>
      <c r="FN78" s="81">
        <v>3612</v>
      </c>
      <c r="FO78" s="81">
        <v>3360</v>
      </c>
      <c r="FP78" s="81">
        <v>3437</v>
      </c>
      <c r="FQ78" s="81">
        <v>3400</v>
      </c>
      <c r="FR78" s="81">
        <v>3270</v>
      </c>
      <c r="FS78" s="81">
        <v>3356</v>
      </c>
      <c r="FT78" s="81">
        <v>3388</v>
      </c>
      <c r="FU78" s="81">
        <v>3383</v>
      </c>
      <c r="FV78" s="81">
        <v>3620</v>
      </c>
      <c r="FW78" s="81">
        <v>3974</v>
      </c>
      <c r="FX78" s="81">
        <v>2911</v>
      </c>
      <c r="FY78" s="81">
        <v>2722</v>
      </c>
      <c r="FZ78" s="81">
        <v>2624</v>
      </c>
      <c r="GA78" s="81">
        <v>2477</v>
      </c>
      <c r="GB78" s="81">
        <v>2120</v>
      </c>
      <c r="GC78" s="81">
        <v>1874</v>
      </c>
      <c r="GD78" s="81">
        <v>2064</v>
      </c>
      <c r="GE78" s="81">
        <v>1848</v>
      </c>
      <c r="GF78" s="81">
        <v>1820</v>
      </c>
      <c r="GG78" s="81">
        <v>1715</v>
      </c>
      <c r="GH78" s="81">
        <v>1538</v>
      </c>
      <c r="GI78" s="81">
        <v>1412</v>
      </c>
      <c r="GJ78" s="81">
        <v>1161</v>
      </c>
      <c r="GK78" s="81">
        <v>1006</v>
      </c>
      <c r="GL78" s="82">
        <v>4304</v>
      </c>
    </row>
    <row r="79" spans="1:194" s="1" customFormat="1" x14ac:dyDescent="0.25">
      <c r="A79" s="31" t="s">
        <v>244</v>
      </c>
      <c r="B79" s="137" t="s">
        <v>315</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0">
        <v>2321</v>
      </c>
      <c r="N79" s="80">
        <v>2235</v>
      </c>
      <c r="O79" s="80">
        <v>2403</v>
      </c>
      <c r="P79" s="80">
        <v>2339</v>
      </c>
      <c r="Q79" s="80">
        <v>2326</v>
      </c>
      <c r="R79" s="80">
        <v>2419</v>
      </c>
      <c r="S79" s="80">
        <v>2480</v>
      </c>
      <c r="T79" s="80">
        <v>2584</v>
      </c>
      <c r="U79" s="80">
        <v>2542</v>
      </c>
      <c r="V79" s="80">
        <v>2594</v>
      </c>
      <c r="W79" s="80">
        <v>2697</v>
      </c>
      <c r="X79" s="80">
        <v>2586</v>
      </c>
      <c r="Y79" s="80">
        <v>2541</v>
      </c>
      <c r="Z79" s="80">
        <v>2736</v>
      </c>
      <c r="AA79" s="80">
        <v>2703</v>
      </c>
      <c r="AB79" s="80">
        <v>2583</v>
      </c>
      <c r="AC79" s="80">
        <v>2642</v>
      </c>
      <c r="AD79" s="80">
        <v>2679</v>
      </c>
      <c r="AE79" s="80">
        <v>2638</v>
      </c>
      <c r="AF79" s="80">
        <v>3631</v>
      </c>
      <c r="AG79" s="80">
        <v>4296</v>
      </c>
      <c r="AH79" s="80">
        <v>4181</v>
      </c>
      <c r="AI79" s="80">
        <v>3641</v>
      </c>
      <c r="AJ79" s="80">
        <v>3491</v>
      </c>
      <c r="AK79" s="80">
        <v>3238</v>
      </c>
      <c r="AL79" s="80">
        <v>3260</v>
      </c>
      <c r="AM79" s="80">
        <v>3036</v>
      </c>
      <c r="AN79" s="80">
        <v>2987</v>
      </c>
      <c r="AO79" s="80">
        <v>2905</v>
      </c>
      <c r="AP79" s="80">
        <v>2919</v>
      </c>
      <c r="AQ79" s="80">
        <v>2804</v>
      </c>
      <c r="AR79" s="80">
        <v>2778</v>
      </c>
      <c r="AS79" s="80">
        <v>2647</v>
      </c>
      <c r="AT79" s="80">
        <v>2630</v>
      </c>
      <c r="AU79" s="80">
        <v>2589</v>
      </c>
      <c r="AV79" s="80">
        <v>2730</v>
      </c>
      <c r="AW79" s="80">
        <v>2520</v>
      </c>
      <c r="AX79" s="80">
        <v>2635</v>
      </c>
      <c r="AY79" s="80">
        <v>2629</v>
      </c>
      <c r="AZ79" s="80">
        <v>2611</v>
      </c>
      <c r="BA79" s="80">
        <v>2694</v>
      </c>
      <c r="BB79" s="80">
        <v>2602</v>
      </c>
      <c r="BC79" s="80">
        <v>2565</v>
      </c>
      <c r="BD79" s="80">
        <v>2497</v>
      </c>
      <c r="BE79" s="80">
        <v>2264</v>
      </c>
      <c r="BF79" s="80">
        <v>2328</v>
      </c>
      <c r="BG79" s="80">
        <v>2362</v>
      </c>
      <c r="BH79" s="80">
        <v>2225</v>
      </c>
      <c r="BI79" s="80">
        <v>2086</v>
      </c>
      <c r="BJ79" s="80">
        <v>2217</v>
      </c>
      <c r="BK79" s="80">
        <v>2237</v>
      </c>
      <c r="BL79" s="80">
        <v>2252</v>
      </c>
      <c r="BM79" s="80">
        <v>2231</v>
      </c>
      <c r="BN79" s="80">
        <v>2122</v>
      </c>
      <c r="BO79" s="80">
        <v>2112</v>
      </c>
      <c r="BP79" s="80">
        <v>2003</v>
      </c>
      <c r="BQ79" s="80">
        <v>1961</v>
      </c>
      <c r="BR79" s="80">
        <v>1993</v>
      </c>
      <c r="BS79" s="80">
        <v>1874</v>
      </c>
      <c r="BT79" s="80">
        <v>1904</v>
      </c>
      <c r="BU79" s="80">
        <v>1811</v>
      </c>
      <c r="BV79" s="80">
        <v>1832</v>
      </c>
      <c r="BW79" s="80">
        <v>1851</v>
      </c>
      <c r="BX79" s="80">
        <v>1719</v>
      </c>
      <c r="BY79" s="80">
        <v>1668</v>
      </c>
      <c r="BZ79" s="80">
        <v>1496</v>
      </c>
      <c r="CA79" s="80">
        <v>1454</v>
      </c>
      <c r="CB79" s="80">
        <v>1379</v>
      </c>
      <c r="CC79" s="80">
        <v>1392</v>
      </c>
      <c r="CD79" s="80">
        <v>1266</v>
      </c>
      <c r="CE79" s="80">
        <v>1224</v>
      </c>
      <c r="CF79" s="80">
        <v>1170</v>
      </c>
      <c r="CG79" s="80">
        <v>1052</v>
      </c>
      <c r="CH79" s="80">
        <v>1096</v>
      </c>
      <c r="CI79" s="80">
        <v>1023</v>
      </c>
      <c r="CJ79" s="80">
        <v>1004</v>
      </c>
      <c r="CK79" s="80">
        <v>720</v>
      </c>
      <c r="CL79" s="80">
        <v>695</v>
      </c>
      <c r="CM79" s="80">
        <v>673</v>
      </c>
      <c r="CN79" s="80">
        <v>673</v>
      </c>
      <c r="CO79" s="80">
        <v>488</v>
      </c>
      <c r="CP79" s="80">
        <v>449</v>
      </c>
      <c r="CQ79" s="80">
        <v>460</v>
      </c>
      <c r="CR79" s="80">
        <v>441</v>
      </c>
      <c r="CS79" s="80">
        <v>406</v>
      </c>
      <c r="CT79" s="80">
        <v>358</v>
      </c>
      <c r="CU79" s="80">
        <v>307</v>
      </c>
      <c r="CV79" s="80">
        <v>275</v>
      </c>
      <c r="CW79" s="80">
        <v>231</v>
      </c>
      <c r="CX79" s="80">
        <v>192</v>
      </c>
      <c r="CY79" s="80">
        <v>714</v>
      </c>
      <c r="CZ79" s="81">
        <v>2155</v>
      </c>
      <c r="DA79" s="81">
        <v>1959</v>
      </c>
      <c r="DB79" s="81">
        <v>2154</v>
      </c>
      <c r="DC79" s="81">
        <v>2145</v>
      </c>
      <c r="DD79" s="81">
        <v>2274</v>
      </c>
      <c r="DE79" s="81">
        <v>2329</v>
      </c>
      <c r="DF79" s="81">
        <v>2406</v>
      </c>
      <c r="DG79" s="81">
        <v>2410</v>
      </c>
      <c r="DH79" s="81">
        <v>2402</v>
      </c>
      <c r="DI79" s="81">
        <v>2499</v>
      </c>
      <c r="DJ79" s="81">
        <v>2598</v>
      </c>
      <c r="DK79" s="81">
        <v>2540</v>
      </c>
      <c r="DL79" s="81">
        <v>2474</v>
      </c>
      <c r="DM79" s="81">
        <v>2571</v>
      </c>
      <c r="DN79" s="81">
        <v>2469</v>
      </c>
      <c r="DO79" s="81">
        <v>2341</v>
      </c>
      <c r="DP79" s="81">
        <v>2347</v>
      </c>
      <c r="DQ79" s="81">
        <v>2352</v>
      </c>
      <c r="DR79" s="81">
        <v>2538</v>
      </c>
      <c r="DS79" s="81">
        <v>3851</v>
      </c>
      <c r="DT79" s="81">
        <v>4626</v>
      </c>
      <c r="DU79" s="81">
        <v>4104</v>
      </c>
      <c r="DV79" s="81">
        <v>3202</v>
      </c>
      <c r="DW79" s="81">
        <v>2952</v>
      </c>
      <c r="DX79" s="81">
        <v>3066</v>
      </c>
      <c r="DY79" s="81">
        <v>3006</v>
      </c>
      <c r="DZ79" s="81">
        <v>2913</v>
      </c>
      <c r="EA79" s="81">
        <v>2913</v>
      </c>
      <c r="EB79" s="81">
        <v>2871</v>
      </c>
      <c r="EC79" s="81">
        <v>2833</v>
      </c>
      <c r="ED79" s="81">
        <v>2744</v>
      </c>
      <c r="EE79" s="81">
        <v>2686</v>
      </c>
      <c r="EF79" s="81">
        <v>2898</v>
      </c>
      <c r="EG79" s="81">
        <v>2753</v>
      </c>
      <c r="EH79" s="81">
        <v>2871</v>
      </c>
      <c r="EI79" s="81">
        <v>2872</v>
      </c>
      <c r="EJ79" s="81">
        <v>2862</v>
      </c>
      <c r="EK79" s="81">
        <v>2905</v>
      </c>
      <c r="EL79" s="81">
        <v>2827</v>
      </c>
      <c r="EM79" s="81">
        <v>2777</v>
      </c>
      <c r="EN79" s="81">
        <v>2663</v>
      </c>
      <c r="EO79" s="81">
        <v>2607</v>
      </c>
      <c r="EP79" s="81">
        <v>2650</v>
      </c>
      <c r="EQ79" s="81">
        <v>2526</v>
      </c>
      <c r="ER79" s="81">
        <v>2292</v>
      </c>
      <c r="ES79" s="81">
        <v>2198</v>
      </c>
      <c r="ET79" s="81">
        <v>2321</v>
      </c>
      <c r="EU79" s="81">
        <v>2370</v>
      </c>
      <c r="EV79" s="81">
        <v>2152</v>
      </c>
      <c r="EW79" s="81">
        <v>2183</v>
      </c>
      <c r="EX79" s="81">
        <v>2241</v>
      </c>
      <c r="EY79" s="81">
        <v>2292</v>
      </c>
      <c r="EZ79" s="81">
        <v>2230</v>
      </c>
      <c r="FA79" s="81">
        <v>2245</v>
      </c>
      <c r="FB79" s="81">
        <v>2173</v>
      </c>
      <c r="FC79" s="81">
        <v>2000</v>
      </c>
      <c r="FD79" s="81">
        <v>1908</v>
      </c>
      <c r="FE79" s="81">
        <v>1958</v>
      </c>
      <c r="FF79" s="81">
        <v>1917</v>
      </c>
      <c r="FG79" s="81">
        <v>1941</v>
      </c>
      <c r="FH79" s="81">
        <v>1901</v>
      </c>
      <c r="FI79" s="81">
        <v>1835</v>
      </c>
      <c r="FJ79" s="81">
        <v>1753</v>
      </c>
      <c r="FK79" s="81">
        <v>1682</v>
      </c>
      <c r="FL79" s="81">
        <v>1598</v>
      </c>
      <c r="FM79" s="81">
        <v>1582</v>
      </c>
      <c r="FN79" s="81">
        <v>1474</v>
      </c>
      <c r="FO79" s="81">
        <v>1409</v>
      </c>
      <c r="FP79" s="81">
        <v>1413</v>
      </c>
      <c r="FQ79" s="81">
        <v>1368</v>
      </c>
      <c r="FR79" s="81">
        <v>1269</v>
      </c>
      <c r="FS79" s="81">
        <v>1205</v>
      </c>
      <c r="FT79" s="81">
        <v>1237</v>
      </c>
      <c r="FU79" s="81">
        <v>1119</v>
      </c>
      <c r="FV79" s="81">
        <v>1157</v>
      </c>
      <c r="FW79" s="81">
        <v>998</v>
      </c>
      <c r="FX79" s="81">
        <v>849</v>
      </c>
      <c r="FY79" s="81">
        <v>836</v>
      </c>
      <c r="FZ79" s="81">
        <v>759</v>
      </c>
      <c r="GA79" s="81">
        <v>758</v>
      </c>
      <c r="GB79" s="81">
        <v>638</v>
      </c>
      <c r="GC79" s="81">
        <v>642</v>
      </c>
      <c r="GD79" s="81">
        <v>614</v>
      </c>
      <c r="GE79" s="81">
        <v>596</v>
      </c>
      <c r="GF79" s="81">
        <v>594</v>
      </c>
      <c r="GG79" s="81">
        <v>568</v>
      </c>
      <c r="GH79" s="81">
        <v>480</v>
      </c>
      <c r="GI79" s="81">
        <v>420</v>
      </c>
      <c r="GJ79" s="81">
        <v>368</v>
      </c>
      <c r="GK79" s="81">
        <v>318</v>
      </c>
      <c r="GL79" s="82">
        <v>1343</v>
      </c>
    </row>
    <row r="80" spans="1:194" s="1" customFormat="1" x14ac:dyDescent="0.25">
      <c r="A80" s="31" t="s">
        <v>244</v>
      </c>
      <c r="B80" s="137" t="s">
        <v>316</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0">
        <v>3298</v>
      </c>
      <c r="N80" s="80">
        <v>3611</v>
      </c>
      <c r="O80" s="80">
        <v>3746</v>
      </c>
      <c r="P80" s="80">
        <v>3836</v>
      </c>
      <c r="Q80" s="80">
        <v>4012</v>
      </c>
      <c r="R80" s="80">
        <v>4081</v>
      </c>
      <c r="S80" s="80">
        <v>4315</v>
      </c>
      <c r="T80" s="80">
        <v>4216</v>
      </c>
      <c r="U80" s="80">
        <v>4261</v>
      </c>
      <c r="V80" s="80">
        <v>4203</v>
      </c>
      <c r="W80" s="80">
        <v>4504</v>
      </c>
      <c r="X80" s="80">
        <v>4559</v>
      </c>
      <c r="Y80" s="80">
        <v>4526</v>
      </c>
      <c r="Z80" s="80">
        <v>4446</v>
      </c>
      <c r="AA80" s="80">
        <v>4599</v>
      </c>
      <c r="AB80" s="80">
        <v>4234</v>
      </c>
      <c r="AC80" s="80">
        <v>4141</v>
      </c>
      <c r="AD80" s="80">
        <v>4072</v>
      </c>
      <c r="AE80" s="80">
        <v>4208</v>
      </c>
      <c r="AF80" s="80">
        <v>4191</v>
      </c>
      <c r="AG80" s="80">
        <v>4369</v>
      </c>
      <c r="AH80" s="80">
        <v>4510</v>
      </c>
      <c r="AI80" s="80">
        <v>4304</v>
      </c>
      <c r="AJ80" s="80">
        <v>4180</v>
      </c>
      <c r="AK80" s="80">
        <v>3964</v>
      </c>
      <c r="AL80" s="80">
        <v>4209</v>
      </c>
      <c r="AM80" s="80">
        <v>4155</v>
      </c>
      <c r="AN80" s="80">
        <v>4272</v>
      </c>
      <c r="AO80" s="80">
        <v>4256</v>
      </c>
      <c r="AP80" s="80">
        <v>4371</v>
      </c>
      <c r="AQ80" s="80">
        <v>4340</v>
      </c>
      <c r="AR80" s="80">
        <v>4472</v>
      </c>
      <c r="AS80" s="80">
        <v>4546</v>
      </c>
      <c r="AT80" s="80">
        <v>4508</v>
      </c>
      <c r="AU80" s="80">
        <v>4604</v>
      </c>
      <c r="AV80" s="80">
        <v>4440</v>
      </c>
      <c r="AW80" s="80">
        <v>4280</v>
      </c>
      <c r="AX80" s="80">
        <v>4466</v>
      </c>
      <c r="AY80" s="80">
        <v>4274</v>
      </c>
      <c r="AZ80" s="80">
        <v>4232</v>
      </c>
      <c r="BA80" s="80">
        <v>4209</v>
      </c>
      <c r="BB80" s="80">
        <v>4318</v>
      </c>
      <c r="BC80" s="80">
        <v>4392</v>
      </c>
      <c r="BD80" s="80">
        <v>4303</v>
      </c>
      <c r="BE80" s="80">
        <v>3851</v>
      </c>
      <c r="BF80" s="80">
        <v>3818</v>
      </c>
      <c r="BG80" s="80">
        <v>4055</v>
      </c>
      <c r="BH80" s="80">
        <v>4126</v>
      </c>
      <c r="BI80" s="80">
        <v>4418</v>
      </c>
      <c r="BJ80" s="80">
        <v>4616</v>
      </c>
      <c r="BK80" s="80">
        <v>5201</v>
      </c>
      <c r="BL80" s="80">
        <v>5323</v>
      </c>
      <c r="BM80" s="80">
        <v>5240</v>
      </c>
      <c r="BN80" s="80">
        <v>5482</v>
      </c>
      <c r="BO80" s="80">
        <v>5386</v>
      </c>
      <c r="BP80" s="80">
        <v>5641</v>
      </c>
      <c r="BQ80" s="80">
        <v>5616</v>
      </c>
      <c r="BR80" s="80">
        <v>5709</v>
      </c>
      <c r="BS80" s="80">
        <v>5857</v>
      </c>
      <c r="BT80" s="80">
        <v>5679</v>
      </c>
      <c r="BU80" s="80">
        <v>5638</v>
      </c>
      <c r="BV80" s="80">
        <v>5527</v>
      </c>
      <c r="BW80" s="80">
        <v>5231</v>
      </c>
      <c r="BX80" s="80">
        <v>5001</v>
      </c>
      <c r="BY80" s="80">
        <v>4997</v>
      </c>
      <c r="BZ80" s="80">
        <v>4805</v>
      </c>
      <c r="CA80" s="80">
        <v>4672</v>
      </c>
      <c r="CB80" s="80">
        <v>4566</v>
      </c>
      <c r="CC80" s="80">
        <v>4537</v>
      </c>
      <c r="CD80" s="80">
        <v>4481</v>
      </c>
      <c r="CE80" s="80">
        <v>4388</v>
      </c>
      <c r="CF80" s="80">
        <v>4438</v>
      </c>
      <c r="CG80" s="80">
        <v>4514</v>
      </c>
      <c r="CH80" s="80">
        <v>4454</v>
      </c>
      <c r="CI80" s="80">
        <v>4844</v>
      </c>
      <c r="CJ80" s="80">
        <v>5209</v>
      </c>
      <c r="CK80" s="80">
        <v>4064</v>
      </c>
      <c r="CL80" s="80">
        <v>3741</v>
      </c>
      <c r="CM80" s="80">
        <v>3666</v>
      </c>
      <c r="CN80" s="80">
        <v>3246</v>
      </c>
      <c r="CO80" s="80">
        <v>2888</v>
      </c>
      <c r="CP80" s="80">
        <v>2336</v>
      </c>
      <c r="CQ80" s="80">
        <v>2295</v>
      </c>
      <c r="CR80" s="80">
        <v>2198</v>
      </c>
      <c r="CS80" s="80">
        <v>1862</v>
      </c>
      <c r="CT80" s="80">
        <v>1778</v>
      </c>
      <c r="CU80" s="80">
        <v>1517</v>
      </c>
      <c r="CV80" s="80">
        <v>1297</v>
      </c>
      <c r="CW80" s="80">
        <v>1015</v>
      </c>
      <c r="CX80" s="80">
        <v>880</v>
      </c>
      <c r="CY80" s="80">
        <v>2901</v>
      </c>
      <c r="CZ80" s="81">
        <v>3269</v>
      </c>
      <c r="DA80" s="81">
        <v>3255</v>
      </c>
      <c r="DB80" s="81">
        <v>3419</v>
      </c>
      <c r="DC80" s="81">
        <v>3559</v>
      </c>
      <c r="DD80" s="81">
        <v>3693</v>
      </c>
      <c r="DE80" s="81">
        <v>3775</v>
      </c>
      <c r="DF80" s="81">
        <v>4047</v>
      </c>
      <c r="DG80" s="81">
        <v>4095</v>
      </c>
      <c r="DH80" s="81">
        <v>4170</v>
      </c>
      <c r="DI80" s="81">
        <v>4183</v>
      </c>
      <c r="DJ80" s="81">
        <v>4280</v>
      </c>
      <c r="DK80" s="81">
        <v>4423</v>
      </c>
      <c r="DL80" s="81">
        <v>4292</v>
      </c>
      <c r="DM80" s="81">
        <v>4306</v>
      </c>
      <c r="DN80" s="81">
        <v>4304</v>
      </c>
      <c r="DO80" s="81">
        <v>4174</v>
      </c>
      <c r="DP80" s="81">
        <v>4126</v>
      </c>
      <c r="DQ80" s="81">
        <v>3982</v>
      </c>
      <c r="DR80" s="81">
        <v>3931</v>
      </c>
      <c r="DS80" s="81">
        <v>3996</v>
      </c>
      <c r="DT80" s="81">
        <v>4299</v>
      </c>
      <c r="DU80" s="81">
        <v>4379</v>
      </c>
      <c r="DV80" s="81">
        <v>4058</v>
      </c>
      <c r="DW80" s="81">
        <v>4074</v>
      </c>
      <c r="DX80" s="81">
        <v>3782</v>
      </c>
      <c r="DY80" s="81">
        <v>3951</v>
      </c>
      <c r="DZ80" s="81">
        <v>4069</v>
      </c>
      <c r="EA80" s="81">
        <v>4169</v>
      </c>
      <c r="EB80" s="81">
        <v>4328</v>
      </c>
      <c r="EC80" s="81">
        <v>4405</v>
      </c>
      <c r="ED80" s="81">
        <v>4620</v>
      </c>
      <c r="EE80" s="81">
        <v>4731</v>
      </c>
      <c r="EF80" s="81">
        <v>4678</v>
      </c>
      <c r="EG80" s="81">
        <v>4689</v>
      </c>
      <c r="EH80" s="81">
        <v>4915</v>
      </c>
      <c r="EI80" s="81">
        <v>4588</v>
      </c>
      <c r="EJ80" s="81">
        <v>4707</v>
      </c>
      <c r="EK80" s="81">
        <v>4653</v>
      </c>
      <c r="EL80" s="81">
        <v>4461</v>
      </c>
      <c r="EM80" s="81">
        <v>4521</v>
      </c>
      <c r="EN80" s="81">
        <v>4445</v>
      </c>
      <c r="EO80" s="81">
        <v>4475</v>
      </c>
      <c r="EP80" s="81">
        <v>4682</v>
      </c>
      <c r="EQ80" s="81">
        <v>4490</v>
      </c>
      <c r="ER80" s="81">
        <v>4103</v>
      </c>
      <c r="ES80" s="81">
        <v>4099</v>
      </c>
      <c r="ET80" s="81">
        <v>4224</v>
      </c>
      <c r="EU80" s="81">
        <v>4446</v>
      </c>
      <c r="EV80" s="81">
        <v>4753</v>
      </c>
      <c r="EW80" s="81">
        <v>5022</v>
      </c>
      <c r="EX80" s="81">
        <v>5342</v>
      </c>
      <c r="EY80" s="81">
        <v>5738</v>
      </c>
      <c r="EZ80" s="81">
        <v>5731</v>
      </c>
      <c r="FA80" s="81">
        <v>5805</v>
      </c>
      <c r="FB80" s="81">
        <v>5645</v>
      </c>
      <c r="FC80" s="81">
        <v>5862</v>
      </c>
      <c r="FD80" s="81">
        <v>5959</v>
      </c>
      <c r="FE80" s="81">
        <v>6064</v>
      </c>
      <c r="FF80" s="81">
        <v>5983</v>
      </c>
      <c r="FG80" s="81">
        <v>5978</v>
      </c>
      <c r="FH80" s="81">
        <v>5820</v>
      </c>
      <c r="FI80" s="81">
        <v>5780</v>
      </c>
      <c r="FJ80" s="81">
        <v>5391</v>
      </c>
      <c r="FK80" s="81">
        <v>5247</v>
      </c>
      <c r="FL80" s="81">
        <v>5325</v>
      </c>
      <c r="FM80" s="81">
        <v>5015</v>
      </c>
      <c r="FN80" s="81">
        <v>4915</v>
      </c>
      <c r="FO80" s="81">
        <v>4686</v>
      </c>
      <c r="FP80" s="81">
        <v>4823</v>
      </c>
      <c r="FQ80" s="81">
        <v>4722</v>
      </c>
      <c r="FR80" s="81">
        <v>4664</v>
      </c>
      <c r="FS80" s="81">
        <v>4747</v>
      </c>
      <c r="FT80" s="81">
        <v>4856</v>
      </c>
      <c r="FU80" s="81">
        <v>4952</v>
      </c>
      <c r="FV80" s="81">
        <v>5220</v>
      </c>
      <c r="FW80" s="81">
        <v>5496</v>
      </c>
      <c r="FX80" s="81">
        <v>4203</v>
      </c>
      <c r="FY80" s="81">
        <v>4131</v>
      </c>
      <c r="FZ80" s="81">
        <v>4044</v>
      </c>
      <c r="GA80" s="81">
        <v>3598</v>
      </c>
      <c r="GB80" s="81">
        <v>3217</v>
      </c>
      <c r="GC80" s="81">
        <v>2758</v>
      </c>
      <c r="GD80" s="81">
        <v>2717</v>
      </c>
      <c r="GE80" s="81">
        <v>2568</v>
      </c>
      <c r="GF80" s="81">
        <v>2449</v>
      </c>
      <c r="GG80" s="81">
        <v>2161</v>
      </c>
      <c r="GH80" s="81">
        <v>1902</v>
      </c>
      <c r="GI80" s="81">
        <v>1767</v>
      </c>
      <c r="GJ80" s="81">
        <v>1436</v>
      </c>
      <c r="GK80" s="81">
        <v>1245</v>
      </c>
      <c r="GL80" s="82">
        <v>5430</v>
      </c>
    </row>
    <row r="81" spans="1:194" s="1" customFormat="1" x14ac:dyDescent="0.25">
      <c r="A81" s="31" t="s">
        <v>244</v>
      </c>
      <c r="B81" s="137" t="s">
        <v>317</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0">
        <v>2688</v>
      </c>
      <c r="N81" s="80">
        <v>2504</v>
      </c>
      <c r="O81" s="80">
        <v>2619</v>
      </c>
      <c r="P81" s="80">
        <v>2774</v>
      </c>
      <c r="Q81" s="80">
        <v>2823</v>
      </c>
      <c r="R81" s="80">
        <v>2870</v>
      </c>
      <c r="S81" s="80">
        <v>2887</v>
      </c>
      <c r="T81" s="80">
        <v>2825</v>
      </c>
      <c r="U81" s="80">
        <v>2683</v>
      </c>
      <c r="V81" s="80">
        <v>2760</v>
      </c>
      <c r="W81" s="80">
        <v>2718</v>
      </c>
      <c r="X81" s="80">
        <v>2767</v>
      </c>
      <c r="Y81" s="80">
        <v>2570</v>
      </c>
      <c r="Z81" s="80">
        <v>2596</v>
      </c>
      <c r="AA81" s="80">
        <v>2589</v>
      </c>
      <c r="AB81" s="80">
        <v>2590</v>
      </c>
      <c r="AC81" s="80">
        <v>2528</v>
      </c>
      <c r="AD81" s="80">
        <v>2631</v>
      </c>
      <c r="AE81" s="80">
        <v>3103</v>
      </c>
      <c r="AF81" s="80">
        <v>6181</v>
      </c>
      <c r="AG81" s="80">
        <v>6545</v>
      </c>
      <c r="AH81" s="80">
        <v>6299</v>
      </c>
      <c r="AI81" s="80">
        <v>5132</v>
      </c>
      <c r="AJ81" s="80">
        <v>4499</v>
      </c>
      <c r="AK81" s="80">
        <v>3982</v>
      </c>
      <c r="AL81" s="80">
        <v>4166</v>
      </c>
      <c r="AM81" s="80">
        <v>4023</v>
      </c>
      <c r="AN81" s="80">
        <v>3844</v>
      </c>
      <c r="AO81" s="80">
        <v>3810</v>
      </c>
      <c r="AP81" s="80">
        <v>3948</v>
      </c>
      <c r="AQ81" s="80">
        <v>3797</v>
      </c>
      <c r="AR81" s="80">
        <v>3920</v>
      </c>
      <c r="AS81" s="80">
        <v>3764</v>
      </c>
      <c r="AT81" s="80">
        <v>3617</v>
      </c>
      <c r="AU81" s="80">
        <v>3745</v>
      </c>
      <c r="AV81" s="80">
        <v>3540</v>
      </c>
      <c r="AW81" s="80">
        <v>3399</v>
      </c>
      <c r="AX81" s="80">
        <v>3428</v>
      </c>
      <c r="AY81" s="80">
        <v>3288</v>
      </c>
      <c r="AZ81" s="80">
        <v>3026</v>
      </c>
      <c r="BA81" s="80">
        <v>3089</v>
      </c>
      <c r="BB81" s="80">
        <v>3062</v>
      </c>
      <c r="BC81" s="80">
        <v>2969</v>
      </c>
      <c r="BD81" s="80">
        <v>2900</v>
      </c>
      <c r="BE81" s="80">
        <v>2547</v>
      </c>
      <c r="BF81" s="80">
        <v>2364</v>
      </c>
      <c r="BG81" s="80">
        <v>2513</v>
      </c>
      <c r="BH81" s="80">
        <v>2609</v>
      </c>
      <c r="BI81" s="80">
        <v>2542</v>
      </c>
      <c r="BJ81" s="80">
        <v>2629</v>
      </c>
      <c r="BK81" s="80">
        <v>2803</v>
      </c>
      <c r="BL81" s="80">
        <v>2868</v>
      </c>
      <c r="BM81" s="80">
        <v>2793</v>
      </c>
      <c r="BN81" s="80">
        <v>2893</v>
      </c>
      <c r="BO81" s="80">
        <v>2770</v>
      </c>
      <c r="BP81" s="80">
        <v>2853</v>
      </c>
      <c r="BQ81" s="80">
        <v>2647</v>
      </c>
      <c r="BR81" s="80">
        <v>2856</v>
      </c>
      <c r="BS81" s="80">
        <v>2926</v>
      </c>
      <c r="BT81" s="80">
        <v>2942</v>
      </c>
      <c r="BU81" s="80">
        <v>2903</v>
      </c>
      <c r="BV81" s="80">
        <v>2864</v>
      </c>
      <c r="BW81" s="80">
        <v>2766</v>
      </c>
      <c r="BX81" s="80">
        <v>2551</v>
      </c>
      <c r="BY81" s="80">
        <v>2576</v>
      </c>
      <c r="BZ81" s="80">
        <v>2342</v>
      </c>
      <c r="CA81" s="80">
        <v>2342</v>
      </c>
      <c r="CB81" s="80">
        <v>2128</v>
      </c>
      <c r="CC81" s="80">
        <v>2122</v>
      </c>
      <c r="CD81" s="80">
        <v>2053</v>
      </c>
      <c r="CE81" s="80">
        <v>2023</v>
      </c>
      <c r="CF81" s="80">
        <v>1986</v>
      </c>
      <c r="CG81" s="80">
        <v>1760</v>
      </c>
      <c r="CH81" s="80">
        <v>1768</v>
      </c>
      <c r="CI81" s="80">
        <v>1737</v>
      </c>
      <c r="CJ81" s="80">
        <v>1910</v>
      </c>
      <c r="CK81" s="80">
        <v>1403</v>
      </c>
      <c r="CL81" s="80">
        <v>1225</v>
      </c>
      <c r="CM81" s="80">
        <v>1237</v>
      </c>
      <c r="CN81" s="80">
        <v>1022</v>
      </c>
      <c r="CO81" s="80">
        <v>944</v>
      </c>
      <c r="CP81" s="80">
        <v>887</v>
      </c>
      <c r="CQ81" s="80">
        <v>877</v>
      </c>
      <c r="CR81" s="80">
        <v>764</v>
      </c>
      <c r="CS81" s="80">
        <v>717</v>
      </c>
      <c r="CT81" s="80">
        <v>595</v>
      </c>
      <c r="CU81" s="80">
        <v>565</v>
      </c>
      <c r="CV81" s="80">
        <v>416</v>
      </c>
      <c r="CW81" s="80">
        <v>352</v>
      </c>
      <c r="CX81" s="80">
        <v>353</v>
      </c>
      <c r="CY81" s="80">
        <v>896</v>
      </c>
      <c r="CZ81" s="81">
        <v>2589</v>
      </c>
      <c r="DA81" s="81">
        <v>2615</v>
      </c>
      <c r="DB81" s="81">
        <v>2557</v>
      </c>
      <c r="DC81" s="81">
        <v>2591</v>
      </c>
      <c r="DD81" s="81">
        <v>2626</v>
      </c>
      <c r="DE81" s="81">
        <v>2662</v>
      </c>
      <c r="DF81" s="81">
        <v>2632</v>
      </c>
      <c r="DG81" s="81">
        <v>2697</v>
      </c>
      <c r="DH81" s="81">
        <v>2682</v>
      </c>
      <c r="DI81" s="81">
        <v>2618</v>
      </c>
      <c r="DJ81" s="81">
        <v>2652</v>
      </c>
      <c r="DK81" s="81">
        <v>2555</v>
      </c>
      <c r="DL81" s="81">
        <v>2448</v>
      </c>
      <c r="DM81" s="81">
        <v>2480</v>
      </c>
      <c r="DN81" s="81">
        <v>2559</v>
      </c>
      <c r="DO81" s="81">
        <v>2429</v>
      </c>
      <c r="DP81" s="81">
        <v>2312</v>
      </c>
      <c r="DQ81" s="81">
        <v>2356</v>
      </c>
      <c r="DR81" s="81">
        <v>3094</v>
      </c>
      <c r="DS81" s="81">
        <v>7425</v>
      </c>
      <c r="DT81" s="81">
        <v>7838</v>
      </c>
      <c r="DU81" s="81">
        <v>6988</v>
      </c>
      <c r="DV81" s="81">
        <v>4767</v>
      </c>
      <c r="DW81" s="81">
        <v>4376</v>
      </c>
      <c r="DX81" s="81">
        <v>3706</v>
      </c>
      <c r="DY81" s="81">
        <v>4018</v>
      </c>
      <c r="DZ81" s="81">
        <v>3851</v>
      </c>
      <c r="EA81" s="81">
        <v>3930</v>
      </c>
      <c r="EB81" s="81">
        <v>3915</v>
      </c>
      <c r="EC81" s="81">
        <v>3682</v>
      </c>
      <c r="ED81" s="81">
        <v>3793</v>
      </c>
      <c r="EE81" s="81">
        <v>3800</v>
      </c>
      <c r="EF81" s="81">
        <v>3775</v>
      </c>
      <c r="EG81" s="81">
        <v>3725</v>
      </c>
      <c r="EH81" s="81">
        <v>3830</v>
      </c>
      <c r="EI81" s="81">
        <v>3633</v>
      </c>
      <c r="EJ81" s="81">
        <v>3679</v>
      </c>
      <c r="EK81" s="81">
        <v>3551</v>
      </c>
      <c r="EL81" s="81">
        <v>3216</v>
      </c>
      <c r="EM81" s="81">
        <v>3280</v>
      </c>
      <c r="EN81" s="81">
        <v>3172</v>
      </c>
      <c r="EO81" s="81">
        <v>3035</v>
      </c>
      <c r="EP81" s="81">
        <v>3059</v>
      </c>
      <c r="EQ81" s="81">
        <v>2839</v>
      </c>
      <c r="ER81" s="81">
        <v>2597</v>
      </c>
      <c r="ES81" s="81">
        <v>2399</v>
      </c>
      <c r="ET81" s="81">
        <v>2497</v>
      </c>
      <c r="EU81" s="81">
        <v>2581</v>
      </c>
      <c r="EV81" s="81">
        <v>2602</v>
      </c>
      <c r="EW81" s="81">
        <v>2645</v>
      </c>
      <c r="EX81" s="81">
        <v>2841</v>
      </c>
      <c r="EY81" s="81">
        <v>2937</v>
      </c>
      <c r="EZ81" s="81">
        <v>3035</v>
      </c>
      <c r="FA81" s="81">
        <v>2965</v>
      </c>
      <c r="FB81" s="81">
        <v>2756</v>
      </c>
      <c r="FC81" s="81">
        <v>2905</v>
      </c>
      <c r="FD81" s="81">
        <v>3099</v>
      </c>
      <c r="FE81" s="81">
        <v>3234</v>
      </c>
      <c r="FF81" s="81">
        <v>3123</v>
      </c>
      <c r="FG81" s="81">
        <v>3240</v>
      </c>
      <c r="FH81" s="81">
        <v>3218</v>
      </c>
      <c r="FI81" s="81">
        <v>3042</v>
      </c>
      <c r="FJ81" s="81">
        <v>2921</v>
      </c>
      <c r="FK81" s="81">
        <v>2842</v>
      </c>
      <c r="FL81" s="81">
        <v>2695</v>
      </c>
      <c r="FM81" s="81">
        <v>2647</v>
      </c>
      <c r="FN81" s="81">
        <v>2518</v>
      </c>
      <c r="FO81" s="81">
        <v>2330</v>
      </c>
      <c r="FP81" s="81">
        <v>2303</v>
      </c>
      <c r="FQ81" s="81">
        <v>2211</v>
      </c>
      <c r="FR81" s="81">
        <v>2116</v>
      </c>
      <c r="FS81" s="81">
        <v>2031</v>
      </c>
      <c r="FT81" s="81">
        <v>2074</v>
      </c>
      <c r="FU81" s="81">
        <v>1981</v>
      </c>
      <c r="FV81" s="81">
        <v>2009</v>
      </c>
      <c r="FW81" s="81">
        <v>2117</v>
      </c>
      <c r="FX81" s="81">
        <v>1595</v>
      </c>
      <c r="FY81" s="81">
        <v>1462</v>
      </c>
      <c r="FZ81" s="81">
        <v>1434</v>
      </c>
      <c r="GA81" s="81">
        <v>1387</v>
      </c>
      <c r="GB81" s="81">
        <v>1162</v>
      </c>
      <c r="GC81" s="81">
        <v>1152</v>
      </c>
      <c r="GD81" s="81">
        <v>1083</v>
      </c>
      <c r="GE81" s="81">
        <v>1059</v>
      </c>
      <c r="GF81" s="81">
        <v>1004</v>
      </c>
      <c r="GG81" s="81">
        <v>934</v>
      </c>
      <c r="GH81" s="81">
        <v>879</v>
      </c>
      <c r="GI81" s="81">
        <v>744</v>
      </c>
      <c r="GJ81" s="81">
        <v>587</v>
      </c>
      <c r="GK81" s="81">
        <v>545</v>
      </c>
      <c r="GL81" s="82">
        <v>2058</v>
      </c>
    </row>
    <row r="82" spans="1:194" s="1" customFormat="1" x14ac:dyDescent="0.25">
      <c r="A82" s="31" t="s">
        <v>244</v>
      </c>
      <c r="B82" s="137" t="s">
        <v>318</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0">
        <v>3663</v>
      </c>
      <c r="N82" s="80">
        <v>3320</v>
      </c>
      <c r="O82" s="80">
        <v>3507</v>
      </c>
      <c r="P82" s="80">
        <v>3430</v>
      </c>
      <c r="Q82" s="80">
        <v>3405</v>
      </c>
      <c r="R82" s="80">
        <v>3570</v>
      </c>
      <c r="S82" s="80">
        <v>3704</v>
      </c>
      <c r="T82" s="80">
        <v>3733</v>
      </c>
      <c r="U82" s="80">
        <v>3676</v>
      </c>
      <c r="V82" s="80">
        <v>3793</v>
      </c>
      <c r="W82" s="80">
        <v>3791</v>
      </c>
      <c r="X82" s="80">
        <v>3777</v>
      </c>
      <c r="Y82" s="80">
        <v>3836</v>
      </c>
      <c r="Z82" s="80">
        <v>3784</v>
      </c>
      <c r="AA82" s="80">
        <v>3766</v>
      </c>
      <c r="AB82" s="80">
        <v>3578</v>
      </c>
      <c r="AC82" s="80">
        <v>3471</v>
      </c>
      <c r="AD82" s="80">
        <v>3500</v>
      </c>
      <c r="AE82" s="80">
        <v>4220</v>
      </c>
      <c r="AF82" s="80">
        <v>7695</v>
      </c>
      <c r="AG82" s="80">
        <v>7680</v>
      </c>
      <c r="AH82" s="80">
        <v>6868</v>
      </c>
      <c r="AI82" s="80">
        <v>6453</v>
      </c>
      <c r="AJ82" s="80">
        <v>5970</v>
      </c>
      <c r="AK82" s="80">
        <v>6059</v>
      </c>
      <c r="AL82" s="80">
        <v>5934</v>
      </c>
      <c r="AM82" s="80">
        <v>5806</v>
      </c>
      <c r="AN82" s="80">
        <v>5649</v>
      </c>
      <c r="AO82" s="80">
        <v>5439</v>
      </c>
      <c r="AP82" s="80">
        <v>5253</v>
      </c>
      <c r="AQ82" s="80">
        <v>5125</v>
      </c>
      <c r="AR82" s="80">
        <v>5162</v>
      </c>
      <c r="AS82" s="80">
        <v>4880</v>
      </c>
      <c r="AT82" s="80">
        <v>4562</v>
      </c>
      <c r="AU82" s="80">
        <v>4814</v>
      </c>
      <c r="AV82" s="80">
        <v>4273</v>
      </c>
      <c r="AW82" s="80">
        <v>4380</v>
      </c>
      <c r="AX82" s="80">
        <v>4279</v>
      </c>
      <c r="AY82" s="80">
        <v>3946</v>
      </c>
      <c r="AZ82" s="80">
        <v>3886</v>
      </c>
      <c r="BA82" s="80">
        <v>3891</v>
      </c>
      <c r="BB82" s="80">
        <v>3813</v>
      </c>
      <c r="BC82" s="80">
        <v>3719</v>
      </c>
      <c r="BD82" s="80">
        <v>3485</v>
      </c>
      <c r="BE82" s="80">
        <v>3278</v>
      </c>
      <c r="BF82" s="80">
        <v>3124</v>
      </c>
      <c r="BG82" s="80">
        <v>3254</v>
      </c>
      <c r="BH82" s="80">
        <v>3164</v>
      </c>
      <c r="BI82" s="80">
        <v>3056</v>
      </c>
      <c r="BJ82" s="80">
        <v>3117</v>
      </c>
      <c r="BK82" s="80">
        <v>3015</v>
      </c>
      <c r="BL82" s="80">
        <v>3151</v>
      </c>
      <c r="BM82" s="80">
        <v>3027</v>
      </c>
      <c r="BN82" s="80">
        <v>3126</v>
      </c>
      <c r="BO82" s="80">
        <v>3010</v>
      </c>
      <c r="BP82" s="80">
        <v>2994</v>
      </c>
      <c r="BQ82" s="80">
        <v>2820</v>
      </c>
      <c r="BR82" s="80">
        <v>2820</v>
      </c>
      <c r="BS82" s="80">
        <v>2627</v>
      </c>
      <c r="BT82" s="80">
        <v>2536</v>
      </c>
      <c r="BU82" s="80">
        <v>2452</v>
      </c>
      <c r="BV82" s="80">
        <v>2275</v>
      </c>
      <c r="BW82" s="80">
        <v>2234</v>
      </c>
      <c r="BX82" s="80">
        <v>2159</v>
      </c>
      <c r="BY82" s="80">
        <v>2072</v>
      </c>
      <c r="BZ82" s="80">
        <v>1942</v>
      </c>
      <c r="CA82" s="80">
        <v>1821</v>
      </c>
      <c r="CB82" s="80">
        <v>1775</v>
      </c>
      <c r="CC82" s="80">
        <v>1591</v>
      </c>
      <c r="CD82" s="80">
        <v>1582</v>
      </c>
      <c r="CE82" s="80">
        <v>1437</v>
      </c>
      <c r="CF82" s="80">
        <v>1390</v>
      </c>
      <c r="CG82" s="80">
        <v>1356</v>
      </c>
      <c r="CH82" s="80">
        <v>1359</v>
      </c>
      <c r="CI82" s="80">
        <v>1290</v>
      </c>
      <c r="CJ82" s="80">
        <v>1215</v>
      </c>
      <c r="CK82" s="80">
        <v>874</v>
      </c>
      <c r="CL82" s="80">
        <v>877</v>
      </c>
      <c r="CM82" s="80">
        <v>804</v>
      </c>
      <c r="CN82" s="80">
        <v>719</v>
      </c>
      <c r="CO82" s="80">
        <v>694</v>
      </c>
      <c r="CP82" s="80">
        <v>619</v>
      </c>
      <c r="CQ82" s="80">
        <v>546</v>
      </c>
      <c r="CR82" s="80">
        <v>516</v>
      </c>
      <c r="CS82" s="80">
        <v>460</v>
      </c>
      <c r="CT82" s="80">
        <v>404</v>
      </c>
      <c r="CU82" s="80">
        <v>363</v>
      </c>
      <c r="CV82" s="80">
        <v>297</v>
      </c>
      <c r="CW82" s="80">
        <v>276</v>
      </c>
      <c r="CX82" s="80">
        <v>189</v>
      </c>
      <c r="CY82" s="80">
        <v>661</v>
      </c>
      <c r="CZ82" s="81">
        <v>3452</v>
      </c>
      <c r="DA82" s="81">
        <v>3297</v>
      </c>
      <c r="DB82" s="81">
        <v>3422</v>
      </c>
      <c r="DC82" s="81">
        <v>3445</v>
      </c>
      <c r="DD82" s="81">
        <v>3340</v>
      </c>
      <c r="DE82" s="81">
        <v>3570</v>
      </c>
      <c r="DF82" s="81">
        <v>3529</v>
      </c>
      <c r="DG82" s="81">
        <v>3576</v>
      </c>
      <c r="DH82" s="81">
        <v>3610</v>
      </c>
      <c r="DI82" s="81">
        <v>3506</v>
      </c>
      <c r="DJ82" s="81">
        <v>3722</v>
      </c>
      <c r="DK82" s="81">
        <v>3634</v>
      </c>
      <c r="DL82" s="81">
        <v>3661</v>
      </c>
      <c r="DM82" s="81">
        <v>3529</v>
      </c>
      <c r="DN82" s="81">
        <v>3532</v>
      </c>
      <c r="DO82" s="81">
        <v>3477</v>
      </c>
      <c r="DP82" s="81">
        <v>3447</v>
      </c>
      <c r="DQ82" s="81">
        <v>3334</v>
      </c>
      <c r="DR82" s="81">
        <v>4183</v>
      </c>
      <c r="DS82" s="81">
        <v>8534</v>
      </c>
      <c r="DT82" s="81">
        <v>8539</v>
      </c>
      <c r="DU82" s="81">
        <v>7408</v>
      </c>
      <c r="DV82" s="81">
        <v>6575</v>
      </c>
      <c r="DW82" s="81">
        <v>6472</v>
      </c>
      <c r="DX82" s="81">
        <v>6388</v>
      </c>
      <c r="DY82" s="81">
        <v>6034</v>
      </c>
      <c r="DZ82" s="81">
        <v>5508</v>
      </c>
      <c r="EA82" s="81">
        <v>5347</v>
      </c>
      <c r="EB82" s="81">
        <v>5420</v>
      </c>
      <c r="EC82" s="81">
        <v>5302</v>
      </c>
      <c r="ED82" s="81">
        <v>5113</v>
      </c>
      <c r="EE82" s="81">
        <v>4984</v>
      </c>
      <c r="EF82" s="81">
        <v>4782</v>
      </c>
      <c r="EG82" s="81">
        <v>4696</v>
      </c>
      <c r="EH82" s="81">
        <v>4573</v>
      </c>
      <c r="EI82" s="81">
        <v>4398</v>
      </c>
      <c r="EJ82" s="81">
        <v>4443</v>
      </c>
      <c r="EK82" s="81">
        <v>4443</v>
      </c>
      <c r="EL82" s="81">
        <v>4115</v>
      </c>
      <c r="EM82" s="81">
        <v>4095</v>
      </c>
      <c r="EN82" s="81">
        <v>4036</v>
      </c>
      <c r="EO82" s="81">
        <v>3862</v>
      </c>
      <c r="EP82" s="81">
        <v>3875</v>
      </c>
      <c r="EQ82" s="81">
        <v>3643</v>
      </c>
      <c r="ER82" s="81">
        <v>3286</v>
      </c>
      <c r="ES82" s="81">
        <v>3178</v>
      </c>
      <c r="ET82" s="81">
        <v>3031</v>
      </c>
      <c r="EU82" s="81">
        <v>3086</v>
      </c>
      <c r="EV82" s="81">
        <v>2932</v>
      </c>
      <c r="EW82" s="81">
        <v>3021</v>
      </c>
      <c r="EX82" s="81">
        <v>3010</v>
      </c>
      <c r="EY82" s="81">
        <v>2970</v>
      </c>
      <c r="EZ82" s="81">
        <v>2920</v>
      </c>
      <c r="FA82" s="81">
        <v>2977</v>
      </c>
      <c r="FB82" s="81">
        <v>2800</v>
      </c>
      <c r="FC82" s="81">
        <v>2847</v>
      </c>
      <c r="FD82" s="81">
        <v>2761</v>
      </c>
      <c r="FE82" s="81">
        <v>2818</v>
      </c>
      <c r="FF82" s="81">
        <v>2624</v>
      </c>
      <c r="FG82" s="81">
        <v>2458</v>
      </c>
      <c r="FH82" s="81">
        <v>2480</v>
      </c>
      <c r="FI82" s="81">
        <v>2299</v>
      </c>
      <c r="FJ82" s="81">
        <v>2311</v>
      </c>
      <c r="FK82" s="81">
        <v>2076</v>
      </c>
      <c r="FL82" s="81">
        <v>1902</v>
      </c>
      <c r="FM82" s="81">
        <v>1976</v>
      </c>
      <c r="FN82" s="81">
        <v>1873</v>
      </c>
      <c r="FO82" s="81">
        <v>1645</v>
      </c>
      <c r="FP82" s="81">
        <v>1554</v>
      </c>
      <c r="FQ82" s="81">
        <v>1489</v>
      </c>
      <c r="FR82" s="81">
        <v>1497</v>
      </c>
      <c r="FS82" s="81">
        <v>1424</v>
      </c>
      <c r="FT82" s="81">
        <v>1405</v>
      </c>
      <c r="FU82" s="81">
        <v>1293</v>
      </c>
      <c r="FV82" s="81">
        <v>1337</v>
      </c>
      <c r="FW82" s="81">
        <v>1321</v>
      </c>
      <c r="FX82" s="81">
        <v>1108</v>
      </c>
      <c r="FY82" s="81">
        <v>986</v>
      </c>
      <c r="FZ82" s="81">
        <v>1041</v>
      </c>
      <c r="GA82" s="81">
        <v>876</v>
      </c>
      <c r="GB82" s="81">
        <v>832</v>
      </c>
      <c r="GC82" s="81">
        <v>804</v>
      </c>
      <c r="GD82" s="81">
        <v>780</v>
      </c>
      <c r="GE82" s="81">
        <v>676</v>
      </c>
      <c r="GF82" s="81">
        <v>676</v>
      </c>
      <c r="GG82" s="81">
        <v>608</v>
      </c>
      <c r="GH82" s="81">
        <v>557</v>
      </c>
      <c r="GI82" s="81">
        <v>451</v>
      </c>
      <c r="GJ82" s="81">
        <v>368</v>
      </c>
      <c r="GK82" s="81">
        <v>358</v>
      </c>
      <c r="GL82" s="82">
        <v>1510</v>
      </c>
    </row>
    <row r="83" spans="1:194" s="1" customFormat="1" x14ac:dyDescent="0.25">
      <c r="A83" s="31" t="s">
        <v>244</v>
      </c>
      <c r="B83" s="137" t="s">
        <v>319</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0">
        <v>2154</v>
      </c>
      <c r="N83" s="80">
        <v>2061</v>
      </c>
      <c r="O83" s="80">
        <v>2229</v>
      </c>
      <c r="P83" s="80">
        <v>2224</v>
      </c>
      <c r="Q83" s="80">
        <v>2389</v>
      </c>
      <c r="R83" s="80">
        <v>2371</v>
      </c>
      <c r="S83" s="80">
        <v>2535</v>
      </c>
      <c r="T83" s="80">
        <v>2429</v>
      </c>
      <c r="U83" s="80">
        <v>2433</v>
      </c>
      <c r="V83" s="80">
        <v>2422</v>
      </c>
      <c r="W83" s="80">
        <v>2569</v>
      </c>
      <c r="X83" s="80">
        <v>2512</v>
      </c>
      <c r="Y83" s="80">
        <v>2575</v>
      </c>
      <c r="Z83" s="80">
        <v>2478</v>
      </c>
      <c r="AA83" s="80">
        <v>2521</v>
      </c>
      <c r="AB83" s="80">
        <v>2359</v>
      </c>
      <c r="AC83" s="80">
        <v>2440</v>
      </c>
      <c r="AD83" s="80">
        <v>2383</v>
      </c>
      <c r="AE83" s="80">
        <v>2226</v>
      </c>
      <c r="AF83" s="80">
        <v>1712</v>
      </c>
      <c r="AG83" s="80">
        <v>1743</v>
      </c>
      <c r="AH83" s="80">
        <v>1847</v>
      </c>
      <c r="AI83" s="80">
        <v>1916</v>
      </c>
      <c r="AJ83" s="80">
        <v>2215</v>
      </c>
      <c r="AK83" s="80">
        <v>2246</v>
      </c>
      <c r="AL83" s="80">
        <v>2243</v>
      </c>
      <c r="AM83" s="80">
        <v>2263</v>
      </c>
      <c r="AN83" s="80">
        <v>2273</v>
      </c>
      <c r="AO83" s="80">
        <v>2455</v>
      </c>
      <c r="AP83" s="80">
        <v>2433</v>
      </c>
      <c r="AQ83" s="80">
        <v>2579</v>
      </c>
      <c r="AR83" s="80">
        <v>2532</v>
      </c>
      <c r="AS83" s="80">
        <v>2488</v>
      </c>
      <c r="AT83" s="80">
        <v>2585</v>
      </c>
      <c r="AU83" s="80">
        <v>2546</v>
      </c>
      <c r="AV83" s="80">
        <v>2550</v>
      </c>
      <c r="AW83" s="80">
        <v>2570</v>
      </c>
      <c r="AX83" s="80">
        <v>2535</v>
      </c>
      <c r="AY83" s="80">
        <v>2449</v>
      </c>
      <c r="AZ83" s="80">
        <v>2410</v>
      </c>
      <c r="BA83" s="80">
        <v>2626</v>
      </c>
      <c r="BB83" s="80">
        <v>2566</v>
      </c>
      <c r="BC83" s="80">
        <v>2584</v>
      </c>
      <c r="BD83" s="80">
        <v>2534</v>
      </c>
      <c r="BE83" s="80">
        <v>2318</v>
      </c>
      <c r="BF83" s="80">
        <v>2322</v>
      </c>
      <c r="BG83" s="80">
        <v>2522</v>
      </c>
      <c r="BH83" s="80">
        <v>2600</v>
      </c>
      <c r="BI83" s="80">
        <v>2696</v>
      </c>
      <c r="BJ83" s="80">
        <v>2705</v>
      </c>
      <c r="BK83" s="80">
        <v>2840</v>
      </c>
      <c r="BL83" s="80">
        <v>2954</v>
      </c>
      <c r="BM83" s="80">
        <v>2855</v>
      </c>
      <c r="BN83" s="80">
        <v>2924</v>
      </c>
      <c r="BO83" s="80">
        <v>2964</v>
      </c>
      <c r="BP83" s="80">
        <v>2994</v>
      </c>
      <c r="BQ83" s="80">
        <v>2955</v>
      </c>
      <c r="BR83" s="80">
        <v>2906</v>
      </c>
      <c r="BS83" s="80">
        <v>2743</v>
      </c>
      <c r="BT83" s="80">
        <v>2673</v>
      </c>
      <c r="BU83" s="80">
        <v>2723</v>
      </c>
      <c r="BV83" s="80">
        <v>2577</v>
      </c>
      <c r="BW83" s="80">
        <v>2447</v>
      </c>
      <c r="BX83" s="80">
        <v>2412</v>
      </c>
      <c r="BY83" s="80">
        <v>2242</v>
      </c>
      <c r="BZ83" s="80">
        <v>2235</v>
      </c>
      <c r="CA83" s="80">
        <v>2241</v>
      </c>
      <c r="CB83" s="80">
        <v>2052</v>
      </c>
      <c r="CC83" s="80">
        <v>2067</v>
      </c>
      <c r="CD83" s="80">
        <v>2073</v>
      </c>
      <c r="CE83" s="80">
        <v>1887</v>
      </c>
      <c r="CF83" s="80">
        <v>1987</v>
      </c>
      <c r="CG83" s="80">
        <v>1921</v>
      </c>
      <c r="CH83" s="80">
        <v>2081</v>
      </c>
      <c r="CI83" s="80">
        <v>2270</v>
      </c>
      <c r="CJ83" s="80">
        <v>2444</v>
      </c>
      <c r="CK83" s="80">
        <v>1856</v>
      </c>
      <c r="CL83" s="80">
        <v>1673</v>
      </c>
      <c r="CM83" s="80">
        <v>1641</v>
      </c>
      <c r="CN83" s="80">
        <v>1507</v>
      </c>
      <c r="CO83" s="80">
        <v>1200</v>
      </c>
      <c r="CP83" s="80">
        <v>982</v>
      </c>
      <c r="CQ83" s="80">
        <v>981</v>
      </c>
      <c r="CR83" s="80">
        <v>987</v>
      </c>
      <c r="CS83" s="80">
        <v>915</v>
      </c>
      <c r="CT83" s="80">
        <v>826</v>
      </c>
      <c r="CU83" s="80">
        <v>661</v>
      </c>
      <c r="CV83" s="80">
        <v>627</v>
      </c>
      <c r="CW83" s="80">
        <v>485</v>
      </c>
      <c r="CX83" s="80">
        <v>413</v>
      </c>
      <c r="CY83" s="80">
        <v>1358</v>
      </c>
      <c r="CZ83" s="81">
        <v>2075</v>
      </c>
      <c r="DA83" s="81">
        <v>2009</v>
      </c>
      <c r="DB83" s="81">
        <v>2032</v>
      </c>
      <c r="DC83" s="81">
        <v>2223</v>
      </c>
      <c r="DD83" s="81">
        <v>2404</v>
      </c>
      <c r="DE83" s="81">
        <v>2285</v>
      </c>
      <c r="DF83" s="81">
        <v>2208</v>
      </c>
      <c r="DG83" s="81">
        <v>2220</v>
      </c>
      <c r="DH83" s="81">
        <v>2208</v>
      </c>
      <c r="DI83" s="81">
        <v>2368</v>
      </c>
      <c r="DJ83" s="81">
        <v>2391</v>
      </c>
      <c r="DK83" s="81">
        <v>2387</v>
      </c>
      <c r="DL83" s="81">
        <v>2439</v>
      </c>
      <c r="DM83" s="81">
        <v>2316</v>
      </c>
      <c r="DN83" s="81">
        <v>2411</v>
      </c>
      <c r="DO83" s="81">
        <v>2316</v>
      </c>
      <c r="DP83" s="81">
        <v>2296</v>
      </c>
      <c r="DQ83" s="81">
        <v>2317</v>
      </c>
      <c r="DR83" s="81">
        <v>2114</v>
      </c>
      <c r="DS83" s="81">
        <v>1601</v>
      </c>
      <c r="DT83" s="81">
        <v>1533</v>
      </c>
      <c r="DU83" s="81">
        <v>1734</v>
      </c>
      <c r="DV83" s="81">
        <v>1890</v>
      </c>
      <c r="DW83" s="81">
        <v>2051</v>
      </c>
      <c r="DX83" s="81">
        <v>2146</v>
      </c>
      <c r="DY83" s="81">
        <v>2228</v>
      </c>
      <c r="DZ83" s="81">
        <v>2346</v>
      </c>
      <c r="EA83" s="81">
        <v>2401</v>
      </c>
      <c r="EB83" s="81">
        <v>2538</v>
      </c>
      <c r="EC83" s="81">
        <v>2683</v>
      </c>
      <c r="ED83" s="81">
        <v>2703</v>
      </c>
      <c r="EE83" s="81">
        <v>2729</v>
      </c>
      <c r="EF83" s="81">
        <v>2808</v>
      </c>
      <c r="EG83" s="81">
        <v>2831</v>
      </c>
      <c r="EH83" s="81">
        <v>2879</v>
      </c>
      <c r="EI83" s="81">
        <v>2768</v>
      </c>
      <c r="EJ83" s="81">
        <v>2666</v>
      </c>
      <c r="EK83" s="81">
        <v>2657</v>
      </c>
      <c r="EL83" s="81">
        <v>2682</v>
      </c>
      <c r="EM83" s="81">
        <v>2633</v>
      </c>
      <c r="EN83" s="81">
        <v>2646</v>
      </c>
      <c r="EO83" s="81">
        <v>2820</v>
      </c>
      <c r="EP83" s="81">
        <v>2745</v>
      </c>
      <c r="EQ83" s="81">
        <v>2654</v>
      </c>
      <c r="ER83" s="81">
        <v>2458</v>
      </c>
      <c r="ES83" s="81">
        <v>2476</v>
      </c>
      <c r="ET83" s="81">
        <v>2537</v>
      </c>
      <c r="EU83" s="81">
        <v>2697</v>
      </c>
      <c r="EV83" s="81">
        <v>2687</v>
      </c>
      <c r="EW83" s="81">
        <v>2843</v>
      </c>
      <c r="EX83" s="81">
        <v>2895</v>
      </c>
      <c r="EY83" s="81">
        <v>3063</v>
      </c>
      <c r="EZ83" s="81">
        <v>2905</v>
      </c>
      <c r="FA83" s="81">
        <v>2950</v>
      </c>
      <c r="FB83" s="81">
        <v>3139</v>
      </c>
      <c r="FC83" s="81">
        <v>3215</v>
      </c>
      <c r="FD83" s="81">
        <v>3030</v>
      </c>
      <c r="FE83" s="81">
        <v>2873</v>
      </c>
      <c r="FF83" s="81">
        <v>2894</v>
      </c>
      <c r="FG83" s="81">
        <v>2830</v>
      </c>
      <c r="FH83" s="81">
        <v>2751</v>
      </c>
      <c r="FI83" s="81">
        <v>2648</v>
      </c>
      <c r="FJ83" s="81">
        <v>2451</v>
      </c>
      <c r="FK83" s="81">
        <v>2349</v>
      </c>
      <c r="FL83" s="81">
        <v>2503</v>
      </c>
      <c r="FM83" s="81">
        <v>2322</v>
      </c>
      <c r="FN83" s="81">
        <v>2270</v>
      </c>
      <c r="FO83" s="81">
        <v>2206</v>
      </c>
      <c r="FP83" s="81">
        <v>2179</v>
      </c>
      <c r="FQ83" s="81">
        <v>2117</v>
      </c>
      <c r="FR83" s="81">
        <v>2074</v>
      </c>
      <c r="FS83" s="81">
        <v>2153</v>
      </c>
      <c r="FT83" s="81">
        <v>2142</v>
      </c>
      <c r="FU83" s="81">
        <v>2325</v>
      </c>
      <c r="FV83" s="81">
        <v>2522</v>
      </c>
      <c r="FW83" s="81">
        <v>2914</v>
      </c>
      <c r="FX83" s="81">
        <v>2054</v>
      </c>
      <c r="FY83" s="81">
        <v>1913</v>
      </c>
      <c r="FZ83" s="81">
        <v>1919</v>
      </c>
      <c r="GA83" s="81">
        <v>1603</v>
      </c>
      <c r="GB83" s="81">
        <v>1430</v>
      </c>
      <c r="GC83" s="81">
        <v>1231</v>
      </c>
      <c r="GD83" s="81">
        <v>1304</v>
      </c>
      <c r="GE83" s="81">
        <v>1225</v>
      </c>
      <c r="GF83" s="81">
        <v>1158</v>
      </c>
      <c r="GG83" s="81">
        <v>1029</v>
      </c>
      <c r="GH83" s="81">
        <v>1011</v>
      </c>
      <c r="GI83" s="81">
        <v>823</v>
      </c>
      <c r="GJ83" s="81">
        <v>718</v>
      </c>
      <c r="GK83" s="81">
        <v>614</v>
      </c>
      <c r="GL83" s="82">
        <v>2768</v>
      </c>
    </row>
    <row r="84" spans="1:194" s="1" customFormat="1" x14ac:dyDescent="0.25">
      <c r="A84" s="31" t="s">
        <v>244</v>
      </c>
      <c r="B84" s="137" t="s">
        <v>320</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0">
        <v>1419</v>
      </c>
      <c r="N84" s="80">
        <v>1385</v>
      </c>
      <c r="O84" s="80">
        <v>1438</v>
      </c>
      <c r="P84" s="80">
        <v>1574</v>
      </c>
      <c r="Q84" s="80">
        <v>1506</v>
      </c>
      <c r="R84" s="80">
        <v>1585</v>
      </c>
      <c r="S84" s="80">
        <v>1683</v>
      </c>
      <c r="T84" s="80">
        <v>1599</v>
      </c>
      <c r="U84" s="80">
        <v>1678</v>
      </c>
      <c r="V84" s="80">
        <v>1744</v>
      </c>
      <c r="W84" s="80">
        <v>1679</v>
      </c>
      <c r="X84" s="80">
        <v>1778</v>
      </c>
      <c r="Y84" s="80">
        <v>1748</v>
      </c>
      <c r="Z84" s="80">
        <v>1828</v>
      </c>
      <c r="AA84" s="80">
        <v>1845</v>
      </c>
      <c r="AB84" s="80">
        <v>1816</v>
      </c>
      <c r="AC84" s="80">
        <v>1751</v>
      </c>
      <c r="AD84" s="80">
        <v>1871</v>
      </c>
      <c r="AE84" s="80">
        <v>2042</v>
      </c>
      <c r="AF84" s="80">
        <v>2974</v>
      </c>
      <c r="AG84" s="80">
        <v>2815</v>
      </c>
      <c r="AH84" s="80">
        <v>2582</v>
      </c>
      <c r="AI84" s="80">
        <v>2214</v>
      </c>
      <c r="AJ84" s="80">
        <v>2009</v>
      </c>
      <c r="AK84" s="80">
        <v>1730</v>
      </c>
      <c r="AL84" s="80">
        <v>1710</v>
      </c>
      <c r="AM84" s="80">
        <v>1743</v>
      </c>
      <c r="AN84" s="80">
        <v>1746</v>
      </c>
      <c r="AO84" s="80">
        <v>1877</v>
      </c>
      <c r="AP84" s="80">
        <v>1779</v>
      </c>
      <c r="AQ84" s="80">
        <v>1921</v>
      </c>
      <c r="AR84" s="80">
        <v>1899</v>
      </c>
      <c r="AS84" s="80">
        <v>1872</v>
      </c>
      <c r="AT84" s="80">
        <v>1904</v>
      </c>
      <c r="AU84" s="80">
        <v>1930</v>
      </c>
      <c r="AV84" s="80">
        <v>1774</v>
      </c>
      <c r="AW84" s="80">
        <v>1778</v>
      </c>
      <c r="AX84" s="80">
        <v>1876</v>
      </c>
      <c r="AY84" s="80">
        <v>1940</v>
      </c>
      <c r="AZ84" s="80">
        <v>1823</v>
      </c>
      <c r="BA84" s="80">
        <v>1798</v>
      </c>
      <c r="BB84" s="80">
        <v>1783</v>
      </c>
      <c r="BC84" s="80">
        <v>1827</v>
      </c>
      <c r="BD84" s="80">
        <v>1737</v>
      </c>
      <c r="BE84" s="80">
        <v>1611</v>
      </c>
      <c r="BF84" s="80">
        <v>1661</v>
      </c>
      <c r="BG84" s="80">
        <v>1618</v>
      </c>
      <c r="BH84" s="80">
        <v>1806</v>
      </c>
      <c r="BI84" s="80">
        <v>1894</v>
      </c>
      <c r="BJ84" s="80">
        <v>1888</v>
      </c>
      <c r="BK84" s="80">
        <v>2030</v>
      </c>
      <c r="BL84" s="80">
        <v>2198</v>
      </c>
      <c r="BM84" s="80">
        <v>2268</v>
      </c>
      <c r="BN84" s="80">
        <v>2335</v>
      </c>
      <c r="BO84" s="80">
        <v>2283</v>
      </c>
      <c r="BP84" s="80">
        <v>2384</v>
      </c>
      <c r="BQ84" s="80">
        <v>2396</v>
      </c>
      <c r="BR84" s="80">
        <v>2490</v>
      </c>
      <c r="BS84" s="80">
        <v>2535</v>
      </c>
      <c r="BT84" s="80">
        <v>2356</v>
      </c>
      <c r="BU84" s="80">
        <v>2381</v>
      </c>
      <c r="BV84" s="80">
        <v>2366</v>
      </c>
      <c r="BW84" s="80">
        <v>2324</v>
      </c>
      <c r="BX84" s="80">
        <v>2277</v>
      </c>
      <c r="BY84" s="80">
        <v>2140</v>
      </c>
      <c r="BZ84" s="80">
        <v>2090</v>
      </c>
      <c r="CA84" s="80">
        <v>1915</v>
      </c>
      <c r="CB84" s="80">
        <v>1953</v>
      </c>
      <c r="CC84" s="80">
        <v>1945</v>
      </c>
      <c r="CD84" s="80">
        <v>1928</v>
      </c>
      <c r="CE84" s="80">
        <v>1806</v>
      </c>
      <c r="CF84" s="80">
        <v>1799</v>
      </c>
      <c r="CG84" s="80">
        <v>1843</v>
      </c>
      <c r="CH84" s="80">
        <v>2016</v>
      </c>
      <c r="CI84" s="80">
        <v>2019</v>
      </c>
      <c r="CJ84" s="80">
        <v>2300</v>
      </c>
      <c r="CK84" s="80">
        <v>1699</v>
      </c>
      <c r="CL84" s="80">
        <v>1491</v>
      </c>
      <c r="CM84" s="80">
        <v>1446</v>
      </c>
      <c r="CN84" s="80">
        <v>1414</v>
      </c>
      <c r="CO84" s="80">
        <v>1151</v>
      </c>
      <c r="CP84" s="80">
        <v>1027</v>
      </c>
      <c r="CQ84" s="80">
        <v>957</v>
      </c>
      <c r="CR84" s="80">
        <v>906</v>
      </c>
      <c r="CS84" s="80">
        <v>830</v>
      </c>
      <c r="CT84" s="80">
        <v>728</v>
      </c>
      <c r="CU84" s="80">
        <v>654</v>
      </c>
      <c r="CV84" s="80">
        <v>511</v>
      </c>
      <c r="CW84" s="80">
        <v>422</v>
      </c>
      <c r="CX84" s="80">
        <v>378</v>
      </c>
      <c r="CY84" s="80">
        <v>1210</v>
      </c>
      <c r="CZ84" s="81">
        <v>1357</v>
      </c>
      <c r="DA84" s="81">
        <v>1341</v>
      </c>
      <c r="DB84" s="81">
        <v>1424</v>
      </c>
      <c r="DC84" s="81">
        <v>1508</v>
      </c>
      <c r="DD84" s="81">
        <v>1499</v>
      </c>
      <c r="DE84" s="81">
        <v>1550</v>
      </c>
      <c r="DF84" s="81">
        <v>1623</v>
      </c>
      <c r="DG84" s="81">
        <v>1568</v>
      </c>
      <c r="DH84" s="81">
        <v>1575</v>
      </c>
      <c r="DI84" s="81">
        <v>1595</v>
      </c>
      <c r="DJ84" s="81">
        <v>1711</v>
      </c>
      <c r="DK84" s="81">
        <v>1678</v>
      </c>
      <c r="DL84" s="81">
        <v>1699</v>
      </c>
      <c r="DM84" s="81">
        <v>1646</v>
      </c>
      <c r="DN84" s="81">
        <v>1683</v>
      </c>
      <c r="DO84" s="81">
        <v>1656</v>
      </c>
      <c r="DP84" s="81">
        <v>1763</v>
      </c>
      <c r="DQ84" s="81">
        <v>1733</v>
      </c>
      <c r="DR84" s="81">
        <v>1865</v>
      </c>
      <c r="DS84" s="81">
        <v>2837</v>
      </c>
      <c r="DT84" s="81">
        <v>2823</v>
      </c>
      <c r="DU84" s="81">
        <v>2476</v>
      </c>
      <c r="DV84" s="81">
        <v>2038</v>
      </c>
      <c r="DW84" s="81">
        <v>1740</v>
      </c>
      <c r="DX84" s="81">
        <v>1637</v>
      </c>
      <c r="DY84" s="81">
        <v>1668</v>
      </c>
      <c r="DZ84" s="81">
        <v>1720</v>
      </c>
      <c r="EA84" s="81">
        <v>1761</v>
      </c>
      <c r="EB84" s="81">
        <v>1811</v>
      </c>
      <c r="EC84" s="81">
        <v>1840</v>
      </c>
      <c r="ED84" s="81">
        <v>1925</v>
      </c>
      <c r="EE84" s="81">
        <v>1835</v>
      </c>
      <c r="EF84" s="81">
        <v>1798</v>
      </c>
      <c r="EG84" s="81">
        <v>1981</v>
      </c>
      <c r="EH84" s="81">
        <v>2002</v>
      </c>
      <c r="EI84" s="81">
        <v>1876</v>
      </c>
      <c r="EJ84" s="81">
        <v>1872</v>
      </c>
      <c r="EK84" s="81">
        <v>1990</v>
      </c>
      <c r="EL84" s="81">
        <v>1823</v>
      </c>
      <c r="EM84" s="81">
        <v>1904</v>
      </c>
      <c r="EN84" s="81">
        <v>1915</v>
      </c>
      <c r="EO84" s="81">
        <v>1872</v>
      </c>
      <c r="EP84" s="81">
        <v>1896</v>
      </c>
      <c r="EQ84" s="81">
        <v>1782</v>
      </c>
      <c r="ER84" s="81">
        <v>1690</v>
      </c>
      <c r="ES84" s="81">
        <v>1684</v>
      </c>
      <c r="ET84" s="81">
        <v>1772</v>
      </c>
      <c r="EU84" s="81">
        <v>1774</v>
      </c>
      <c r="EV84" s="81">
        <v>1909</v>
      </c>
      <c r="EW84" s="81">
        <v>1975</v>
      </c>
      <c r="EX84" s="81">
        <v>2240</v>
      </c>
      <c r="EY84" s="81">
        <v>2366</v>
      </c>
      <c r="EZ84" s="81">
        <v>2361</v>
      </c>
      <c r="FA84" s="81">
        <v>2348</v>
      </c>
      <c r="FB84" s="81">
        <v>2395</v>
      </c>
      <c r="FC84" s="81">
        <v>2601</v>
      </c>
      <c r="FD84" s="81">
        <v>2536</v>
      </c>
      <c r="FE84" s="81">
        <v>2560</v>
      </c>
      <c r="FF84" s="81">
        <v>2633</v>
      </c>
      <c r="FG84" s="81">
        <v>2519</v>
      </c>
      <c r="FH84" s="81">
        <v>2523</v>
      </c>
      <c r="FI84" s="81">
        <v>2340</v>
      </c>
      <c r="FJ84" s="81">
        <v>2451</v>
      </c>
      <c r="FK84" s="81">
        <v>2433</v>
      </c>
      <c r="FL84" s="81">
        <v>2172</v>
      </c>
      <c r="FM84" s="81">
        <v>2163</v>
      </c>
      <c r="FN84" s="81">
        <v>2027</v>
      </c>
      <c r="FO84" s="81">
        <v>2024</v>
      </c>
      <c r="FP84" s="81">
        <v>2037</v>
      </c>
      <c r="FQ84" s="81">
        <v>1990</v>
      </c>
      <c r="FR84" s="81">
        <v>1980</v>
      </c>
      <c r="FS84" s="81">
        <v>1977</v>
      </c>
      <c r="FT84" s="81">
        <v>2048</v>
      </c>
      <c r="FU84" s="81">
        <v>2056</v>
      </c>
      <c r="FV84" s="81">
        <v>2174</v>
      </c>
      <c r="FW84" s="81">
        <v>2335</v>
      </c>
      <c r="FX84" s="81">
        <v>1785</v>
      </c>
      <c r="FY84" s="81">
        <v>1685</v>
      </c>
      <c r="FZ84" s="81">
        <v>1675</v>
      </c>
      <c r="GA84" s="81">
        <v>1523</v>
      </c>
      <c r="GB84" s="81">
        <v>1304</v>
      </c>
      <c r="GC84" s="81">
        <v>1213</v>
      </c>
      <c r="GD84" s="81">
        <v>1176</v>
      </c>
      <c r="GE84" s="81">
        <v>1167</v>
      </c>
      <c r="GF84" s="81">
        <v>1098</v>
      </c>
      <c r="GG84" s="81">
        <v>987</v>
      </c>
      <c r="GH84" s="81">
        <v>904</v>
      </c>
      <c r="GI84" s="81">
        <v>753</v>
      </c>
      <c r="GJ84" s="81">
        <v>677</v>
      </c>
      <c r="GK84" s="81">
        <v>601</v>
      </c>
      <c r="GL84" s="82">
        <v>2571</v>
      </c>
    </row>
    <row r="85" spans="1:194" s="1" customFormat="1" x14ac:dyDescent="0.25">
      <c r="A85" s="31" t="s">
        <v>244</v>
      </c>
      <c r="B85" s="137" t="s">
        <v>321</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0">
        <v>2542</v>
      </c>
      <c r="N85" s="80">
        <v>2577</v>
      </c>
      <c r="O85" s="80">
        <v>2544</v>
      </c>
      <c r="P85" s="80">
        <v>2615</v>
      </c>
      <c r="Q85" s="80">
        <v>2750</v>
      </c>
      <c r="R85" s="80">
        <v>2874</v>
      </c>
      <c r="S85" s="80">
        <v>2902</v>
      </c>
      <c r="T85" s="80">
        <v>2938</v>
      </c>
      <c r="U85" s="80">
        <v>2844</v>
      </c>
      <c r="V85" s="80">
        <v>2893</v>
      </c>
      <c r="W85" s="80">
        <v>2980</v>
      </c>
      <c r="X85" s="80">
        <v>3034</v>
      </c>
      <c r="Y85" s="80">
        <v>2965</v>
      </c>
      <c r="Z85" s="80">
        <v>2921</v>
      </c>
      <c r="AA85" s="80">
        <v>2755</v>
      </c>
      <c r="AB85" s="80">
        <v>2703</v>
      </c>
      <c r="AC85" s="80">
        <v>2724</v>
      </c>
      <c r="AD85" s="80">
        <v>2667</v>
      </c>
      <c r="AE85" s="80">
        <v>3069</v>
      </c>
      <c r="AF85" s="80">
        <v>5606</v>
      </c>
      <c r="AG85" s="80">
        <v>5999</v>
      </c>
      <c r="AH85" s="80">
        <v>5624</v>
      </c>
      <c r="AI85" s="80">
        <v>4979</v>
      </c>
      <c r="AJ85" s="80">
        <v>4244</v>
      </c>
      <c r="AK85" s="80">
        <v>4111</v>
      </c>
      <c r="AL85" s="80">
        <v>4091</v>
      </c>
      <c r="AM85" s="80">
        <v>3901</v>
      </c>
      <c r="AN85" s="80">
        <v>3931</v>
      </c>
      <c r="AO85" s="80">
        <v>3715</v>
      </c>
      <c r="AP85" s="80">
        <v>3681</v>
      </c>
      <c r="AQ85" s="80">
        <v>3633</v>
      </c>
      <c r="AR85" s="80">
        <v>3419</v>
      </c>
      <c r="AS85" s="80">
        <v>3607</v>
      </c>
      <c r="AT85" s="80">
        <v>3328</v>
      </c>
      <c r="AU85" s="80">
        <v>3448</v>
      </c>
      <c r="AV85" s="80">
        <v>3437</v>
      </c>
      <c r="AW85" s="80">
        <v>3431</v>
      </c>
      <c r="AX85" s="80">
        <v>3307</v>
      </c>
      <c r="AY85" s="80">
        <v>3267</v>
      </c>
      <c r="AZ85" s="80">
        <v>3199</v>
      </c>
      <c r="BA85" s="80">
        <v>3174</v>
      </c>
      <c r="BB85" s="80">
        <v>3019</v>
      </c>
      <c r="BC85" s="80">
        <v>3128</v>
      </c>
      <c r="BD85" s="80">
        <v>3008</v>
      </c>
      <c r="BE85" s="80">
        <v>2718</v>
      </c>
      <c r="BF85" s="80">
        <v>2634</v>
      </c>
      <c r="BG85" s="80">
        <v>2718</v>
      </c>
      <c r="BH85" s="80">
        <v>2706</v>
      </c>
      <c r="BI85" s="80">
        <v>2641</v>
      </c>
      <c r="BJ85" s="80">
        <v>2675</v>
      </c>
      <c r="BK85" s="80">
        <v>3050</v>
      </c>
      <c r="BL85" s="80">
        <v>3172</v>
      </c>
      <c r="BM85" s="80">
        <v>2978</v>
      </c>
      <c r="BN85" s="80">
        <v>2996</v>
      </c>
      <c r="BO85" s="80">
        <v>2931</v>
      </c>
      <c r="BP85" s="80">
        <v>3076</v>
      </c>
      <c r="BQ85" s="80">
        <v>3088</v>
      </c>
      <c r="BR85" s="80">
        <v>3212</v>
      </c>
      <c r="BS85" s="80">
        <v>3105</v>
      </c>
      <c r="BT85" s="80">
        <v>3029</v>
      </c>
      <c r="BU85" s="80">
        <v>3108</v>
      </c>
      <c r="BV85" s="80">
        <v>2851</v>
      </c>
      <c r="BW85" s="80">
        <v>2781</v>
      </c>
      <c r="BX85" s="80">
        <v>2724</v>
      </c>
      <c r="BY85" s="80">
        <v>2810</v>
      </c>
      <c r="BZ85" s="80">
        <v>2580</v>
      </c>
      <c r="CA85" s="80">
        <v>2411</v>
      </c>
      <c r="CB85" s="80">
        <v>2350</v>
      </c>
      <c r="CC85" s="80">
        <v>2277</v>
      </c>
      <c r="CD85" s="80">
        <v>2210</v>
      </c>
      <c r="CE85" s="80">
        <v>2017</v>
      </c>
      <c r="CF85" s="80">
        <v>1995</v>
      </c>
      <c r="CG85" s="80">
        <v>2089</v>
      </c>
      <c r="CH85" s="80">
        <v>2012</v>
      </c>
      <c r="CI85" s="80">
        <v>2110</v>
      </c>
      <c r="CJ85" s="80">
        <v>2331</v>
      </c>
      <c r="CK85" s="80">
        <v>1610</v>
      </c>
      <c r="CL85" s="80">
        <v>1503</v>
      </c>
      <c r="CM85" s="80">
        <v>1403</v>
      </c>
      <c r="CN85" s="80">
        <v>1223</v>
      </c>
      <c r="CO85" s="80">
        <v>1076</v>
      </c>
      <c r="CP85" s="80">
        <v>964</v>
      </c>
      <c r="CQ85" s="80">
        <v>1017</v>
      </c>
      <c r="CR85" s="80">
        <v>1002</v>
      </c>
      <c r="CS85" s="80">
        <v>822</v>
      </c>
      <c r="CT85" s="80">
        <v>786</v>
      </c>
      <c r="CU85" s="80">
        <v>661</v>
      </c>
      <c r="CV85" s="80">
        <v>601</v>
      </c>
      <c r="CW85" s="80">
        <v>514</v>
      </c>
      <c r="CX85" s="80">
        <v>427</v>
      </c>
      <c r="CY85" s="80">
        <v>1300</v>
      </c>
      <c r="CZ85" s="81">
        <v>2486</v>
      </c>
      <c r="DA85" s="81">
        <v>2449</v>
      </c>
      <c r="DB85" s="81">
        <v>2484</v>
      </c>
      <c r="DC85" s="81">
        <v>2651</v>
      </c>
      <c r="DD85" s="81">
        <v>2596</v>
      </c>
      <c r="DE85" s="81">
        <v>2690</v>
      </c>
      <c r="DF85" s="81">
        <v>2770</v>
      </c>
      <c r="DG85" s="81">
        <v>2668</v>
      </c>
      <c r="DH85" s="81">
        <v>2841</v>
      </c>
      <c r="DI85" s="81">
        <v>2790</v>
      </c>
      <c r="DJ85" s="81">
        <v>2713</v>
      </c>
      <c r="DK85" s="81">
        <v>2862</v>
      </c>
      <c r="DL85" s="81">
        <v>2721</v>
      </c>
      <c r="DM85" s="81">
        <v>2815</v>
      </c>
      <c r="DN85" s="81">
        <v>2675</v>
      </c>
      <c r="DO85" s="81">
        <v>2673</v>
      </c>
      <c r="DP85" s="81">
        <v>2512</v>
      </c>
      <c r="DQ85" s="81">
        <v>2654</v>
      </c>
      <c r="DR85" s="81">
        <v>3171</v>
      </c>
      <c r="DS85" s="81">
        <v>5738</v>
      </c>
      <c r="DT85" s="81">
        <v>6288</v>
      </c>
      <c r="DU85" s="81">
        <v>5819</v>
      </c>
      <c r="DV85" s="81">
        <v>4383</v>
      </c>
      <c r="DW85" s="81">
        <v>3871</v>
      </c>
      <c r="DX85" s="81">
        <v>3745</v>
      </c>
      <c r="DY85" s="81">
        <v>3936</v>
      </c>
      <c r="DZ85" s="81">
        <v>3767</v>
      </c>
      <c r="EA85" s="81">
        <v>3730</v>
      </c>
      <c r="EB85" s="81">
        <v>3692</v>
      </c>
      <c r="EC85" s="81">
        <v>3573</v>
      </c>
      <c r="ED85" s="81">
        <v>3602</v>
      </c>
      <c r="EE85" s="81">
        <v>3459</v>
      </c>
      <c r="EF85" s="81">
        <v>3583</v>
      </c>
      <c r="EG85" s="81">
        <v>3406</v>
      </c>
      <c r="EH85" s="81">
        <v>3646</v>
      </c>
      <c r="EI85" s="81">
        <v>3467</v>
      </c>
      <c r="EJ85" s="81">
        <v>3447</v>
      </c>
      <c r="EK85" s="81">
        <v>3289</v>
      </c>
      <c r="EL85" s="81">
        <v>3296</v>
      </c>
      <c r="EM85" s="81">
        <v>3294</v>
      </c>
      <c r="EN85" s="81">
        <v>3198</v>
      </c>
      <c r="EO85" s="81">
        <v>3221</v>
      </c>
      <c r="EP85" s="81">
        <v>3160</v>
      </c>
      <c r="EQ85" s="81">
        <v>2947</v>
      </c>
      <c r="ER85" s="81">
        <v>2671</v>
      </c>
      <c r="ES85" s="81">
        <v>2525</v>
      </c>
      <c r="ET85" s="81">
        <v>2796</v>
      </c>
      <c r="EU85" s="81">
        <v>2775</v>
      </c>
      <c r="EV85" s="81">
        <v>2752</v>
      </c>
      <c r="EW85" s="81">
        <v>2814</v>
      </c>
      <c r="EX85" s="81">
        <v>2921</v>
      </c>
      <c r="EY85" s="81">
        <v>3141</v>
      </c>
      <c r="EZ85" s="81">
        <v>2941</v>
      </c>
      <c r="FA85" s="81">
        <v>2989</v>
      </c>
      <c r="FB85" s="81">
        <v>3103</v>
      </c>
      <c r="FC85" s="81">
        <v>3211</v>
      </c>
      <c r="FD85" s="81">
        <v>3191</v>
      </c>
      <c r="FE85" s="81">
        <v>3154</v>
      </c>
      <c r="FF85" s="81">
        <v>3105</v>
      </c>
      <c r="FG85" s="81">
        <v>3272</v>
      </c>
      <c r="FH85" s="81">
        <v>3051</v>
      </c>
      <c r="FI85" s="81">
        <v>2939</v>
      </c>
      <c r="FJ85" s="81">
        <v>2885</v>
      </c>
      <c r="FK85" s="81">
        <v>2903</v>
      </c>
      <c r="FL85" s="81">
        <v>2778</v>
      </c>
      <c r="FM85" s="81">
        <v>2660</v>
      </c>
      <c r="FN85" s="81">
        <v>2525</v>
      </c>
      <c r="FO85" s="81">
        <v>2383</v>
      </c>
      <c r="FP85" s="81">
        <v>2306</v>
      </c>
      <c r="FQ85" s="81">
        <v>2302</v>
      </c>
      <c r="FR85" s="81">
        <v>2254</v>
      </c>
      <c r="FS85" s="81">
        <v>2138</v>
      </c>
      <c r="FT85" s="81">
        <v>2228</v>
      </c>
      <c r="FU85" s="81">
        <v>2229</v>
      </c>
      <c r="FV85" s="81">
        <v>2349</v>
      </c>
      <c r="FW85" s="81">
        <v>2535</v>
      </c>
      <c r="FX85" s="81">
        <v>1755</v>
      </c>
      <c r="FY85" s="81">
        <v>1792</v>
      </c>
      <c r="FZ85" s="81">
        <v>1682</v>
      </c>
      <c r="GA85" s="81">
        <v>1475</v>
      </c>
      <c r="GB85" s="81">
        <v>1370</v>
      </c>
      <c r="GC85" s="81">
        <v>1286</v>
      </c>
      <c r="GD85" s="81">
        <v>1357</v>
      </c>
      <c r="GE85" s="81">
        <v>1336</v>
      </c>
      <c r="GF85" s="81">
        <v>1284</v>
      </c>
      <c r="GG85" s="81">
        <v>1166</v>
      </c>
      <c r="GH85" s="81">
        <v>972</v>
      </c>
      <c r="GI85" s="81">
        <v>969</v>
      </c>
      <c r="GJ85" s="81">
        <v>769</v>
      </c>
      <c r="GK85" s="81">
        <v>730</v>
      </c>
      <c r="GL85" s="82">
        <v>2862</v>
      </c>
    </row>
    <row r="86" spans="1:194" s="1" customFormat="1" x14ac:dyDescent="0.25">
      <c r="A86" s="31" t="s">
        <v>244</v>
      </c>
      <c r="B86" s="137" t="s">
        <v>322</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0">
        <v>4357</v>
      </c>
      <c r="N86" s="80">
        <v>4604</v>
      </c>
      <c r="O86" s="80">
        <v>4811</v>
      </c>
      <c r="P86" s="80">
        <v>5007</v>
      </c>
      <c r="Q86" s="80">
        <v>5172</v>
      </c>
      <c r="R86" s="80">
        <v>5441</v>
      </c>
      <c r="S86" s="80">
        <v>5549</v>
      </c>
      <c r="T86" s="80">
        <v>5566</v>
      </c>
      <c r="U86" s="80">
        <v>5531</v>
      </c>
      <c r="V86" s="80">
        <v>5772</v>
      </c>
      <c r="W86" s="80">
        <v>5859</v>
      </c>
      <c r="X86" s="80">
        <v>5927</v>
      </c>
      <c r="Y86" s="80">
        <v>5744</v>
      </c>
      <c r="Z86" s="80">
        <v>5782</v>
      </c>
      <c r="AA86" s="80">
        <v>5899</v>
      </c>
      <c r="AB86" s="80">
        <v>5600</v>
      </c>
      <c r="AC86" s="80">
        <v>5439</v>
      </c>
      <c r="AD86" s="80">
        <v>5460</v>
      </c>
      <c r="AE86" s="80">
        <v>5548</v>
      </c>
      <c r="AF86" s="80">
        <v>5687</v>
      </c>
      <c r="AG86" s="80">
        <v>5690</v>
      </c>
      <c r="AH86" s="80">
        <v>5593</v>
      </c>
      <c r="AI86" s="80">
        <v>5702</v>
      </c>
      <c r="AJ86" s="80">
        <v>5566</v>
      </c>
      <c r="AK86" s="80">
        <v>5476</v>
      </c>
      <c r="AL86" s="80">
        <v>5678</v>
      </c>
      <c r="AM86" s="80">
        <v>5602</v>
      </c>
      <c r="AN86" s="80">
        <v>5629</v>
      </c>
      <c r="AO86" s="80">
        <v>5913</v>
      </c>
      <c r="AP86" s="80">
        <v>5958</v>
      </c>
      <c r="AQ86" s="80">
        <v>6015</v>
      </c>
      <c r="AR86" s="80">
        <v>6017</v>
      </c>
      <c r="AS86" s="80">
        <v>6305</v>
      </c>
      <c r="AT86" s="80">
        <v>6071</v>
      </c>
      <c r="AU86" s="80">
        <v>6204</v>
      </c>
      <c r="AV86" s="80">
        <v>6122</v>
      </c>
      <c r="AW86" s="80">
        <v>6066</v>
      </c>
      <c r="AX86" s="80">
        <v>5985</v>
      </c>
      <c r="AY86" s="80">
        <v>5829</v>
      </c>
      <c r="AZ86" s="80">
        <v>5820</v>
      </c>
      <c r="BA86" s="80">
        <v>5696</v>
      </c>
      <c r="BB86" s="80">
        <v>5887</v>
      </c>
      <c r="BC86" s="80">
        <v>6013</v>
      </c>
      <c r="BD86" s="80">
        <v>5732</v>
      </c>
      <c r="BE86" s="80">
        <v>5387</v>
      </c>
      <c r="BF86" s="80">
        <v>5255</v>
      </c>
      <c r="BG86" s="80">
        <v>5423</v>
      </c>
      <c r="BH86" s="80">
        <v>5750</v>
      </c>
      <c r="BI86" s="80">
        <v>6083</v>
      </c>
      <c r="BJ86" s="80">
        <v>6350</v>
      </c>
      <c r="BK86" s="80">
        <v>6726</v>
      </c>
      <c r="BL86" s="80">
        <v>6886</v>
      </c>
      <c r="BM86" s="80">
        <v>6918</v>
      </c>
      <c r="BN86" s="80">
        <v>7202</v>
      </c>
      <c r="BO86" s="80">
        <v>7132</v>
      </c>
      <c r="BP86" s="80">
        <v>7271</v>
      </c>
      <c r="BQ86" s="80">
        <v>7458</v>
      </c>
      <c r="BR86" s="80">
        <v>7326</v>
      </c>
      <c r="BS86" s="80">
        <v>7433</v>
      </c>
      <c r="BT86" s="80">
        <v>7239</v>
      </c>
      <c r="BU86" s="80">
        <v>7139</v>
      </c>
      <c r="BV86" s="80">
        <v>7117</v>
      </c>
      <c r="BW86" s="80">
        <v>6735</v>
      </c>
      <c r="BX86" s="80">
        <v>6684</v>
      </c>
      <c r="BY86" s="80">
        <v>6465</v>
      </c>
      <c r="BZ86" s="80">
        <v>6452</v>
      </c>
      <c r="CA86" s="80">
        <v>6269</v>
      </c>
      <c r="CB86" s="80">
        <v>5975</v>
      </c>
      <c r="CC86" s="80">
        <v>6202</v>
      </c>
      <c r="CD86" s="80">
        <v>6022</v>
      </c>
      <c r="CE86" s="80">
        <v>5840</v>
      </c>
      <c r="CF86" s="80">
        <v>6055</v>
      </c>
      <c r="CG86" s="80">
        <v>6173</v>
      </c>
      <c r="CH86" s="80">
        <v>6291</v>
      </c>
      <c r="CI86" s="80">
        <v>6814</v>
      </c>
      <c r="CJ86" s="80">
        <v>7453</v>
      </c>
      <c r="CK86" s="80">
        <v>5679</v>
      </c>
      <c r="CL86" s="80">
        <v>5329</v>
      </c>
      <c r="CM86" s="80">
        <v>5045</v>
      </c>
      <c r="CN86" s="80">
        <v>4582</v>
      </c>
      <c r="CO86" s="80">
        <v>4065</v>
      </c>
      <c r="CP86" s="80">
        <v>3268</v>
      </c>
      <c r="CQ86" s="80">
        <v>3283</v>
      </c>
      <c r="CR86" s="80">
        <v>3136</v>
      </c>
      <c r="CS86" s="80">
        <v>2980</v>
      </c>
      <c r="CT86" s="80">
        <v>2638</v>
      </c>
      <c r="CU86" s="80">
        <v>2163</v>
      </c>
      <c r="CV86" s="80">
        <v>1973</v>
      </c>
      <c r="CW86" s="80">
        <v>1606</v>
      </c>
      <c r="CX86" s="80">
        <v>1340</v>
      </c>
      <c r="CY86" s="80">
        <v>4636</v>
      </c>
      <c r="CZ86" s="81">
        <v>4357</v>
      </c>
      <c r="DA86" s="81">
        <v>4251</v>
      </c>
      <c r="DB86" s="81">
        <v>4582</v>
      </c>
      <c r="DC86" s="81">
        <v>4745</v>
      </c>
      <c r="DD86" s="81">
        <v>4813</v>
      </c>
      <c r="DE86" s="81">
        <v>5085</v>
      </c>
      <c r="DF86" s="81">
        <v>5318</v>
      </c>
      <c r="DG86" s="81">
        <v>5256</v>
      </c>
      <c r="DH86" s="81">
        <v>5263</v>
      </c>
      <c r="DI86" s="81">
        <v>5612</v>
      </c>
      <c r="DJ86" s="81">
        <v>5789</v>
      </c>
      <c r="DK86" s="81">
        <v>5515</v>
      </c>
      <c r="DL86" s="81">
        <v>5586</v>
      </c>
      <c r="DM86" s="81">
        <v>5517</v>
      </c>
      <c r="DN86" s="81">
        <v>5554</v>
      </c>
      <c r="DO86" s="81">
        <v>5292</v>
      </c>
      <c r="DP86" s="81">
        <v>5032</v>
      </c>
      <c r="DQ86" s="81">
        <v>5010</v>
      </c>
      <c r="DR86" s="81">
        <v>5066</v>
      </c>
      <c r="DS86" s="81">
        <v>5189</v>
      </c>
      <c r="DT86" s="81">
        <v>5531</v>
      </c>
      <c r="DU86" s="81">
        <v>5620</v>
      </c>
      <c r="DV86" s="81">
        <v>5339</v>
      </c>
      <c r="DW86" s="81">
        <v>5537</v>
      </c>
      <c r="DX86" s="81">
        <v>5533</v>
      </c>
      <c r="DY86" s="81">
        <v>5677</v>
      </c>
      <c r="DZ86" s="81">
        <v>5582</v>
      </c>
      <c r="EA86" s="81">
        <v>5680</v>
      </c>
      <c r="EB86" s="81">
        <v>6087</v>
      </c>
      <c r="EC86" s="81">
        <v>5965</v>
      </c>
      <c r="ED86" s="81">
        <v>6276</v>
      </c>
      <c r="EE86" s="81">
        <v>6344</v>
      </c>
      <c r="EF86" s="81">
        <v>6159</v>
      </c>
      <c r="EG86" s="81">
        <v>6394</v>
      </c>
      <c r="EH86" s="81">
        <v>6321</v>
      </c>
      <c r="EI86" s="81">
        <v>6409</v>
      </c>
      <c r="EJ86" s="81">
        <v>6291</v>
      </c>
      <c r="EK86" s="81">
        <v>6073</v>
      </c>
      <c r="EL86" s="81">
        <v>6014</v>
      </c>
      <c r="EM86" s="81">
        <v>6032</v>
      </c>
      <c r="EN86" s="81">
        <v>6100</v>
      </c>
      <c r="EO86" s="81">
        <v>6063</v>
      </c>
      <c r="EP86" s="81">
        <v>5959</v>
      </c>
      <c r="EQ86" s="81">
        <v>5881</v>
      </c>
      <c r="ER86" s="81">
        <v>5513</v>
      </c>
      <c r="ES86" s="81">
        <v>5337</v>
      </c>
      <c r="ET86" s="81">
        <v>5669</v>
      </c>
      <c r="EU86" s="81">
        <v>5923</v>
      </c>
      <c r="EV86" s="81">
        <v>6345</v>
      </c>
      <c r="EW86" s="81">
        <v>6579</v>
      </c>
      <c r="EX86" s="81">
        <v>6928</v>
      </c>
      <c r="EY86" s="81">
        <v>7225</v>
      </c>
      <c r="EZ86" s="81">
        <v>7071</v>
      </c>
      <c r="FA86" s="81">
        <v>7308</v>
      </c>
      <c r="FB86" s="81">
        <v>7445</v>
      </c>
      <c r="FC86" s="81">
        <v>7489</v>
      </c>
      <c r="FD86" s="81">
        <v>7696</v>
      </c>
      <c r="FE86" s="81">
        <v>7880</v>
      </c>
      <c r="FF86" s="81">
        <v>7851</v>
      </c>
      <c r="FG86" s="81">
        <v>7574</v>
      </c>
      <c r="FH86" s="81">
        <v>7590</v>
      </c>
      <c r="FI86" s="81">
        <v>7428</v>
      </c>
      <c r="FJ86" s="81">
        <v>7072</v>
      </c>
      <c r="FK86" s="81">
        <v>7067</v>
      </c>
      <c r="FL86" s="81">
        <v>7027</v>
      </c>
      <c r="FM86" s="81">
        <v>6835</v>
      </c>
      <c r="FN86" s="81">
        <v>6750</v>
      </c>
      <c r="FO86" s="81">
        <v>6480</v>
      </c>
      <c r="FP86" s="81">
        <v>6553</v>
      </c>
      <c r="FQ86" s="81">
        <v>6746</v>
      </c>
      <c r="FR86" s="81">
        <v>6503</v>
      </c>
      <c r="FS86" s="81">
        <v>6426</v>
      </c>
      <c r="FT86" s="81">
        <v>6557</v>
      </c>
      <c r="FU86" s="81">
        <v>6811</v>
      </c>
      <c r="FV86" s="81">
        <v>7426</v>
      </c>
      <c r="FW86" s="81">
        <v>8294</v>
      </c>
      <c r="FX86" s="81">
        <v>6140</v>
      </c>
      <c r="FY86" s="81">
        <v>5736</v>
      </c>
      <c r="FZ86" s="81">
        <v>5709</v>
      </c>
      <c r="GA86" s="81">
        <v>5122</v>
      </c>
      <c r="GB86" s="81">
        <v>4458</v>
      </c>
      <c r="GC86" s="81">
        <v>3975</v>
      </c>
      <c r="GD86" s="81">
        <v>3809</v>
      </c>
      <c r="GE86" s="81">
        <v>3722</v>
      </c>
      <c r="GF86" s="81">
        <v>3551</v>
      </c>
      <c r="GG86" s="81">
        <v>3260</v>
      </c>
      <c r="GH86" s="81">
        <v>2903</v>
      </c>
      <c r="GI86" s="81">
        <v>2611</v>
      </c>
      <c r="GJ86" s="81">
        <v>2355</v>
      </c>
      <c r="GK86" s="81">
        <v>2041</v>
      </c>
      <c r="GL86" s="82">
        <v>8871</v>
      </c>
    </row>
    <row r="87" spans="1:194" s="1" customFormat="1" x14ac:dyDescent="0.25">
      <c r="A87" s="31" t="s">
        <v>244</v>
      </c>
      <c r="B87" s="137" t="s">
        <v>323</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0">
        <v>8502</v>
      </c>
      <c r="N87" s="80">
        <v>8149</v>
      </c>
      <c r="O87" s="80">
        <v>8293</v>
      </c>
      <c r="P87" s="80">
        <v>8066</v>
      </c>
      <c r="Q87" s="80">
        <v>8296</v>
      </c>
      <c r="R87" s="80">
        <v>8212</v>
      </c>
      <c r="S87" s="80">
        <v>8352</v>
      </c>
      <c r="T87" s="80">
        <v>8174</v>
      </c>
      <c r="U87" s="80">
        <v>8262</v>
      </c>
      <c r="V87" s="80">
        <v>8257</v>
      </c>
      <c r="W87" s="80">
        <v>8751</v>
      </c>
      <c r="X87" s="80">
        <v>8831</v>
      </c>
      <c r="Y87" s="80">
        <v>8744</v>
      </c>
      <c r="Z87" s="80">
        <v>8816</v>
      </c>
      <c r="AA87" s="80">
        <v>8807</v>
      </c>
      <c r="AB87" s="80">
        <v>8583</v>
      </c>
      <c r="AC87" s="80">
        <v>8464</v>
      </c>
      <c r="AD87" s="80">
        <v>8446</v>
      </c>
      <c r="AE87" s="80">
        <v>8610</v>
      </c>
      <c r="AF87" s="80">
        <v>8893</v>
      </c>
      <c r="AG87" s="80">
        <v>8734</v>
      </c>
      <c r="AH87" s="80">
        <v>8464</v>
      </c>
      <c r="AI87" s="80">
        <v>9096</v>
      </c>
      <c r="AJ87" s="80">
        <v>10322</v>
      </c>
      <c r="AK87" s="80">
        <v>10427</v>
      </c>
      <c r="AL87" s="80">
        <v>11234</v>
      </c>
      <c r="AM87" s="80">
        <v>11402</v>
      </c>
      <c r="AN87" s="80">
        <v>11666</v>
      </c>
      <c r="AO87" s="80">
        <v>11974</v>
      </c>
      <c r="AP87" s="80">
        <v>11704</v>
      </c>
      <c r="AQ87" s="80">
        <v>11907</v>
      </c>
      <c r="AR87" s="80">
        <v>11925</v>
      </c>
      <c r="AS87" s="80">
        <v>11913</v>
      </c>
      <c r="AT87" s="80">
        <v>11464</v>
      </c>
      <c r="AU87" s="80">
        <v>11179</v>
      </c>
      <c r="AV87" s="80">
        <v>11002</v>
      </c>
      <c r="AW87" s="80">
        <v>10715</v>
      </c>
      <c r="AX87" s="80">
        <v>10919</v>
      </c>
      <c r="AY87" s="80">
        <v>9850</v>
      </c>
      <c r="AZ87" s="80">
        <v>9905</v>
      </c>
      <c r="BA87" s="80">
        <v>10039</v>
      </c>
      <c r="BB87" s="80">
        <v>10195</v>
      </c>
      <c r="BC87" s="80">
        <v>10289</v>
      </c>
      <c r="BD87" s="80">
        <v>9845</v>
      </c>
      <c r="BE87" s="80">
        <v>9260</v>
      </c>
      <c r="BF87" s="80">
        <v>8862</v>
      </c>
      <c r="BG87" s="80">
        <v>8866</v>
      </c>
      <c r="BH87" s="80">
        <v>9118</v>
      </c>
      <c r="BI87" s="80">
        <v>8960</v>
      </c>
      <c r="BJ87" s="80">
        <v>8996</v>
      </c>
      <c r="BK87" s="80">
        <v>9009</v>
      </c>
      <c r="BL87" s="80">
        <v>9143</v>
      </c>
      <c r="BM87" s="80">
        <v>8756</v>
      </c>
      <c r="BN87" s="80">
        <v>8810</v>
      </c>
      <c r="BO87" s="80">
        <v>8717</v>
      </c>
      <c r="BP87" s="80">
        <v>8404</v>
      </c>
      <c r="BQ87" s="80">
        <v>8606</v>
      </c>
      <c r="BR87" s="80">
        <v>8127</v>
      </c>
      <c r="BS87" s="80">
        <v>8096</v>
      </c>
      <c r="BT87" s="80">
        <v>7657</v>
      </c>
      <c r="BU87" s="80">
        <v>7230</v>
      </c>
      <c r="BV87" s="80">
        <v>6826</v>
      </c>
      <c r="BW87" s="80">
        <v>6838</v>
      </c>
      <c r="BX87" s="80">
        <v>6196</v>
      </c>
      <c r="BY87" s="80">
        <v>6012</v>
      </c>
      <c r="BZ87" s="80">
        <v>5495</v>
      </c>
      <c r="CA87" s="80">
        <v>5302</v>
      </c>
      <c r="CB87" s="80">
        <v>4993</v>
      </c>
      <c r="CC87" s="80">
        <v>4541</v>
      </c>
      <c r="CD87" s="80">
        <v>4482</v>
      </c>
      <c r="CE87" s="80">
        <v>4187</v>
      </c>
      <c r="CF87" s="80">
        <v>4052</v>
      </c>
      <c r="CG87" s="80">
        <v>4057</v>
      </c>
      <c r="CH87" s="80">
        <v>3879</v>
      </c>
      <c r="CI87" s="80">
        <v>3940</v>
      </c>
      <c r="CJ87" s="80">
        <v>3915</v>
      </c>
      <c r="CK87" s="80">
        <v>3154</v>
      </c>
      <c r="CL87" s="80">
        <v>2996</v>
      </c>
      <c r="CM87" s="80">
        <v>2993</v>
      </c>
      <c r="CN87" s="80">
        <v>2499</v>
      </c>
      <c r="CO87" s="80">
        <v>2168</v>
      </c>
      <c r="CP87" s="80">
        <v>1935</v>
      </c>
      <c r="CQ87" s="80">
        <v>2064</v>
      </c>
      <c r="CR87" s="80">
        <v>1859</v>
      </c>
      <c r="CS87" s="80">
        <v>1703</v>
      </c>
      <c r="CT87" s="80">
        <v>1556</v>
      </c>
      <c r="CU87" s="80">
        <v>1389</v>
      </c>
      <c r="CV87" s="80">
        <v>1198</v>
      </c>
      <c r="CW87" s="80">
        <v>1053</v>
      </c>
      <c r="CX87" s="80">
        <v>865</v>
      </c>
      <c r="CY87" s="80">
        <v>2945</v>
      </c>
      <c r="CZ87" s="81">
        <v>8212</v>
      </c>
      <c r="DA87" s="81">
        <v>7722</v>
      </c>
      <c r="DB87" s="81">
        <v>7857</v>
      </c>
      <c r="DC87" s="81">
        <v>7849</v>
      </c>
      <c r="DD87" s="81">
        <v>7761</v>
      </c>
      <c r="DE87" s="81">
        <v>7999</v>
      </c>
      <c r="DF87" s="81">
        <v>8226</v>
      </c>
      <c r="DG87" s="81">
        <v>7725</v>
      </c>
      <c r="DH87" s="81">
        <v>7844</v>
      </c>
      <c r="DI87" s="81">
        <v>8102</v>
      </c>
      <c r="DJ87" s="81">
        <v>8302</v>
      </c>
      <c r="DK87" s="81">
        <v>8522</v>
      </c>
      <c r="DL87" s="81">
        <v>8378</v>
      </c>
      <c r="DM87" s="81">
        <v>8523</v>
      </c>
      <c r="DN87" s="81">
        <v>8599</v>
      </c>
      <c r="DO87" s="81">
        <v>8034</v>
      </c>
      <c r="DP87" s="81">
        <v>8131</v>
      </c>
      <c r="DQ87" s="81">
        <v>8214</v>
      </c>
      <c r="DR87" s="81">
        <v>8510</v>
      </c>
      <c r="DS87" s="81">
        <v>9560</v>
      </c>
      <c r="DT87" s="81">
        <v>9629</v>
      </c>
      <c r="DU87" s="81">
        <v>9329</v>
      </c>
      <c r="DV87" s="81">
        <v>10673</v>
      </c>
      <c r="DW87" s="81">
        <v>12045</v>
      </c>
      <c r="DX87" s="81">
        <v>12657</v>
      </c>
      <c r="DY87" s="81">
        <v>12645</v>
      </c>
      <c r="DZ87" s="81">
        <v>12943</v>
      </c>
      <c r="EA87" s="81">
        <v>13297</v>
      </c>
      <c r="EB87" s="81">
        <v>13312</v>
      </c>
      <c r="EC87" s="81">
        <v>13448</v>
      </c>
      <c r="ED87" s="81">
        <v>13211</v>
      </c>
      <c r="EE87" s="81">
        <v>13037</v>
      </c>
      <c r="EF87" s="81">
        <v>13180</v>
      </c>
      <c r="EG87" s="81">
        <v>13009</v>
      </c>
      <c r="EH87" s="81">
        <v>12568</v>
      </c>
      <c r="EI87" s="81">
        <v>12280</v>
      </c>
      <c r="EJ87" s="81">
        <v>12038</v>
      </c>
      <c r="EK87" s="81">
        <v>11922</v>
      </c>
      <c r="EL87" s="81">
        <v>11353</v>
      </c>
      <c r="EM87" s="81">
        <v>11198</v>
      </c>
      <c r="EN87" s="81">
        <v>11154</v>
      </c>
      <c r="EO87" s="81">
        <v>11301</v>
      </c>
      <c r="EP87" s="81">
        <v>11050</v>
      </c>
      <c r="EQ87" s="81">
        <v>10964</v>
      </c>
      <c r="ER87" s="81">
        <v>10522</v>
      </c>
      <c r="ES87" s="81">
        <v>10084</v>
      </c>
      <c r="ET87" s="81">
        <v>9888</v>
      </c>
      <c r="EU87" s="81">
        <v>9963</v>
      </c>
      <c r="EV87" s="81">
        <v>9650</v>
      </c>
      <c r="EW87" s="81">
        <v>9656</v>
      </c>
      <c r="EX87" s="81">
        <v>9522</v>
      </c>
      <c r="EY87" s="81">
        <v>9876</v>
      </c>
      <c r="EZ87" s="81">
        <v>9764</v>
      </c>
      <c r="FA87" s="81">
        <v>9485</v>
      </c>
      <c r="FB87" s="81">
        <v>9341</v>
      </c>
      <c r="FC87" s="81">
        <v>9002</v>
      </c>
      <c r="FD87" s="81">
        <v>9325</v>
      </c>
      <c r="FE87" s="81">
        <v>9104</v>
      </c>
      <c r="FF87" s="81">
        <v>8680</v>
      </c>
      <c r="FG87" s="81">
        <v>8346</v>
      </c>
      <c r="FH87" s="81">
        <v>7671</v>
      </c>
      <c r="FI87" s="81">
        <v>7457</v>
      </c>
      <c r="FJ87" s="81">
        <v>7269</v>
      </c>
      <c r="FK87" s="81">
        <v>6747</v>
      </c>
      <c r="FL87" s="81">
        <v>6363</v>
      </c>
      <c r="FM87" s="81">
        <v>5976</v>
      </c>
      <c r="FN87" s="81">
        <v>5722</v>
      </c>
      <c r="FO87" s="81">
        <v>5376</v>
      </c>
      <c r="FP87" s="81">
        <v>5223</v>
      </c>
      <c r="FQ87" s="81">
        <v>5034</v>
      </c>
      <c r="FR87" s="81">
        <v>4961</v>
      </c>
      <c r="FS87" s="81">
        <v>4788</v>
      </c>
      <c r="FT87" s="81">
        <v>4773</v>
      </c>
      <c r="FU87" s="81">
        <v>4727</v>
      </c>
      <c r="FV87" s="81">
        <v>4588</v>
      </c>
      <c r="FW87" s="81">
        <v>4772</v>
      </c>
      <c r="FX87" s="81">
        <v>4049</v>
      </c>
      <c r="FY87" s="81">
        <v>3713</v>
      </c>
      <c r="FZ87" s="81">
        <v>3607</v>
      </c>
      <c r="GA87" s="81">
        <v>3257</v>
      </c>
      <c r="GB87" s="81">
        <v>2974</v>
      </c>
      <c r="GC87" s="81">
        <v>2679</v>
      </c>
      <c r="GD87" s="81">
        <v>2701</v>
      </c>
      <c r="GE87" s="81">
        <v>2602</v>
      </c>
      <c r="GF87" s="81">
        <v>2468</v>
      </c>
      <c r="GG87" s="81">
        <v>2084</v>
      </c>
      <c r="GH87" s="81">
        <v>2056</v>
      </c>
      <c r="GI87" s="81">
        <v>1840</v>
      </c>
      <c r="GJ87" s="81">
        <v>1580</v>
      </c>
      <c r="GK87" s="81">
        <v>1487</v>
      </c>
      <c r="GL87" s="82">
        <v>6106</v>
      </c>
    </row>
    <row r="88" spans="1:194" s="1" customFormat="1" x14ac:dyDescent="0.25">
      <c r="A88" s="31" t="s">
        <v>244</v>
      </c>
      <c r="B88" s="137" t="s">
        <v>324</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0">
        <v>1392</v>
      </c>
      <c r="N88" s="80">
        <v>1420</v>
      </c>
      <c r="O88" s="80">
        <v>1505</v>
      </c>
      <c r="P88" s="80">
        <v>1519</v>
      </c>
      <c r="Q88" s="80">
        <v>1560</v>
      </c>
      <c r="R88" s="80">
        <v>1627</v>
      </c>
      <c r="S88" s="80">
        <v>1695</v>
      </c>
      <c r="T88" s="80">
        <v>1665</v>
      </c>
      <c r="U88" s="80">
        <v>1675</v>
      </c>
      <c r="V88" s="80">
        <v>1784</v>
      </c>
      <c r="W88" s="80">
        <v>1810</v>
      </c>
      <c r="X88" s="80">
        <v>1837</v>
      </c>
      <c r="Y88" s="80">
        <v>1834</v>
      </c>
      <c r="Z88" s="80">
        <v>1896</v>
      </c>
      <c r="AA88" s="80">
        <v>1843</v>
      </c>
      <c r="AB88" s="80">
        <v>1744</v>
      </c>
      <c r="AC88" s="80">
        <v>1810</v>
      </c>
      <c r="AD88" s="80">
        <v>1708</v>
      </c>
      <c r="AE88" s="80">
        <v>1709</v>
      </c>
      <c r="AF88" s="80">
        <v>1399</v>
      </c>
      <c r="AG88" s="80">
        <v>1272</v>
      </c>
      <c r="AH88" s="80">
        <v>1344</v>
      </c>
      <c r="AI88" s="80">
        <v>1552</v>
      </c>
      <c r="AJ88" s="80">
        <v>1609</v>
      </c>
      <c r="AK88" s="80">
        <v>1663</v>
      </c>
      <c r="AL88" s="80">
        <v>1747</v>
      </c>
      <c r="AM88" s="80">
        <v>1659</v>
      </c>
      <c r="AN88" s="80">
        <v>1763</v>
      </c>
      <c r="AO88" s="80">
        <v>1823</v>
      </c>
      <c r="AP88" s="80">
        <v>1818</v>
      </c>
      <c r="AQ88" s="80">
        <v>1913</v>
      </c>
      <c r="AR88" s="80">
        <v>1874</v>
      </c>
      <c r="AS88" s="80">
        <v>1801</v>
      </c>
      <c r="AT88" s="80">
        <v>1857</v>
      </c>
      <c r="AU88" s="80">
        <v>1839</v>
      </c>
      <c r="AV88" s="80">
        <v>1789</v>
      </c>
      <c r="AW88" s="80">
        <v>1878</v>
      </c>
      <c r="AX88" s="80">
        <v>1849</v>
      </c>
      <c r="AY88" s="80">
        <v>1725</v>
      </c>
      <c r="AZ88" s="80">
        <v>1807</v>
      </c>
      <c r="BA88" s="80">
        <v>1828</v>
      </c>
      <c r="BB88" s="80">
        <v>1827</v>
      </c>
      <c r="BC88" s="80">
        <v>1795</v>
      </c>
      <c r="BD88" s="80">
        <v>1691</v>
      </c>
      <c r="BE88" s="80">
        <v>1633</v>
      </c>
      <c r="BF88" s="80">
        <v>1594</v>
      </c>
      <c r="BG88" s="80">
        <v>1636</v>
      </c>
      <c r="BH88" s="80">
        <v>1809</v>
      </c>
      <c r="BI88" s="80">
        <v>1827</v>
      </c>
      <c r="BJ88" s="80">
        <v>2053</v>
      </c>
      <c r="BK88" s="80">
        <v>2199</v>
      </c>
      <c r="BL88" s="80">
        <v>2333</v>
      </c>
      <c r="BM88" s="80">
        <v>2167</v>
      </c>
      <c r="BN88" s="80">
        <v>2482</v>
      </c>
      <c r="BO88" s="80">
        <v>2340</v>
      </c>
      <c r="BP88" s="80">
        <v>2521</v>
      </c>
      <c r="BQ88" s="80">
        <v>2491</v>
      </c>
      <c r="BR88" s="80">
        <v>2688</v>
      </c>
      <c r="BS88" s="80">
        <v>2613</v>
      </c>
      <c r="BT88" s="80">
        <v>2590</v>
      </c>
      <c r="BU88" s="80">
        <v>2542</v>
      </c>
      <c r="BV88" s="80">
        <v>2486</v>
      </c>
      <c r="BW88" s="80">
        <v>2552</v>
      </c>
      <c r="BX88" s="80">
        <v>2397</v>
      </c>
      <c r="BY88" s="80">
        <v>2352</v>
      </c>
      <c r="BZ88" s="80">
        <v>2180</v>
      </c>
      <c r="CA88" s="80">
        <v>2072</v>
      </c>
      <c r="CB88" s="80">
        <v>2006</v>
      </c>
      <c r="CC88" s="80">
        <v>2043</v>
      </c>
      <c r="CD88" s="80">
        <v>1931</v>
      </c>
      <c r="CE88" s="80">
        <v>1914</v>
      </c>
      <c r="CF88" s="80">
        <v>2011</v>
      </c>
      <c r="CG88" s="80">
        <v>1902</v>
      </c>
      <c r="CH88" s="80">
        <v>2042</v>
      </c>
      <c r="CI88" s="80">
        <v>1960</v>
      </c>
      <c r="CJ88" s="80">
        <v>2128</v>
      </c>
      <c r="CK88" s="80">
        <v>1591</v>
      </c>
      <c r="CL88" s="80">
        <v>1397</v>
      </c>
      <c r="CM88" s="80">
        <v>1413</v>
      </c>
      <c r="CN88" s="80">
        <v>1254</v>
      </c>
      <c r="CO88" s="80">
        <v>1107</v>
      </c>
      <c r="CP88" s="80">
        <v>991</v>
      </c>
      <c r="CQ88" s="80">
        <v>961</v>
      </c>
      <c r="CR88" s="80">
        <v>841</v>
      </c>
      <c r="CS88" s="80">
        <v>796</v>
      </c>
      <c r="CT88" s="80">
        <v>712</v>
      </c>
      <c r="CU88" s="80">
        <v>626</v>
      </c>
      <c r="CV88" s="80">
        <v>471</v>
      </c>
      <c r="CW88" s="80">
        <v>398</v>
      </c>
      <c r="CX88" s="80">
        <v>391</v>
      </c>
      <c r="CY88" s="80">
        <v>1167</v>
      </c>
      <c r="CZ88" s="81">
        <v>1335</v>
      </c>
      <c r="DA88" s="81">
        <v>1436</v>
      </c>
      <c r="DB88" s="81">
        <v>1418</v>
      </c>
      <c r="DC88" s="81">
        <v>1437</v>
      </c>
      <c r="DD88" s="81">
        <v>1455</v>
      </c>
      <c r="DE88" s="81">
        <v>1559</v>
      </c>
      <c r="DF88" s="81">
        <v>1645</v>
      </c>
      <c r="DG88" s="81">
        <v>1618</v>
      </c>
      <c r="DH88" s="81">
        <v>1726</v>
      </c>
      <c r="DI88" s="81">
        <v>1653</v>
      </c>
      <c r="DJ88" s="81">
        <v>1785</v>
      </c>
      <c r="DK88" s="81">
        <v>1809</v>
      </c>
      <c r="DL88" s="81">
        <v>1780</v>
      </c>
      <c r="DM88" s="81">
        <v>1647</v>
      </c>
      <c r="DN88" s="81">
        <v>1771</v>
      </c>
      <c r="DO88" s="81">
        <v>1635</v>
      </c>
      <c r="DP88" s="81">
        <v>1620</v>
      </c>
      <c r="DQ88" s="81">
        <v>1594</v>
      </c>
      <c r="DR88" s="81">
        <v>1553</v>
      </c>
      <c r="DS88" s="81">
        <v>1173</v>
      </c>
      <c r="DT88" s="81">
        <v>1205</v>
      </c>
      <c r="DU88" s="81">
        <v>1302</v>
      </c>
      <c r="DV88" s="81">
        <v>1414</v>
      </c>
      <c r="DW88" s="81">
        <v>1581</v>
      </c>
      <c r="DX88" s="81">
        <v>1644</v>
      </c>
      <c r="DY88" s="81">
        <v>1732</v>
      </c>
      <c r="DZ88" s="81">
        <v>1709</v>
      </c>
      <c r="EA88" s="81">
        <v>1697</v>
      </c>
      <c r="EB88" s="81">
        <v>1816</v>
      </c>
      <c r="EC88" s="81">
        <v>1868</v>
      </c>
      <c r="ED88" s="81">
        <v>1966</v>
      </c>
      <c r="EE88" s="81">
        <v>1991</v>
      </c>
      <c r="EF88" s="81">
        <v>1959</v>
      </c>
      <c r="EG88" s="81">
        <v>1914</v>
      </c>
      <c r="EH88" s="81">
        <v>1971</v>
      </c>
      <c r="EI88" s="81">
        <v>1777</v>
      </c>
      <c r="EJ88" s="81">
        <v>1890</v>
      </c>
      <c r="EK88" s="81">
        <v>1876</v>
      </c>
      <c r="EL88" s="81">
        <v>1833</v>
      </c>
      <c r="EM88" s="81">
        <v>1973</v>
      </c>
      <c r="EN88" s="81">
        <v>1836</v>
      </c>
      <c r="EO88" s="81">
        <v>1812</v>
      </c>
      <c r="EP88" s="81">
        <v>1872</v>
      </c>
      <c r="EQ88" s="81">
        <v>1725</v>
      </c>
      <c r="ER88" s="81">
        <v>1664</v>
      </c>
      <c r="ES88" s="81">
        <v>1668</v>
      </c>
      <c r="ET88" s="81">
        <v>1797</v>
      </c>
      <c r="EU88" s="81">
        <v>1803</v>
      </c>
      <c r="EV88" s="81">
        <v>2040</v>
      </c>
      <c r="EW88" s="81">
        <v>2123</v>
      </c>
      <c r="EX88" s="81">
        <v>2210</v>
      </c>
      <c r="EY88" s="81">
        <v>2497</v>
      </c>
      <c r="EZ88" s="81">
        <v>2408</v>
      </c>
      <c r="FA88" s="81">
        <v>2579</v>
      </c>
      <c r="FB88" s="81">
        <v>2507</v>
      </c>
      <c r="FC88" s="81">
        <v>2563</v>
      </c>
      <c r="FD88" s="81">
        <v>2597</v>
      </c>
      <c r="FE88" s="81">
        <v>2634</v>
      </c>
      <c r="FF88" s="81">
        <v>2694</v>
      </c>
      <c r="FG88" s="81">
        <v>2595</v>
      </c>
      <c r="FH88" s="81">
        <v>2570</v>
      </c>
      <c r="FI88" s="81">
        <v>2499</v>
      </c>
      <c r="FJ88" s="81">
        <v>2352</v>
      </c>
      <c r="FK88" s="81">
        <v>2409</v>
      </c>
      <c r="FL88" s="81">
        <v>2412</v>
      </c>
      <c r="FM88" s="81">
        <v>2184</v>
      </c>
      <c r="FN88" s="81">
        <v>2192</v>
      </c>
      <c r="FO88" s="81">
        <v>2020</v>
      </c>
      <c r="FP88" s="81">
        <v>2007</v>
      </c>
      <c r="FQ88" s="81">
        <v>2098</v>
      </c>
      <c r="FR88" s="81">
        <v>1954</v>
      </c>
      <c r="FS88" s="81">
        <v>2142</v>
      </c>
      <c r="FT88" s="81">
        <v>2081</v>
      </c>
      <c r="FU88" s="81">
        <v>2038</v>
      </c>
      <c r="FV88" s="81">
        <v>2187</v>
      </c>
      <c r="FW88" s="81">
        <v>2216</v>
      </c>
      <c r="FX88" s="81">
        <v>1619</v>
      </c>
      <c r="FY88" s="81">
        <v>1549</v>
      </c>
      <c r="FZ88" s="81">
        <v>1584</v>
      </c>
      <c r="GA88" s="81">
        <v>1358</v>
      </c>
      <c r="GB88" s="81">
        <v>1282</v>
      </c>
      <c r="GC88" s="81">
        <v>1174</v>
      </c>
      <c r="GD88" s="81">
        <v>1103</v>
      </c>
      <c r="GE88" s="81">
        <v>1120</v>
      </c>
      <c r="GF88" s="81">
        <v>1093</v>
      </c>
      <c r="GG88" s="81">
        <v>970</v>
      </c>
      <c r="GH88" s="81">
        <v>816</v>
      </c>
      <c r="GI88" s="81">
        <v>763</v>
      </c>
      <c r="GJ88" s="81">
        <v>633</v>
      </c>
      <c r="GK88" s="81">
        <v>597</v>
      </c>
      <c r="GL88" s="82">
        <v>2301</v>
      </c>
    </row>
    <row r="89" spans="1:194" s="1" customFormat="1" x14ac:dyDescent="0.25">
      <c r="A89" s="31" t="s">
        <v>244</v>
      </c>
      <c r="B89" s="137" t="s">
        <v>325</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0">
        <v>1694</v>
      </c>
      <c r="N89" s="80">
        <v>1724</v>
      </c>
      <c r="O89" s="80">
        <v>1838</v>
      </c>
      <c r="P89" s="80">
        <v>1805</v>
      </c>
      <c r="Q89" s="80">
        <v>1988</v>
      </c>
      <c r="R89" s="80">
        <v>1893</v>
      </c>
      <c r="S89" s="80">
        <v>1926</v>
      </c>
      <c r="T89" s="80">
        <v>2024</v>
      </c>
      <c r="U89" s="80">
        <v>2096</v>
      </c>
      <c r="V89" s="80">
        <v>2023</v>
      </c>
      <c r="W89" s="80">
        <v>2078</v>
      </c>
      <c r="X89" s="80">
        <v>2105</v>
      </c>
      <c r="Y89" s="80">
        <v>2107</v>
      </c>
      <c r="Z89" s="80">
        <v>1996</v>
      </c>
      <c r="AA89" s="80">
        <v>2028</v>
      </c>
      <c r="AB89" s="80">
        <v>1843</v>
      </c>
      <c r="AC89" s="80">
        <v>1895</v>
      </c>
      <c r="AD89" s="80">
        <v>1814</v>
      </c>
      <c r="AE89" s="80">
        <v>1995</v>
      </c>
      <c r="AF89" s="80">
        <v>1914</v>
      </c>
      <c r="AG89" s="80">
        <v>1885</v>
      </c>
      <c r="AH89" s="80">
        <v>2216</v>
      </c>
      <c r="AI89" s="80">
        <v>2120</v>
      </c>
      <c r="AJ89" s="80">
        <v>1866</v>
      </c>
      <c r="AK89" s="80">
        <v>1896</v>
      </c>
      <c r="AL89" s="80">
        <v>1924</v>
      </c>
      <c r="AM89" s="80">
        <v>1902</v>
      </c>
      <c r="AN89" s="80">
        <v>1843</v>
      </c>
      <c r="AO89" s="80">
        <v>2024</v>
      </c>
      <c r="AP89" s="80">
        <v>1972</v>
      </c>
      <c r="AQ89" s="80">
        <v>2095</v>
      </c>
      <c r="AR89" s="80">
        <v>2032</v>
      </c>
      <c r="AS89" s="80">
        <v>2073</v>
      </c>
      <c r="AT89" s="80">
        <v>2047</v>
      </c>
      <c r="AU89" s="80">
        <v>2191</v>
      </c>
      <c r="AV89" s="80">
        <v>2063</v>
      </c>
      <c r="AW89" s="80">
        <v>2034</v>
      </c>
      <c r="AX89" s="80">
        <v>1950</v>
      </c>
      <c r="AY89" s="80">
        <v>1933</v>
      </c>
      <c r="AZ89" s="80">
        <v>1964</v>
      </c>
      <c r="BA89" s="80">
        <v>1987</v>
      </c>
      <c r="BB89" s="80">
        <v>2037</v>
      </c>
      <c r="BC89" s="80">
        <v>1991</v>
      </c>
      <c r="BD89" s="80">
        <v>1920</v>
      </c>
      <c r="BE89" s="80">
        <v>1839</v>
      </c>
      <c r="BF89" s="80">
        <v>1972</v>
      </c>
      <c r="BG89" s="80">
        <v>1811</v>
      </c>
      <c r="BH89" s="80">
        <v>1942</v>
      </c>
      <c r="BI89" s="80">
        <v>1987</v>
      </c>
      <c r="BJ89" s="80">
        <v>2054</v>
      </c>
      <c r="BK89" s="80">
        <v>2252</v>
      </c>
      <c r="BL89" s="80">
        <v>2268</v>
      </c>
      <c r="BM89" s="80">
        <v>2178</v>
      </c>
      <c r="BN89" s="80">
        <v>2320</v>
      </c>
      <c r="BO89" s="80">
        <v>2285</v>
      </c>
      <c r="BP89" s="80">
        <v>2428</v>
      </c>
      <c r="BQ89" s="80">
        <v>2346</v>
      </c>
      <c r="BR89" s="80">
        <v>2310</v>
      </c>
      <c r="BS89" s="80">
        <v>2269</v>
      </c>
      <c r="BT89" s="80">
        <v>2146</v>
      </c>
      <c r="BU89" s="80">
        <v>2275</v>
      </c>
      <c r="BV89" s="80">
        <v>2268</v>
      </c>
      <c r="BW89" s="80">
        <v>2074</v>
      </c>
      <c r="BX89" s="80">
        <v>2058</v>
      </c>
      <c r="BY89" s="80">
        <v>1982</v>
      </c>
      <c r="BZ89" s="80">
        <v>1907</v>
      </c>
      <c r="CA89" s="80">
        <v>1845</v>
      </c>
      <c r="CB89" s="80">
        <v>1755</v>
      </c>
      <c r="CC89" s="80">
        <v>1742</v>
      </c>
      <c r="CD89" s="80">
        <v>1919</v>
      </c>
      <c r="CE89" s="80">
        <v>1794</v>
      </c>
      <c r="CF89" s="80">
        <v>1786</v>
      </c>
      <c r="CG89" s="80">
        <v>1757</v>
      </c>
      <c r="CH89" s="80">
        <v>1970</v>
      </c>
      <c r="CI89" s="80">
        <v>2087</v>
      </c>
      <c r="CJ89" s="80">
        <v>2399</v>
      </c>
      <c r="CK89" s="80">
        <v>1700</v>
      </c>
      <c r="CL89" s="80">
        <v>1601</v>
      </c>
      <c r="CM89" s="80">
        <v>1584</v>
      </c>
      <c r="CN89" s="80">
        <v>1423</v>
      </c>
      <c r="CO89" s="80">
        <v>1157</v>
      </c>
      <c r="CP89" s="80">
        <v>938</v>
      </c>
      <c r="CQ89" s="80">
        <v>999</v>
      </c>
      <c r="CR89" s="80">
        <v>961</v>
      </c>
      <c r="CS89" s="80">
        <v>884</v>
      </c>
      <c r="CT89" s="80">
        <v>760</v>
      </c>
      <c r="CU89" s="80">
        <v>640</v>
      </c>
      <c r="CV89" s="80">
        <v>613</v>
      </c>
      <c r="CW89" s="80">
        <v>464</v>
      </c>
      <c r="CX89" s="80">
        <v>400</v>
      </c>
      <c r="CY89" s="80">
        <v>1363</v>
      </c>
      <c r="CZ89" s="81">
        <v>1639</v>
      </c>
      <c r="DA89" s="81">
        <v>1606</v>
      </c>
      <c r="DB89" s="81">
        <v>1712</v>
      </c>
      <c r="DC89" s="81">
        <v>1750</v>
      </c>
      <c r="DD89" s="81">
        <v>1820</v>
      </c>
      <c r="DE89" s="81">
        <v>1855</v>
      </c>
      <c r="DF89" s="81">
        <v>1877</v>
      </c>
      <c r="DG89" s="81">
        <v>1892</v>
      </c>
      <c r="DH89" s="81">
        <v>1951</v>
      </c>
      <c r="DI89" s="81">
        <v>1929</v>
      </c>
      <c r="DJ89" s="81">
        <v>2036</v>
      </c>
      <c r="DK89" s="81">
        <v>1980</v>
      </c>
      <c r="DL89" s="81">
        <v>2000</v>
      </c>
      <c r="DM89" s="81">
        <v>1958</v>
      </c>
      <c r="DN89" s="81">
        <v>1975</v>
      </c>
      <c r="DO89" s="81">
        <v>1856</v>
      </c>
      <c r="DP89" s="81">
        <v>1762</v>
      </c>
      <c r="DQ89" s="81">
        <v>1759</v>
      </c>
      <c r="DR89" s="81">
        <v>1800</v>
      </c>
      <c r="DS89" s="81">
        <v>1798</v>
      </c>
      <c r="DT89" s="81">
        <v>1780</v>
      </c>
      <c r="DU89" s="81">
        <v>2155</v>
      </c>
      <c r="DV89" s="81">
        <v>1889</v>
      </c>
      <c r="DW89" s="81">
        <v>1809</v>
      </c>
      <c r="DX89" s="81">
        <v>1879</v>
      </c>
      <c r="DY89" s="81">
        <v>1829</v>
      </c>
      <c r="DZ89" s="81">
        <v>1811</v>
      </c>
      <c r="EA89" s="81">
        <v>1952</v>
      </c>
      <c r="EB89" s="81">
        <v>2140</v>
      </c>
      <c r="EC89" s="81">
        <v>2157</v>
      </c>
      <c r="ED89" s="81">
        <v>2203</v>
      </c>
      <c r="EE89" s="81">
        <v>2250</v>
      </c>
      <c r="EF89" s="81">
        <v>2186</v>
      </c>
      <c r="EG89" s="81">
        <v>2377</v>
      </c>
      <c r="EH89" s="81">
        <v>2295</v>
      </c>
      <c r="EI89" s="81">
        <v>2180</v>
      </c>
      <c r="EJ89" s="81">
        <v>2248</v>
      </c>
      <c r="EK89" s="81">
        <v>2164</v>
      </c>
      <c r="EL89" s="81">
        <v>2106</v>
      </c>
      <c r="EM89" s="81">
        <v>2051</v>
      </c>
      <c r="EN89" s="81">
        <v>2056</v>
      </c>
      <c r="EO89" s="81">
        <v>2215</v>
      </c>
      <c r="EP89" s="81">
        <v>2149</v>
      </c>
      <c r="EQ89" s="81">
        <v>2106</v>
      </c>
      <c r="ER89" s="81">
        <v>1984</v>
      </c>
      <c r="ES89" s="81">
        <v>1897</v>
      </c>
      <c r="ET89" s="81">
        <v>1993</v>
      </c>
      <c r="EU89" s="81">
        <v>2042</v>
      </c>
      <c r="EV89" s="81">
        <v>2099</v>
      </c>
      <c r="EW89" s="81">
        <v>2189</v>
      </c>
      <c r="EX89" s="81">
        <v>2216</v>
      </c>
      <c r="EY89" s="81">
        <v>2329</v>
      </c>
      <c r="EZ89" s="81">
        <v>2270</v>
      </c>
      <c r="FA89" s="81">
        <v>2406</v>
      </c>
      <c r="FB89" s="81">
        <v>2440</v>
      </c>
      <c r="FC89" s="81">
        <v>2450</v>
      </c>
      <c r="FD89" s="81">
        <v>2496</v>
      </c>
      <c r="FE89" s="81">
        <v>2468</v>
      </c>
      <c r="FF89" s="81">
        <v>2506</v>
      </c>
      <c r="FG89" s="81">
        <v>2422</v>
      </c>
      <c r="FH89" s="81">
        <v>2362</v>
      </c>
      <c r="FI89" s="81">
        <v>2212</v>
      </c>
      <c r="FJ89" s="81">
        <v>2223</v>
      </c>
      <c r="FK89" s="81">
        <v>2139</v>
      </c>
      <c r="FL89" s="81">
        <v>2184</v>
      </c>
      <c r="FM89" s="81">
        <v>2066</v>
      </c>
      <c r="FN89" s="81">
        <v>1988</v>
      </c>
      <c r="FO89" s="81">
        <v>1971</v>
      </c>
      <c r="FP89" s="81">
        <v>2111</v>
      </c>
      <c r="FQ89" s="81">
        <v>2036</v>
      </c>
      <c r="FR89" s="81">
        <v>1924</v>
      </c>
      <c r="FS89" s="81">
        <v>1932</v>
      </c>
      <c r="FT89" s="81">
        <v>2143</v>
      </c>
      <c r="FU89" s="81">
        <v>2203</v>
      </c>
      <c r="FV89" s="81">
        <v>2392</v>
      </c>
      <c r="FW89" s="81">
        <v>2583</v>
      </c>
      <c r="FX89" s="81">
        <v>1934</v>
      </c>
      <c r="FY89" s="81">
        <v>1821</v>
      </c>
      <c r="FZ89" s="81">
        <v>1840</v>
      </c>
      <c r="GA89" s="81">
        <v>1646</v>
      </c>
      <c r="GB89" s="81">
        <v>1399</v>
      </c>
      <c r="GC89" s="81">
        <v>1234</v>
      </c>
      <c r="GD89" s="81">
        <v>1232</v>
      </c>
      <c r="GE89" s="81">
        <v>1156</v>
      </c>
      <c r="GF89" s="81">
        <v>1038</v>
      </c>
      <c r="GG89" s="81">
        <v>958</v>
      </c>
      <c r="GH89" s="81">
        <v>903</v>
      </c>
      <c r="GI89" s="81">
        <v>808</v>
      </c>
      <c r="GJ89" s="81">
        <v>668</v>
      </c>
      <c r="GK89" s="81">
        <v>654</v>
      </c>
      <c r="GL89" s="82">
        <v>2673</v>
      </c>
    </row>
    <row r="90" spans="1:194" s="1" customFormat="1" x14ac:dyDescent="0.25">
      <c r="A90" s="31" t="s">
        <v>244</v>
      </c>
      <c r="B90" s="137" t="s">
        <v>326</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0">
        <v>761</v>
      </c>
      <c r="N90" s="80">
        <v>771</v>
      </c>
      <c r="O90" s="80">
        <v>916</v>
      </c>
      <c r="P90" s="80">
        <v>823</v>
      </c>
      <c r="Q90" s="80">
        <v>867</v>
      </c>
      <c r="R90" s="80">
        <v>944</v>
      </c>
      <c r="S90" s="80">
        <v>946</v>
      </c>
      <c r="T90" s="80">
        <v>962</v>
      </c>
      <c r="U90" s="80">
        <v>964</v>
      </c>
      <c r="V90" s="80">
        <v>979</v>
      </c>
      <c r="W90" s="80">
        <v>1006</v>
      </c>
      <c r="X90" s="80">
        <v>1064</v>
      </c>
      <c r="Y90" s="80">
        <v>1007</v>
      </c>
      <c r="Z90" s="80">
        <v>995</v>
      </c>
      <c r="AA90" s="80">
        <v>998</v>
      </c>
      <c r="AB90" s="80">
        <v>980</v>
      </c>
      <c r="AC90" s="80">
        <v>1034</v>
      </c>
      <c r="AD90" s="80">
        <v>964</v>
      </c>
      <c r="AE90" s="80">
        <v>885</v>
      </c>
      <c r="AF90" s="80">
        <v>719</v>
      </c>
      <c r="AG90" s="80">
        <v>679</v>
      </c>
      <c r="AH90" s="80">
        <v>710</v>
      </c>
      <c r="AI90" s="80">
        <v>814</v>
      </c>
      <c r="AJ90" s="80">
        <v>890</v>
      </c>
      <c r="AK90" s="80">
        <v>853</v>
      </c>
      <c r="AL90" s="80">
        <v>850</v>
      </c>
      <c r="AM90" s="80">
        <v>903</v>
      </c>
      <c r="AN90" s="80">
        <v>846</v>
      </c>
      <c r="AO90" s="80">
        <v>926</v>
      </c>
      <c r="AP90" s="80">
        <v>905</v>
      </c>
      <c r="AQ90" s="80">
        <v>967</v>
      </c>
      <c r="AR90" s="80">
        <v>1040</v>
      </c>
      <c r="AS90" s="80">
        <v>991</v>
      </c>
      <c r="AT90" s="80">
        <v>1018</v>
      </c>
      <c r="AU90" s="80">
        <v>1038</v>
      </c>
      <c r="AV90" s="80">
        <v>1017</v>
      </c>
      <c r="AW90" s="80">
        <v>982</v>
      </c>
      <c r="AX90" s="80">
        <v>976</v>
      </c>
      <c r="AY90" s="80">
        <v>898</v>
      </c>
      <c r="AZ90" s="80">
        <v>830</v>
      </c>
      <c r="BA90" s="80">
        <v>930</v>
      </c>
      <c r="BB90" s="80">
        <v>883</v>
      </c>
      <c r="BC90" s="80">
        <v>875</v>
      </c>
      <c r="BD90" s="80">
        <v>883</v>
      </c>
      <c r="BE90" s="80">
        <v>771</v>
      </c>
      <c r="BF90" s="80">
        <v>781</v>
      </c>
      <c r="BG90" s="80">
        <v>838</v>
      </c>
      <c r="BH90" s="80">
        <v>892</v>
      </c>
      <c r="BI90" s="80">
        <v>911</v>
      </c>
      <c r="BJ90" s="80">
        <v>956</v>
      </c>
      <c r="BK90" s="80">
        <v>1025</v>
      </c>
      <c r="BL90" s="80">
        <v>1084</v>
      </c>
      <c r="BM90" s="80">
        <v>1046</v>
      </c>
      <c r="BN90" s="80">
        <v>1073</v>
      </c>
      <c r="BO90" s="80">
        <v>1086</v>
      </c>
      <c r="BP90" s="80">
        <v>1151</v>
      </c>
      <c r="BQ90" s="80">
        <v>1094</v>
      </c>
      <c r="BR90" s="80">
        <v>1143</v>
      </c>
      <c r="BS90" s="80">
        <v>1149</v>
      </c>
      <c r="BT90" s="80">
        <v>1160</v>
      </c>
      <c r="BU90" s="80">
        <v>1184</v>
      </c>
      <c r="BV90" s="80">
        <v>1133</v>
      </c>
      <c r="BW90" s="80">
        <v>1049</v>
      </c>
      <c r="BX90" s="80">
        <v>964</v>
      </c>
      <c r="BY90" s="80">
        <v>975</v>
      </c>
      <c r="BZ90" s="80">
        <v>940</v>
      </c>
      <c r="CA90" s="80">
        <v>938</v>
      </c>
      <c r="CB90" s="80">
        <v>864</v>
      </c>
      <c r="CC90" s="80">
        <v>883</v>
      </c>
      <c r="CD90" s="80">
        <v>834</v>
      </c>
      <c r="CE90" s="80">
        <v>769</v>
      </c>
      <c r="CF90" s="80">
        <v>817</v>
      </c>
      <c r="CG90" s="80">
        <v>776</v>
      </c>
      <c r="CH90" s="80">
        <v>806</v>
      </c>
      <c r="CI90" s="80">
        <v>829</v>
      </c>
      <c r="CJ90" s="80">
        <v>956</v>
      </c>
      <c r="CK90" s="80">
        <v>656</v>
      </c>
      <c r="CL90" s="80">
        <v>607</v>
      </c>
      <c r="CM90" s="80">
        <v>591</v>
      </c>
      <c r="CN90" s="80">
        <v>522</v>
      </c>
      <c r="CO90" s="80">
        <v>498</v>
      </c>
      <c r="CP90" s="80">
        <v>427</v>
      </c>
      <c r="CQ90" s="80">
        <v>398</v>
      </c>
      <c r="CR90" s="80">
        <v>362</v>
      </c>
      <c r="CS90" s="80">
        <v>346</v>
      </c>
      <c r="CT90" s="80">
        <v>319</v>
      </c>
      <c r="CU90" s="80">
        <v>261</v>
      </c>
      <c r="CV90" s="80">
        <v>287</v>
      </c>
      <c r="CW90" s="80">
        <v>213</v>
      </c>
      <c r="CX90" s="80">
        <v>177</v>
      </c>
      <c r="CY90" s="80">
        <v>522</v>
      </c>
      <c r="CZ90" s="81">
        <v>744</v>
      </c>
      <c r="DA90" s="81">
        <v>751</v>
      </c>
      <c r="DB90" s="81">
        <v>780</v>
      </c>
      <c r="DC90" s="81">
        <v>883</v>
      </c>
      <c r="DD90" s="81">
        <v>868</v>
      </c>
      <c r="DE90" s="81">
        <v>897</v>
      </c>
      <c r="DF90" s="81">
        <v>928</v>
      </c>
      <c r="DG90" s="81">
        <v>952</v>
      </c>
      <c r="DH90" s="81">
        <v>929</v>
      </c>
      <c r="DI90" s="81">
        <v>958</v>
      </c>
      <c r="DJ90" s="81">
        <v>1024</v>
      </c>
      <c r="DK90" s="81">
        <v>919</v>
      </c>
      <c r="DL90" s="81">
        <v>1008</v>
      </c>
      <c r="DM90" s="81">
        <v>963</v>
      </c>
      <c r="DN90" s="81">
        <v>928</v>
      </c>
      <c r="DO90" s="81">
        <v>834</v>
      </c>
      <c r="DP90" s="81">
        <v>871</v>
      </c>
      <c r="DQ90" s="81">
        <v>930</v>
      </c>
      <c r="DR90" s="81">
        <v>846</v>
      </c>
      <c r="DS90" s="81">
        <v>624</v>
      </c>
      <c r="DT90" s="81">
        <v>580</v>
      </c>
      <c r="DU90" s="81">
        <v>683</v>
      </c>
      <c r="DV90" s="81">
        <v>762</v>
      </c>
      <c r="DW90" s="81">
        <v>815</v>
      </c>
      <c r="DX90" s="81">
        <v>863</v>
      </c>
      <c r="DY90" s="81">
        <v>902</v>
      </c>
      <c r="DZ90" s="81">
        <v>862</v>
      </c>
      <c r="EA90" s="81">
        <v>909</v>
      </c>
      <c r="EB90" s="81">
        <v>1025</v>
      </c>
      <c r="EC90" s="81">
        <v>962</v>
      </c>
      <c r="ED90" s="81">
        <v>1034</v>
      </c>
      <c r="EE90" s="81">
        <v>1064</v>
      </c>
      <c r="EF90" s="81">
        <v>1087</v>
      </c>
      <c r="EG90" s="81">
        <v>1085</v>
      </c>
      <c r="EH90" s="81">
        <v>1098</v>
      </c>
      <c r="EI90" s="81">
        <v>1032</v>
      </c>
      <c r="EJ90" s="81">
        <v>1060</v>
      </c>
      <c r="EK90" s="81">
        <v>1001</v>
      </c>
      <c r="EL90" s="81">
        <v>999</v>
      </c>
      <c r="EM90" s="81">
        <v>982</v>
      </c>
      <c r="EN90" s="81">
        <v>959</v>
      </c>
      <c r="EO90" s="81">
        <v>982</v>
      </c>
      <c r="EP90" s="81">
        <v>948</v>
      </c>
      <c r="EQ90" s="81">
        <v>834</v>
      </c>
      <c r="ER90" s="81">
        <v>803</v>
      </c>
      <c r="ES90" s="81">
        <v>811</v>
      </c>
      <c r="ET90" s="81">
        <v>825</v>
      </c>
      <c r="EU90" s="81">
        <v>880</v>
      </c>
      <c r="EV90" s="81">
        <v>893</v>
      </c>
      <c r="EW90" s="81">
        <v>955</v>
      </c>
      <c r="EX90" s="81">
        <v>1081</v>
      </c>
      <c r="EY90" s="81">
        <v>1166</v>
      </c>
      <c r="EZ90" s="81">
        <v>1031</v>
      </c>
      <c r="FA90" s="81">
        <v>1220</v>
      </c>
      <c r="FB90" s="81">
        <v>1158</v>
      </c>
      <c r="FC90" s="81">
        <v>1155</v>
      </c>
      <c r="FD90" s="81">
        <v>1262</v>
      </c>
      <c r="FE90" s="81">
        <v>1219</v>
      </c>
      <c r="FF90" s="81">
        <v>1175</v>
      </c>
      <c r="FG90" s="81">
        <v>1251</v>
      </c>
      <c r="FH90" s="81">
        <v>1189</v>
      </c>
      <c r="FI90" s="81">
        <v>1130</v>
      </c>
      <c r="FJ90" s="81">
        <v>1052</v>
      </c>
      <c r="FK90" s="81">
        <v>1106</v>
      </c>
      <c r="FL90" s="81">
        <v>1020</v>
      </c>
      <c r="FM90" s="81">
        <v>941</v>
      </c>
      <c r="FN90" s="81">
        <v>940</v>
      </c>
      <c r="FO90" s="81">
        <v>884</v>
      </c>
      <c r="FP90" s="81">
        <v>881</v>
      </c>
      <c r="FQ90" s="81">
        <v>847</v>
      </c>
      <c r="FR90" s="81">
        <v>851</v>
      </c>
      <c r="FS90" s="81">
        <v>849</v>
      </c>
      <c r="FT90" s="81">
        <v>845</v>
      </c>
      <c r="FU90" s="81">
        <v>852</v>
      </c>
      <c r="FV90" s="81">
        <v>914</v>
      </c>
      <c r="FW90" s="81">
        <v>994</v>
      </c>
      <c r="FX90" s="81">
        <v>784</v>
      </c>
      <c r="FY90" s="81">
        <v>693</v>
      </c>
      <c r="FZ90" s="81">
        <v>665</v>
      </c>
      <c r="GA90" s="81">
        <v>614</v>
      </c>
      <c r="GB90" s="81">
        <v>506</v>
      </c>
      <c r="GC90" s="81">
        <v>521</v>
      </c>
      <c r="GD90" s="81">
        <v>528</v>
      </c>
      <c r="GE90" s="81">
        <v>517</v>
      </c>
      <c r="GF90" s="81">
        <v>484</v>
      </c>
      <c r="GG90" s="81">
        <v>448</v>
      </c>
      <c r="GH90" s="81">
        <v>420</v>
      </c>
      <c r="GI90" s="81">
        <v>353</v>
      </c>
      <c r="GJ90" s="81">
        <v>282</v>
      </c>
      <c r="GK90" s="81">
        <v>260</v>
      </c>
      <c r="GL90" s="82">
        <v>982</v>
      </c>
    </row>
    <row r="91" spans="1:194" s="1" customFormat="1" x14ac:dyDescent="0.25">
      <c r="A91" s="31" t="s">
        <v>244</v>
      </c>
      <c r="B91" s="137" t="s">
        <v>327</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0">
        <v>14591</v>
      </c>
      <c r="N91" s="80">
        <v>13368</v>
      </c>
      <c r="O91" s="80">
        <v>13318</v>
      </c>
      <c r="P91" s="80">
        <v>13687</v>
      </c>
      <c r="Q91" s="80">
        <v>13022</v>
      </c>
      <c r="R91" s="80">
        <v>13211</v>
      </c>
      <c r="S91" s="80">
        <v>13582</v>
      </c>
      <c r="T91" s="80">
        <v>13088</v>
      </c>
      <c r="U91" s="80">
        <v>12834</v>
      </c>
      <c r="V91" s="80">
        <v>13222</v>
      </c>
      <c r="W91" s="80">
        <v>13574</v>
      </c>
      <c r="X91" s="80">
        <v>13153</v>
      </c>
      <c r="Y91" s="80">
        <v>13023</v>
      </c>
      <c r="Z91" s="80">
        <v>12974</v>
      </c>
      <c r="AA91" s="80">
        <v>13047</v>
      </c>
      <c r="AB91" s="80">
        <v>13018</v>
      </c>
      <c r="AC91" s="80">
        <v>12382</v>
      </c>
      <c r="AD91" s="80">
        <v>12781</v>
      </c>
      <c r="AE91" s="80">
        <v>12609</v>
      </c>
      <c r="AF91" s="80">
        <v>12112</v>
      </c>
      <c r="AG91" s="80">
        <v>12251</v>
      </c>
      <c r="AH91" s="80">
        <v>12889</v>
      </c>
      <c r="AI91" s="80">
        <v>14293</v>
      </c>
      <c r="AJ91" s="80">
        <v>16450</v>
      </c>
      <c r="AK91" s="80">
        <v>17974</v>
      </c>
      <c r="AL91" s="80">
        <v>19226</v>
      </c>
      <c r="AM91" s="80">
        <v>19431</v>
      </c>
      <c r="AN91" s="80">
        <v>19918</v>
      </c>
      <c r="AO91" s="80">
        <v>19779</v>
      </c>
      <c r="AP91" s="80">
        <v>19242</v>
      </c>
      <c r="AQ91" s="80">
        <v>19336</v>
      </c>
      <c r="AR91" s="80">
        <v>19705</v>
      </c>
      <c r="AS91" s="80">
        <v>19621</v>
      </c>
      <c r="AT91" s="80">
        <v>19256</v>
      </c>
      <c r="AU91" s="80">
        <v>19007</v>
      </c>
      <c r="AV91" s="80">
        <v>18323</v>
      </c>
      <c r="AW91" s="80">
        <v>17227</v>
      </c>
      <c r="AX91" s="80">
        <v>17152</v>
      </c>
      <c r="AY91" s="80">
        <v>16895</v>
      </c>
      <c r="AZ91" s="80">
        <v>16114</v>
      </c>
      <c r="BA91" s="80">
        <v>15828</v>
      </c>
      <c r="BB91" s="80">
        <v>15699</v>
      </c>
      <c r="BC91" s="80">
        <v>15480</v>
      </c>
      <c r="BD91" s="80">
        <v>14526</v>
      </c>
      <c r="BE91" s="80">
        <v>13994</v>
      </c>
      <c r="BF91" s="80">
        <v>13441</v>
      </c>
      <c r="BG91" s="80">
        <v>13408</v>
      </c>
      <c r="BH91" s="80">
        <v>13081</v>
      </c>
      <c r="BI91" s="80">
        <v>12706</v>
      </c>
      <c r="BJ91" s="80">
        <v>12188</v>
      </c>
      <c r="BK91" s="80">
        <v>12088</v>
      </c>
      <c r="BL91" s="80">
        <v>12056</v>
      </c>
      <c r="BM91" s="80">
        <v>11933</v>
      </c>
      <c r="BN91" s="80">
        <v>11568</v>
      </c>
      <c r="BO91" s="80">
        <v>11703</v>
      </c>
      <c r="BP91" s="80">
        <v>10640</v>
      </c>
      <c r="BQ91" s="80">
        <v>10211</v>
      </c>
      <c r="BR91" s="80">
        <v>10179</v>
      </c>
      <c r="BS91" s="80">
        <v>10070</v>
      </c>
      <c r="BT91" s="80">
        <v>9522</v>
      </c>
      <c r="BU91" s="80">
        <v>8966</v>
      </c>
      <c r="BV91" s="80">
        <v>8600</v>
      </c>
      <c r="BW91" s="80">
        <v>8601</v>
      </c>
      <c r="BX91" s="80">
        <v>8025</v>
      </c>
      <c r="BY91" s="80">
        <v>7605</v>
      </c>
      <c r="BZ91" s="80">
        <v>6907</v>
      </c>
      <c r="CA91" s="80">
        <v>6548</v>
      </c>
      <c r="CB91" s="80">
        <v>6110</v>
      </c>
      <c r="CC91" s="80">
        <v>5656</v>
      </c>
      <c r="CD91" s="80">
        <v>5183</v>
      </c>
      <c r="CE91" s="80">
        <v>4996</v>
      </c>
      <c r="CF91" s="80">
        <v>4756</v>
      </c>
      <c r="CG91" s="80">
        <v>4422</v>
      </c>
      <c r="CH91" s="80">
        <v>4186</v>
      </c>
      <c r="CI91" s="80">
        <v>4242</v>
      </c>
      <c r="CJ91" s="80">
        <v>4524</v>
      </c>
      <c r="CK91" s="80">
        <v>3492</v>
      </c>
      <c r="CL91" s="80">
        <v>3005</v>
      </c>
      <c r="CM91" s="80">
        <v>2826</v>
      </c>
      <c r="CN91" s="80">
        <v>2621</v>
      </c>
      <c r="CO91" s="80">
        <v>2422</v>
      </c>
      <c r="CP91" s="80">
        <v>2138</v>
      </c>
      <c r="CQ91" s="80">
        <v>2281</v>
      </c>
      <c r="CR91" s="80">
        <v>2043</v>
      </c>
      <c r="CS91" s="80">
        <v>1924</v>
      </c>
      <c r="CT91" s="80">
        <v>1752</v>
      </c>
      <c r="CU91" s="80">
        <v>1508</v>
      </c>
      <c r="CV91" s="80">
        <v>1304</v>
      </c>
      <c r="CW91" s="80">
        <v>1081</v>
      </c>
      <c r="CX91" s="80">
        <v>888</v>
      </c>
      <c r="CY91" s="80">
        <v>3201</v>
      </c>
      <c r="CZ91" s="81">
        <v>13830</v>
      </c>
      <c r="DA91" s="81">
        <v>13234</v>
      </c>
      <c r="DB91" s="81">
        <v>13153</v>
      </c>
      <c r="DC91" s="81">
        <v>12622</v>
      </c>
      <c r="DD91" s="81">
        <v>12796</v>
      </c>
      <c r="DE91" s="81">
        <v>13015</v>
      </c>
      <c r="DF91" s="81">
        <v>13053</v>
      </c>
      <c r="DG91" s="81">
        <v>12538</v>
      </c>
      <c r="DH91" s="81">
        <v>12401</v>
      </c>
      <c r="DI91" s="81">
        <v>12704</v>
      </c>
      <c r="DJ91" s="81">
        <v>12821</v>
      </c>
      <c r="DK91" s="81">
        <v>12531</v>
      </c>
      <c r="DL91" s="81">
        <v>12654</v>
      </c>
      <c r="DM91" s="81">
        <v>12778</v>
      </c>
      <c r="DN91" s="81">
        <v>12701</v>
      </c>
      <c r="DO91" s="81">
        <v>12354</v>
      </c>
      <c r="DP91" s="81">
        <v>12044</v>
      </c>
      <c r="DQ91" s="81">
        <v>11989</v>
      </c>
      <c r="DR91" s="81">
        <v>11993</v>
      </c>
      <c r="DS91" s="81">
        <v>11340</v>
      </c>
      <c r="DT91" s="81">
        <v>12071</v>
      </c>
      <c r="DU91" s="81">
        <v>12587</v>
      </c>
      <c r="DV91" s="81">
        <v>14390</v>
      </c>
      <c r="DW91" s="81">
        <v>17156</v>
      </c>
      <c r="DX91" s="81">
        <v>18561</v>
      </c>
      <c r="DY91" s="81">
        <v>19473</v>
      </c>
      <c r="DZ91" s="81">
        <v>19926</v>
      </c>
      <c r="EA91" s="81">
        <v>20205</v>
      </c>
      <c r="EB91" s="81">
        <v>20292</v>
      </c>
      <c r="EC91" s="81">
        <v>20407</v>
      </c>
      <c r="ED91" s="81">
        <v>20803</v>
      </c>
      <c r="EE91" s="81">
        <v>20815</v>
      </c>
      <c r="EF91" s="81">
        <v>20621</v>
      </c>
      <c r="EG91" s="81">
        <v>20206</v>
      </c>
      <c r="EH91" s="81">
        <v>20132</v>
      </c>
      <c r="EI91" s="81">
        <v>19211</v>
      </c>
      <c r="EJ91" s="81">
        <v>18728</v>
      </c>
      <c r="EK91" s="81">
        <v>18456</v>
      </c>
      <c r="EL91" s="81">
        <v>17599</v>
      </c>
      <c r="EM91" s="81">
        <v>17200</v>
      </c>
      <c r="EN91" s="81">
        <v>16559</v>
      </c>
      <c r="EO91" s="81">
        <v>16362</v>
      </c>
      <c r="EP91" s="81">
        <v>16146</v>
      </c>
      <c r="EQ91" s="81">
        <v>14978</v>
      </c>
      <c r="ER91" s="81">
        <v>14021</v>
      </c>
      <c r="ES91" s="81">
        <v>13684</v>
      </c>
      <c r="ET91" s="81">
        <v>13300</v>
      </c>
      <c r="EU91" s="81">
        <v>12925</v>
      </c>
      <c r="EV91" s="81">
        <v>12403</v>
      </c>
      <c r="EW91" s="81">
        <v>11977</v>
      </c>
      <c r="EX91" s="81">
        <v>11968</v>
      </c>
      <c r="EY91" s="81">
        <v>11775</v>
      </c>
      <c r="EZ91" s="81">
        <v>12113</v>
      </c>
      <c r="FA91" s="81">
        <v>11741</v>
      </c>
      <c r="FB91" s="81">
        <v>11434</v>
      </c>
      <c r="FC91" s="81">
        <v>10978</v>
      </c>
      <c r="FD91" s="81">
        <v>11136</v>
      </c>
      <c r="FE91" s="81">
        <v>10736</v>
      </c>
      <c r="FF91" s="81">
        <v>10428</v>
      </c>
      <c r="FG91" s="81">
        <v>9870</v>
      </c>
      <c r="FH91" s="81">
        <v>9298</v>
      </c>
      <c r="FI91" s="81">
        <v>8961</v>
      </c>
      <c r="FJ91" s="81">
        <v>8606</v>
      </c>
      <c r="FK91" s="81">
        <v>7969</v>
      </c>
      <c r="FL91" s="81">
        <v>7513</v>
      </c>
      <c r="FM91" s="81">
        <v>7411</v>
      </c>
      <c r="FN91" s="81">
        <v>6901</v>
      </c>
      <c r="FO91" s="81">
        <v>6355</v>
      </c>
      <c r="FP91" s="81">
        <v>6208</v>
      </c>
      <c r="FQ91" s="81">
        <v>5920</v>
      </c>
      <c r="FR91" s="81">
        <v>5752</v>
      </c>
      <c r="FS91" s="81">
        <v>5396</v>
      </c>
      <c r="FT91" s="81">
        <v>5274</v>
      </c>
      <c r="FU91" s="81">
        <v>5094</v>
      </c>
      <c r="FV91" s="81">
        <v>5293</v>
      </c>
      <c r="FW91" s="81">
        <v>5304</v>
      </c>
      <c r="FX91" s="81">
        <v>4258</v>
      </c>
      <c r="FY91" s="81">
        <v>3911</v>
      </c>
      <c r="FZ91" s="81">
        <v>3776</v>
      </c>
      <c r="GA91" s="81">
        <v>3720</v>
      </c>
      <c r="GB91" s="81">
        <v>3267</v>
      </c>
      <c r="GC91" s="81">
        <v>2810</v>
      </c>
      <c r="GD91" s="81">
        <v>2998</v>
      </c>
      <c r="GE91" s="81">
        <v>2794</v>
      </c>
      <c r="GF91" s="81">
        <v>2676</v>
      </c>
      <c r="GG91" s="81">
        <v>2414</v>
      </c>
      <c r="GH91" s="81">
        <v>2192</v>
      </c>
      <c r="GI91" s="81">
        <v>1971</v>
      </c>
      <c r="GJ91" s="81">
        <v>1733</v>
      </c>
      <c r="GK91" s="81">
        <v>1478</v>
      </c>
      <c r="GL91" s="82">
        <v>6269</v>
      </c>
    </row>
    <row r="92" spans="1:194" s="1" customFormat="1" x14ac:dyDescent="0.25">
      <c r="A92" s="31" t="s">
        <v>244</v>
      </c>
      <c r="B92" s="137" t="s">
        <v>328</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0">
        <v>832</v>
      </c>
      <c r="N92" s="80">
        <v>831</v>
      </c>
      <c r="O92" s="80">
        <v>838</v>
      </c>
      <c r="P92" s="80">
        <v>822</v>
      </c>
      <c r="Q92" s="80">
        <v>914</v>
      </c>
      <c r="R92" s="80">
        <v>969</v>
      </c>
      <c r="S92" s="80">
        <v>911</v>
      </c>
      <c r="T92" s="80">
        <v>948</v>
      </c>
      <c r="U92" s="80">
        <v>984</v>
      </c>
      <c r="V92" s="80">
        <v>1004</v>
      </c>
      <c r="W92" s="80">
        <v>1045</v>
      </c>
      <c r="X92" s="80">
        <v>1006</v>
      </c>
      <c r="Y92" s="80">
        <v>1097</v>
      </c>
      <c r="Z92" s="80">
        <v>1090</v>
      </c>
      <c r="AA92" s="80">
        <v>1067</v>
      </c>
      <c r="AB92" s="80">
        <v>1022</v>
      </c>
      <c r="AC92" s="80">
        <v>1040</v>
      </c>
      <c r="AD92" s="80">
        <v>1052</v>
      </c>
      <c r="AE92" s="80">
        <v>933</v>
      </c>
      <c r="AF92" s="80">
        <v>688</v>
      </c>
      <c r="AG92" s="80">
        <v>735</v>
      </c>
      <c r="AH92" s="80">
        <v>740</v>
      </c>
      <c r="AI92" s="80">
        <v>891</v>
      </c>
      <c r="AJ92" s="80">
        <v>845</v>
      </c>
      <c r="AK92" s="80">
        <v>867</v>
      </c>
      <c r="AL92" s="80">
        <v>884</v>
      </c>
      <c r="AM92" s="80">
        <v>891</v>
      </c>
      <c r="AN92" s="80">
        <v>963</v>
      </c>
      <c r="AO92" s="80">
        <v>875</v>
      </c>
      <c r="AP92" s="80">
        <v>1003</v>
      </c>
      <c r="AQ92" s="80">
        <v>1023</v>
      </c>
      <c r="AR92" s="80">
        <v>1070</v>
      </c>
      <c r="AS92" s="80">
        <v>1044</v>
      </c>
      <c r="AT92" s="80">
        <v>1021</v>
      </c>
      <c r="AU92" s="80">
        <v>1002</v>
      </c>
      <c r="AV92" s="80">
        <v>1029</v>
      </c>
      <c r="AW92" s="80">
        <v>1078</v>
      </c>
      <c r="AX92" s="80">
        <v>1080</v>
      </c>
      <c r="AY92" s="80">
        <v>1037</v>
      </c>
      <c r="AZ92" s="80">
        <v>1012</v>
      </c>
      <c r="BA92" s="80">
        <v>947</v>
      </c>
      <c r="BB92" s="80">
        <v>959</v>
      </c>
      <c r="BC92" s="80">
        <v>992</v>
      </c>
      <c r="BD92" s="80">
        <v>916</v>
      </c>
      <c r="BE92" s="80">
        <v>848</v>
      </c>
      <c r="BF92" s="80">
        <v>925</v>
      </c>
      <c r="BG92" s="80">
        <v>910</v>
      </c>
      <c r="BH92" s="80">
        <v>954</v>
      </c>
      <c r="BI92" s="80">
        <v>973</v>
      </c>
      <c r="BJ92" s="80">
        <v>1016</v>
      </c>
      <c r="BK92" s="80">
        <v>1137</v>
      </c>
      <c r="BL92" s="80">
        <v>1196</v>
      </c>
      <c r="BM92" s="80">
        <v>1184</v>
      </c>
      <c r="BN92" s="80">
        <v>1280</v>
      </c>
      <c r="BO92" s="80">
        <v>1249</v>
      </c>
      <c r="BP92" s="80">
        <v>1305</v>
      </c>
      <c r="BQ92" s="80">
        <v>1270</v>
      </c>
      <c r="BR92" s="80">
        <v>1340</v>
      </c>
      <c r="BS92" s="80">
        <v>1306</v>
      </c>
      <c r="BT92" s="80">
        <v>1329</v>
      </c>
      <c r="BU92" s="80">
        <v>1269</v>
      </c>
      <c r="BV92" s="80">
        <v>1224</v>
      </c>
      <c r="BW92" s="80">
        <v>1177</v>
      </c>
      <c r="BX92" s="80">
        <v>1133</v>
      </c>
      <c r="BY92" s="80">
        <v>1120</v>
      </c>
      <c r="BZ92" s="80">
        <v>1054</v>
      </c>
      <c r="CA92" s="80">
        <v>1023</v>
      </c>
      <c r="CB92" s="80">
        <v>956</v>
      </c>
      <c r="CC92" s="80">
        <v>920</v>
      </c>
      <c r="CD92" s="80">
        <v>969</v>
      </c>
      <c r="CE92" s="80">
        <v>928</v>
      </c>
      <c r="CF92" s="80">
        <v>926</v>
      </c>
      <c r="CG92" s="80">
        <v>954</v>
      </c>
      <c r="CH92" s="80">
        <v>948</v>
      </c>
      <c r="CI92" s="80">
        <v>978</v>
      </c>
      <c r="CJ92" s="80">
        <v>1084</v>
      </c>
      <c r="CK92" s="80">
        <v>759</v>
      </c>
      <c r="CL92" s="80">
        <v>745</v>
      </c>
      <c r="CM92" s="80">
        <v>694</v>
      </c>
      <c r="CN92" s="80">
        <v>633</v>
      </c>
      <c r="CO92" s="80">
        <v>556</v>
      </c>
      <c r="CP92" s="80">
        <v>442</v>
      </c>
      <c r="CQ92" s="80">
        <v>458</v>
      </c>
      <c r="CR92" s="80">
        <v>421</v>
      </c>
      <c r="CS92" s="80">
        <v>387</v>
      </c>
      <c r="CT92" s="80">
        <v>344</v>
      </c>
      <c r="CU92" s="80">
        <v>317</v>
      </c>
      <c r="CV92" s="80">
        <v>282</v>
      </c>
      <c r="CW92" s="80">
        <v>201</v>
      </c>
      <c r="CX92" s="80">
        <v>186</v>
      </c>
      <c r="CY92" s="80">
        <v>536</v>
      </c>
      <c r="CZ92" s="81">
        <v>790</v>
      </c>
      <c r="DA92" s="81">
        <v>813</v>
      </c>
      <c r="DB92" s="81">
        <v>846</v>
      </c>
      <c r="DC92" s="81">
        <v>862</v>
      </c>
      <c r="DD92" s="81">
        <v>890</v>
      </c>
      <c r="DE92" s="81">
        <v>881</v>
      </c>
      <c r="DF92" s="81">
        <v>966</v>
      </c>
      <c r="DG92" s="81">
        <v>909</v>
      </c>
      <c r="DH92" s="81">
        <v>925</v>
      </c>
      <c r="DI92" s="81">
        <v>1049</v>
      </c>
      <c r="DJ92" s="81">
        <v>1006</v>
      </c>
      <c r="DK92" s="81">
        <v>1062</v>
      </c>
      <c r="DL92" s="81">
        <v>970</v>
      </c>
      <c r="DM92" s="81">
        <v>1008</v>
      </c>
      <c r="DN92" s="81">
        <v>1019</v>
      </c>
      <c r="DO92" s="81">
        <v>959</v>
      </c>
      <c r="DP92" s="81">
        <v>962</v>
      </c>
      <c r="DQ92" s="81">
        <v>972</v>
      </c>
      <c r="DR92" s="81">
        <v>885</v>
      </c>
      <c r="DS92" s="81">
        <v>597</v>
      </c>
      <c r="DT92" s="81">
        <v>590</v>
      </c>
      <c r="DU92" s="81">
        <v>687</v>
      </c>
      <c r="DV92" s="81">
        <v>773</v>
      </c>
      <c r="DW92" s="81">
        <v>786</v>
      </c>
      <c r="DX92" s="81">
        <v>808</v>
      </c>
      <c r="DY92" s="81">
        <v>893</v>
      </c>
      <c r="DZ92" s="81">
        <v>849</v>
      </c>
      <c r="EA92" s="81">
        <v>942</v>
      </c>
      <c r="EB92" s="81">
        <v>979</v>
      </c>
      <c r="EC92" s="81">
        <v>983</v>
      </c>
      <c r="ED92" s="81">
        <v>1001</v>
      </c>
      <c r="EE92" s="81">
        <v>1078</v>
      </c>
      <c r="EF92" s="81">
        <v>1070</v>
      </c>
      <c r="EG92" s="81">
        <v>1110</v>
      </c>
      <c r="EH92" s="81">
        <v>1097</v>
      </c>
      <c r="EI92" s="81">
        <v>1136</v>
      </c>
      <c r="EJ92" s="81">
        <v>1075</v>
      </c>
      <c r="EK92" s="81">
        <v>1090</v>
      </c>
      <c r="EL92" s="81">
        <v>1078</v>
      </c>
      <c r="EM92" s="81">
        <v>1058</v>
      </c>
      <c r="EN92" s="81">
        <v>988</v>
      </c>
      <c r="EO92" s="81">
        <v>1001</v>
      </c>
      <c r="EP92" s="81">
        <v>1016</v>
      </c>
      <c r="EQ92" s="81">
        <v>985</v>
      </c>
      <c r="ER92" s="81">
        <v>877</v>
      </c>
      <c r="ES92" s="81">
        <v>850</v>
      </c>
      <c r="ET92" s="81">
        <v>969</v>
      </c>
      <c r="EU92" s="81">
        <v>988</v>
      </c>
      <c r="EV92" s="81">
        <v>1034</v>
      </c>
      <c r="EW92" s="81">
        <v>1073</v>
      </c>
      <c r="EX92" s="81">
        <v>1136</v>
      </c>
      <c r="EY92" s="81">
        <v>1190</v>
      </c>
      <c r="EZ92" s="81">
        <v>1290</v>
      </c>
      <c r="FA92" s="81">
        <v>1323</v>
      </c>
      <c r="FB92" s="81">
        <v>1235</v>
      </c>
      <c r="FC92" s="81">
        <v>1288</v>
      </c>
      <c r="FD92" s="81">
        <v>1322</v>
      </c>
      <c r="FE92" s="81">
        <v>1301</v>
      </c>
      <c r="FF92" s="81">
        <v>1354</v>
      </c>
      <c r="FG92" s="81">
        <v>1270</v>
      </c>
      <c r="FH92" s="81">
        <v>1264</v>
      </c>
      <c r="FI92" s="81">
        <v>1242</v>
      </c>
      <c r="FJ92" s="81">
        <v>1156</v>
      </c>
      <c r="FK92" s="81">
        <v>1152</v>
      </c>
      <c r="FL92" s="81">
        <v>1125</v>
      </c>
      <c r="FM92" s="81">
        <v>1065</v>
      </c>
      <c r="FN92" s="81">
        <v>1075</v>
      </c>
      <c r="FO92" s="81">
        <v>1031</v>
      </c>
      <c r="FP92" s="81">
        <v>1056</v>
      </c>
      <c r="FQ92" s="81">
        <v>1000</v>
      </c>
      <c r="FR92" s="81">
        <v>969</v>
      </c>
      <c r="FS92" s="81">
        <v>960</v>
      </c>
      <c r="FT92" s="81">
        <v>1038</v>
      </c>
      <c r="FU92" s="81">
        <v>1013</v>
      </c>
      <c r="FV92" s="81">
        <v>1025</v>
      </c>
      <c r="FW92" s="81">
        <v>1089</v>
      </c>
      <c r="FX92" s="81">
        <v>848</v>
      </c>
      <c r="FY92" s="81">
        <v>849</v>
      </c>
      <c r="FZ92" s="81">
        <v>804</v>
      </c>
      <c r="GA92" s="81">
        <v>671</v>
      </c>
      <c r="GB92" s="81">
        <v>673</v>
      </c>
      <c r="GC92" s="81">
        <v>554</v>
      </c>
      <c r="GD92" s="81">
        <v>606</v>
      </c>
      <c r="GE92" s="81">
        <v>535</v>
      </c>
      <c r="GF92" s="81">
        <v>460</v>
      </c>
      <c r="GG92" s="81">
        <v>448</v>
      </c>
      <c r="GH92" s="81">
        <v>426</v>
      </c>
      <c r="GI92" s="81">
        <v>359</v>
      </c>
      <c r="GJ92" s="81">
        <v>299</v>
      </c>
      <c r="GK92" s="81">
        <v>297</v>
      </c>
      <c r="GL92" s="82">
        <v>1166</v>
      </c>
    </row>
    <row r="93" spans="1:194" s="1" customFormat="1" x14ac:dyDescent="0.25">
      <c r="A93" s="31" t="s">
        <v>244</v>
      </c>
      <c r="B93" s="137" t="s">
        <v>329</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0">
        <v>905</v>
      </c>
      <c r="N93" s="80">
        <v>939</v>
      </c>
      <c r="O93" s="80">
        <v>986</v>
      </c>
      <c r="P93" s="80">
        <v>957</v>
      </c>
      <c r="Q93" s="80">
        <v>1014</v>
      </c>
      <c r="R93" s="80">
        <v>1111</v>
      </c>
      <c r="S93" s="80">
        <v>1077</v>
      </c>
      <c r="T93" s="80">
        <v>1150</v>
      </c>
      <c r="U93" s="80">
        <v>1164</v>
      </c>
      <c r="V93" s="80">
        <v>1169</v>
      </c>
      <c r="W93" s="80">
        <v>1162</v>
      </c>
      <c r="X93" s="80">
        <v>1191</v>
      </c>
      <c r="Y93" s="80">
        <v>1197</v>
      </c>
      <c r="Z93" s="80">
        <v>1237</v>
      </c>
      <c r="AA93" s="80">
        <v>1221</v>
      </c>
      <c r="AB93" s="80">
        <v>1091</v>
      </c>
      <c r="AC93" s="80">
        <v>1079</v>
      </c>
      <c r="AD93" s="80">
        <v>1268</v>
      </c>
      <c r="AE93" s="80">
        <v>1234</v>
      </c>
      <c r="AF93" s="80">
        <v>1564</v>
      </c>
      <c r="AG93" s="80">
        <v>1449</v>
      </c>
      <c r="AH93" s="80">
        <v>1384</v>
      </c>
      <c r="AI93" s="80">
        <v>1265</v>
      </c>
      <c r="AJ93" s="80">
        <v>1236</v>
      </c>
      <c r="AK93" s="80">
        <v>1174</v>
      </c>
      <c r="AL93" s="80">
        <v>1080</v>
      </c>
      <c r="AM93" s="80">
        <v>1093</v>
      </c>
      <c r="AN93" s="80">
        <v>1074</v>
      </c>
      <c r="AO93" s="80">
        <v>1072</v>
      </c>
      <c r="AP93" s="80">
        <v>1094</v>
      </c>
      <c r="AQ93" s="80">
        <v>1123</v>
      </c>
      <c r="AR93" s="80">
        <v>1211</v>
      </c>
      <c r="AS93" s="80">
        <v>1187</v>
      </c>
      <c r="AT93" s="80">
        <v>1257</v>
      </c>
      <c r="AU93" s="80">
        <v>1218</v>
      </c>
      <c r="AV93" s="80">
        <v>1191</v>
      </c>
      <c r="AW93" s="80">
        <v>1206</v>
      </c>
      <c r="AX93" s="80">
        <v>1217</v>
      </c>
      <c r="AY93" s="80">
        <v>1175</v>
      </c>
      <c r="AZ93" s="80">
        <v>1176</v>
      </c>
      <c r="BA93" s="80">
        <v>1190</v>
      </c>
      <c r="BB93" s="80">
        <v>1166</v>
      </c>
      <c r="BC93" s="80">
        <v>1181</v>
      </c>
      <c r="BD93" s="80">
        <v>1095</v>
      </c>
      <c r="BE93" s="80">
        <v>1091</v>
      </c>
      <c r="BF93" s="80">
        <v>1073</v>
      </c>
      <c r="BG93" s="80">
        <v>1141</v>
      </c>
      <c r="BH93" s="80">
        <v>1191</v>
      </c>
      <c r="BI93" s="80">
        <v>1306</v>
      </c>
      <c r="BJ93" s="80">
        <v>1378</v>
      </c>
      <c r="BK93" s="80">
        <v>1450</v>
      </c>
      <c r="BL93" s="80">
        <v>1576</v>
      </c>
      <c r="BM93" s="80">
        <v>1564</v>
      </c>
      <c r="BN93" s="80">
        <v>1555</v>
      </c>
      <c r="BO93" s="80">
        <v>1565</v>
      </c>
      <c r="BP93" s="80">
        <v>1596</v>
      </c>
      <c r="BQ93" s="80">
        <v>1502</v>
      </c>
      <c r="BR93" s="80">
        <v>1533</v>
      </c>
      <c r="BS93" s="80">
        <v>1639</v>
      </c>
      <c r="BT93" s="80">
        <v>1584</v>
      </c>
      <c r="BU93" s="80">
        <v>1538</v>
      </c>
      <c r="BV93" s="80">
        <v>1529</v>
      </c>
      <c r="BW93" s="80">
        <v>1382</v>
      </c>
      <c r="BX93" s="80">
        <v>1402</v>
      </c>
      <c r="BY93" s="80">
        <v>1453</v>
      </c>
      <c r="BZ93" s="80">
        <v>1276</v>
      </c>
      <c r="CA93" s="80">
        <v>1241</v>
      </c>
      <c r="CB93" s="80">
        <v>1197</v>
      </c>
      <c r="CC93" s="80">
        <v>1247</v>
      </c>
      <c r="CD93" s="80">
        <v>1229</v>
      </c>
      <c r="CE93" s="80">
        <v>1155</v>
      </c>
      <c r="CF93" s="80">
        <v>1185</v>
      </c>
      <c r="CG93" s="80">
        <v>1198</v>
      </c>
      <c r="CH93" s="80">
        <v>1304</v>
      </c>
      <c r="CI93" s="80">
        <v>1358</v>
      </c>
      <c r="CJ93" s="80">
        <v>1406</v>
      </c>
      <c r="CK93" s="80">
        <v>1015</v>
      </c>
      <c r="CL93" s="80">
        <v>1025</v>
      </c>
      <c r="CM93" s="80">
        <v>1021</v>
      </c>
      <c r="CN93" s="80">
        <v>867</v>
      </c>
      <c r="CO93" s="80">
        <v>770</v>
      </c>
      <c r="CP93" s="80">
        <v>667</v>
      </c>
      <c r="CQ93" s="80">
        <v>585</v>
      </c>
      <c r="CR93" s="80">
        <v>588</v>
      </c>
      <c r="CS93" s="80">
        <v>510</v>
      </c>
      <c r="CT93" s="80">
        <v>514</v>
      </c>
      <c r="CU93" s="80">
        <v>400</v>
      </c>
      <c r="CV93" s="80">
        <v>349</v>
      </c>
      <c r="CW93" s="80">
        <v>296</v>
      </c>
      <c r="CX93" s="80">
        <v>214</v>
      </c>
      <c r="CY93" s="80">
        <v>712</v>
      </c>
      <c r="CZ93" s="81">
        <v>818</v>
      </c>
      <c r="DA93" s="81">
        <v>897</v>
      </c>
      <c r="DB93" s="81">
        <v>989</v>
      </c>
      <c r="DC93" s="81">
        <v>951</v>
      </c>
      <c r="DD93" s="81">
        <v>972</v>
      </c>
      <c r="DE93" s="81">
        <v>1023</v>
      </c>
      <c r="DF93" s="81">
        <v>1055</v>
      </c>
      <c r="DG93" s="81">
        <v>998</v>
      </c>
      <c r="DH93" s="81">
        <v>1057</v>
      </c>
      <c r="DI93" s="81">
        <v>1076</v>
      </c>
      <c r="DJ93" s="81">
        <v>1149</v>
      </c>
      <c r="DK93" s="81">
        <v>1120</v>
      </c>
      <c r="DL93" s="81">
        <v>1028</v>
      </c>
      <c r="DM93" s="81">
        <v>1110</v>
      </c>
      <c r="DN93" s="81">
        <v>1169</v>
      </c>
      <c r="DO93" s="81">
        <v>1104</v>
      </c>
      <c r="DP93" s="81">
        <v>1070</v>
      </c>
      <c r="DQ93" s="81">
        <v>1154</v>
      </c>
      <c r="DR93" s="81">
        <v>1206</v>
      </c>
      <c r="DS93" s="81">
        <v>1631</v>
      </c>
      <c r="DT93" s="81">
        <v>1577</v>
      </c>
      <c r="DU93" s="81">
        <v>1398</v>
      </c>
      <c r="DV93" s="81">
        <v>1185</v>
      </c>
      <c r="DW93" s="81">
        <v>1140</v>
      </c>
      <c r="DX93" s="81">
        <v>1056</v>
      </c>
      <c r="DY93" s="81">
        <v>1109</v>
      </c>
      <c r="DZ93" s="81">
        <v>1108</v>
      </c>
      <c r="EA93" s="81">
        <v>1074</v>
      </c>
      <c r="EB93" s="81">
        <v>1169</v>
      </c>
      <c r="EC93" s="81">
        <v>1181</v>
      </c>
      <c r="ED93" s="81">
        <v>1255</v>
      </c>
      <c r="EE93" s="81">
        <v>1305</v>
      </c>
      <c r="EF93" s="81">
        <v>1231</v>
      </c>
      <c r="EG93" s="81">
        <v>1284</v>
      </c>
      <c r="EH93" s="81">
        <v>1307</v>
      </c>
      <c r="EI93" s="81">
        <v>1280</v>
      </c>
      <c r="EJ93" s="81">
        <v>1280</v>
      </c>
      <c r="EK93" s="81">
        <v>1250</v>
      </c>
      <c r="EL93" s="81">
        <v>1144</v>
      </c>
      <c r="EM93" s="81">
        <v>1238</v>
      </c>
      <c r="EN93" s="81">
        <v>1241</v>
      </c>
      <c r="EO93" s="81">
        <v>1209</v>
      </c>
      <c r="EP93" s="81">
        <v>1235</v>
      </c>
      <c r="EQ93" s="81">
        <v>1193</v>
      </c>
      <c r="ER93" s="81">
        <v>1122</v>
      </c>
      <c r="ES93" s="81">
        <v>1124</v>
      </c>
      <c r="ET93" s="81">
        <v>1228</v>
      </c>
      <c r="EU93" s="81">
        <v>1290</v>
      </c>
      <c r="EV93" s="81">
        <v>1314</v>
      </c>
      <c r="EW93" s="81">
        <v>1290</v>
      </c>
      <c r="EX93" s="81">
        <v>1508</v>
      </c>
      <c r="EY93" s="81">
        <v>1549</v>
      </c>
      <c r="EZ93" s="81">
        <v>1598</v>
      </c>
      <c r="FA93" s="81">
        <v>1611</v>
      </c>
      <c r="FB93" s="81">
        <v>1596</v>
      </c>
      <c r="FC93" s="81">
        <v>1618</v>
      </c>
      <c r="FD93" s="81">
        <v>1635</v>
      </c>
      <c r="FE93" s="81">
        <v>1646</v>
      </c>
      <c r="FF93" s="81">
        <v>1626</v>
      </c>
      <c r="FG93" s="81">
        <v>1537</v>
      </c>
      <c r="FH93" s="81">
        <v>1567</v>
      </c>
      <c r="FI93" s="81">
        <v>1591</v>
      </c>
      <c r="FJ93" s="81">
        <v>1453</v>
      </c>
      <c r="FK93" s="81">
        <v>1387</v>
      </c>
      <c r="FL93" s="81">
        <v>1439</v>
      </c>
      <c r="FM93" s="81">
        <v>1329</v>
      </c>
      <c r="FN93" s="81">
        <v>1350</v>
      </c>
      <c r="FO93" s="81">
        <v>1240</v>
      </c>
      <c r="FP93" s="81">
        <v>1309</v>
      </c>
      <c r="FQ93" s="81">
        <v>1258</v>
      </c>
      <c r="FR93" s="81">
        <v>1262</v>
      </c>
      <c r="FS93" s="81">
        <v>1266</v>
      </c>
      <c r="FT93" s="81">
        <v>1363</v>
      </c>
      <c r="FU93" s="81">
        <v>1296</v>
      </c>
      <c r="FV93" s="81">
        <v>1457</v>
      </c>
      <c r="FW93" s="81">
        <v>1478</v>
      </c>
      <c r="FX93" s="81">
        <v>1102</v>
      </c>
      <c r="FY93" s="81">
        <v>1141</v>
      </c>
      <c r="FZ93" s="81">
        <v>1063</v>
      </c>
      <c r="GA93" s="81">
        <v>961</v>
      </c>
      <c r="GB93" s="81">
        <v>864</v>
      </c>
      <c r="GC93" s="81">
        <v>821</v>
      </c>
      <c r="GD93" s="81">
        <v>720</v>
      </c>
      <c r="GE93" s="81">
        <v>725</v>
      </c>
      <c r="GF93" s="81">
        <v>723</v>
      </c>
      <c r="GG93" s="81">
        <v>644</v>
      </c>
      <c r="GH93" s="81">
        <v>566</v>
      </c>
      <c r="GI93" s="81">
        <v>520</v>
      </c>
      <c r="GJ93" s="81">
        <v>439</v>
      </c>
      <c r="GK93" s="81">
        <v>340</v>
      </c>
      <c r="GL93" s="82">
        <v>1549</v>
      </c>
    </row>
    <row r="94" spans="1:194" s="1" customFormat="1" x14ac:dyDescent="0.25">
      <c r="A94" s="31" t="s">
        <v>244</v>
      </c>
      <c r="B94" s="137" t="s">
        <v>330</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0">
        <v>1057</v>
      </c>
      <c r="N94" s="80">
        <v>995</v>
      </c>
      <c r="O94" s="80">
        <v>1108</v>
      </c>
      <c r="P94" s="80">
        <v>1220</v>
      </c>
      <c r="Q94" s="80">
        <v>1161</v>
      </c>
      <c r="R94" s="80">
        <v>1182</v>
      </c>
      <c r="S94" s="80">
        <v>1244</v>
      </c>
      <c r="T94" s="80">
        <v>1219</v>
      </c>
      <c r="U94" s="80">
        <v>1286</v>
      </c>
      <c r="V94" s="80">
        <v>1264</v>
      </c>
      <c r="W94" s="80">
        <v>1231</v>
      </c>
      <c r="X94" s="80">
        <v>1261</v>
      </c>
      <c r="Y94" s="80">
        <v>1302</v>
      </c>
      <c r="Z94" s="80">
        <v>1296</v>
      </c>
      <c r="AA94" s="80">
        <v>1311</v>
      </c>
      <c r="AB94" s="80">
        <v>1242</v>
      </c>
      <c r="AC94" s="80">
        <v>1249</v>
      </c>
      <c r="AD94" s="80">
        <v>1211</v>
      </c>
      <c r="AE94" s="80">
        <v>1079</v>
      </c>
      <c r="AF94" s="80">
        <v>906</v>
      </c>
      <c r="AG94" s="80">
        <v>811</v>
      </c>
      <c r="AH94" s="80">
        <v>841</v>
      </c>
      <c r="AI94" s="80">
        <v>914</v>
      </c>
      <c r="AJ94" s="80">
        <v>1056</v>
      </c>
      <c r="AK94" s="80">
        <v>1092</v>
      </c>
      <c r="AL94" s="80">
        <v>1100</v>
      </c>
      <c r="AM94" s="80">
        <v>1051</v>
      </c>
      <c r="AN94" s="80">
        <v>1225</v>
      </c>
      <c r="AO94" s="80">
        <v>1226</v>
      </c>
      <c r="AP94" s="80">
        <v>1210</v>
      </c>
      <c r="AQ94" s="80">
        <v>1330</v>
      </c>
      <c r="AR94" s="80">
        <v>1377</v>
      </c>
      <c r="AS94" s="80">
        <v>1310</v>
      </c>
      <c r="AT94" s="80">
        <v>1361</v>
      </c>
      <c r="AU94" s="80">
        <v>1355</v>
      </c>
      <c r="AV94" s="80">
        <v>1357</v>
      </c>
      <c r="AW94" s="80">
        <v>1419</v>
      </c>
      <c r="AX94" s="80">
        <v>1419</v>
      </c>
      <c r="AY94" s="80">
        <v>1371</v>
      </c>
      <c r="AZ94" s="80">
        <v>1421</v>
      </c>
      <c r="BA94" s="80">
        <v>1376</v>
      </c>
      <c r="BB94" s="80">
        <v>1427</v>
      </c>
      <c r="BC94" s="80">
        <v>1519</v>
      </c>
      <c r="BD94" s="80">
        <v>1436</v>
      </c>
      <c r="BE94" s="80">
        <v>1219</v>
      </c>
      <c r="BF94" s="80">
        <v>1149</v>
      </c>
      <c r="BG94" s="80">
        <v>1227</v>
      </c>
      <c r="BH94" s="80">
        <v>1312</v>
      </c>
      <c r="BI94" s="80">
        <v>1216</v>
      </c>
      <c r="BJ94" s="80">
        <v>1327</v>
      </c>
      <c r="BK94" s="80">
        <v>1477</v>
      </c>
      <c r="BL94" s="80">
        <v>1467</v>
      </c>
      <c r="BM94" s="80">
        <v>1409</v>
      </c>
      <c r="BN94" s="80">
        <v>1326</v>
      </c>
      <c r="BO94" s="80">
        <v>1405</v>
      </c>
      <c r="BP94" s="80">
        <v>1421</v>
      </c>
      <c r="BQ94" s="80">
        <v>1478</v>
      </c>
      <c r="BR94" s="80">
        <v>1485</v>
      </c>
      <c r="BS94" s="80">
        <v>1496</v>
      </c>
      <c r="BT94" s="80">
        <v>1538</v>
      </c>
      <c r="BU94" s="80">
        <v>1434</v>
      </c>
      <c r="BV94" s="80">
        <v>1352</v>
      </c>
      <c r="BW94" s="80">
        <v>1333</v>
      </c>
      <c r="BX94" s="80">
        <v>1275</v>
      </c>
      <c r="BY94" s="80">
        <v>1306</v>
      </c>
      <c r="BZ94" s="80">
        <v>1195</v>
      </c>
      <c r="CA94" s="80">
        <v>1178</v>
      </c>
      <c r="CB94" s="80">
        <v>1167</v>
      </c>
      <c r="CC94" s="80">
        <v>1166</v>
      </c>
      <c r="CD94" s="80">
        <v>1165</v>
      </c>
      <c r="CE94" s="80">
        <v>1097</v>
      </c>
      <c r="CF94" s="80">
        <v>1038</v>
      </c>
      <c r="CG94" s="80">
        <v>1037</v>
      </c>
      <c r="CH94" s="80">
        <v>1056</v>
      </c>
      <c r="CI94" s="80">
        <v>1151</v>
      </c>
      <c r="CJ94" s="80">
        <v>1160</v>
      </c>
      <c r="CK94" s="80">
        <v>866</v>
      </c>
      <c r="CL94" s="80">
        <v>790</v>
      </c>
      <c r="CM94" s="80">
        <v>751</v>
      </c>
      <c r="CN94" s="80">
        <v>628</v>
      </c>
      <c r="CO94" s="80">
        <v>545</v>
      </c>
      <c r="CP94" s="80">
        <v>447</v>
      </c>
      <c r="CQ94" s="80">
        <v>484</v>
      </c>
      <c r="CR94" s="80">
        <v>461</v>
      </c>
      <c r="CS94" s="80">
        <v>424</v>
      </c>
      <c r="CT94" s="80">
        <v>354</v>
      </c>
      <c r="CU94" s="80">
        <v>319</v>
      </c>
      <c r="CV94" s="80">
        <v>309</v>
      </c>
      <c r="CW94" s="80">
        <v>238</v>
      </c>
      <c r="CX94" s="80">
        <v>192</v>
      </c>
      <c r="CY94" s="80">
        <v>605</v>
      </c>
      <c r="CZ94" s="81">
        <v>969</v>
      </c>
      <c r="DA94" s="81">
        <v>962</v>
      </c>
      <c r="DB94" s="81">
        <v>949</v>
      </c>
      <c r="DC94" s="81">
        <v>1126</v>
      </c>
      <c r="DD94" s="81">
        <v>1148</v>
      </c>
      <c r="DE94" s="81">
        <v>1118</v>
      </c>
      <c r="DF94" s="81">
        <v>1192</v>
      </c>
      <c r="DG94" s="81">
        <v>1132</v>
      </c>
      <c r="DH94" s="81">
        <v>1159</v>
      </c>
      <c r="DI94" s="81">
        <v>1189</v>
      </c>
      <c r="DJ94" s="81">
        <v>1227</v>
      </c>
      <c r="DK94" s="81">
        <v>1157</v>
      </c>
      <c r="DL94" s="81">
        <v>1197</v>
      </c>
      <c r="DM94" s="81">
        <v>1143</v>
      </c>
      <c r="DN94" s="81">
        <v>1198</v>
      </c>
      <c r="DO94" s="81">
        <v>1101</v>
      </c>
      <c r="DP94" s="81">
        <v>1183</v>
      </c>
      <c r="DQ94" s="81">
        <v>1105</v>
      </c>
      <c r="DR94" s="81">
        <v>1039</v>
      </c>
      <c r="DS94" s="81">
        <v>768</v>
      </c>
      <c r="DT94" s="81">
        <v>739</v>
      </c>
      <c r="DU94" s="81">
        <v>755</v>
      </c>
      <c r="DV94" s="81">
        <v>913</v>
      </c>
      <c r="DW94" s="81">
        <v>940</v>
      </c>
      <c r="DX94" s="81">
        <v>1079</v>
      </c>
      <c r="DY94" s="81">
        <v>1174</v>
      </c>
      <c r="DZ94" s="81">
        <v>1212</v>
      </c>
      <c r="EA94" s="81">
        <v>1201</v>
      </c>
      <c r="EB94" s="81">
        <v>1270</v>
      </c>
      <c r="EC94" s="81">
        <v>1329</v>
      </c>
      <c r="ED94" s="81">
        <v>1413</v>
      </c>
      <c r="EE94" s="81">
        <v>1456</v>
      </c>
      <c r="EF94" s="81">
        <v>1404</v>
      </c>
      <c r="EG94" s="81">
        <v>1514</v>
      </c>
      <c r="EH94" s="81">
        <v>1477</v>
      </c>
      <c r="EI94" s="81">
        <v>1599</v>
      </c>
      <c r="EJ94" s="81">
        <v>1531</v>
      </c>
      <c r="EK94" s="81">
        <v>1576</v>
      </c>
      <c r="EL94" s="81">
        <v>1534</v>
      </c>
      <c r="EM94" s="81">
        <v>1479</v>
      </c>
      <c r="EN94" s="81">
        <v>1455</v>
      </c>
      <c r="EO94" s="81">
        <v>1569</v>
      </c>
      <c r="EP94" s="81">
        <v>1565</v>
      </c>
      <c r="EQ94" s="81">
        <v>1458</v>
      </c>
      <c r="ER94" s="81">
        <v>1269</v>
      </c>
      <c r="ES94" s="81">
        <v>1240</v>
      </c>
      <c r="ET94" s="81">
        <v>1305</v>
      </c>
      <c r="EU94" s="81">
        <v>1336</v>
      </c>
      <c r="EV94" s="81">
        <v>1366</v>
      </c>
      <c r="EW94" s="81">
        <v>1423</v>
      </c>
      <c r="EX94" s="81">
        <v>1519</v>
      </c>
      <c r="EY94" s="81">
        <v>1528</v>
      </c>
      <c r="EZ94" s="81">
        <v>1462</v>
      </c>
      <c r="FA94" s="81">
        <v>1524</v>
      </c>
      <c r="FB94" s="81">
        <v>1504</v>
      </c>
      <c r="FC94" s="81">
        <v>1510</v>
      </c>
      <c r="FD94" s="81">
        <v>1500</v>
      </c>
      <c r="FE94" s="81">
        <v>1546</v>
      </c>
      <c r="FF94" s="81">
        <v>1539</v>
      </c>
      <c r="FG94" s="81">
        <v>1562</v>
      </c>
      <c r="FH94" s="81">
        <v>1539</v>
      </c>
      <c r="FI94" s="81">
        <v>1430</v>
      </c>
      <c r="FJ94" s="81">
        <v>1457</v>
      </c>
      <c r="FK94" s="81">
        <v>1408</v>
      </c>
      <c r="FL94" s="81">
        <v>1454</v>
      </c>
      <c r="FM94" s="81">
        <v>1336</v>
      </c>
      <c r="FN94" s="81">
        <v>1358</v>
      </c>
      <c r="FO94" s="81">
        <v>1295</v>
      </c>
      <c r="FP94" s="81">
        <v>1267</v>
      </c>
      <c r="FQ94" s="81">
        <v>1274</v>
      </c>
      <c r="FR94" s="81">
        <v>1138</v>
      </c>
      <c r="FS94" s="81">
        <v>1168</v>
      </c>
      <c r="FT94" s="81">
        <v>1201</v>
      </c>
      <c r="FU94" s="81">
        <v>1192</v>
      </c>
      <c r="FV94" s="81">
        <v>1272</v>
      </c>
      <c r="FW94" s="81">
        <v>1356</v>
      </c>
      <c r="FX94" s="81">
        <v>986</v>
      </c>
      <c r="FY94" s="81">
        <v>876</v>
      </c>
      <c r="FZ94" s="81">
        <v>891</v>
      </c>
      <c r="GA94" s="81">
        <v>756</v>
      </c>
      <c r="GB94" s="81">
        <v>665</v>
      </c>
      <c r="GC94" s="81">
        <v>606</v>
      </c>
      <c r="GD94" s="81">
        <v>674</v>
      </c>
      <c r="GE94" s="81">
        <v>597</v>
      </c>
      <c r="GF94" s="81">
        <v>606</v>
      </c>
      <c r="GG94" s="81">
        <v>546</v>
      </c>
      <c r="GH94" s="81">
        <v>491</v>
      </c>
      <c r="GI94" s="81">
        <v>427</v>
      </c>
      <c r="GJ94" s="81">
        <v>366</v>
      </c>
      <c r="GK94" s="81">
        <v>333</v>
      </c>
      <c r="GL94" s="82">
        <v>1382</v>
      </c>
    </row>
    <row r="95" spans="1:194" s="1" customFormat="1" x14ac:dyDescent="0.25">
      <c r="A95" s="31" t="s">
        <v>244</v>
      </c>
      <c r="B95" s="137" t="s">
        <v>331</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0">
        <v>13145</v>
      </c>
      <c r="N95" s="80">
        <v>12114</v>
      </c>
      <c r="O95" s="80">
        <v>12178</v>
      </c>
      <c r="P95" s="80">
        <v>12054</v>
      </c>
      <c r="Q95" s="80">
        <v>12040</v>
      </c>
      <c r="R95" s="80">
        <v>12185</v>
      </c>
      <c r="S95" s="80">
        <v>12303</v>
      </c>
      <c r="T95" s="80">
        <v>12063</v>
      </c>
      <c r="U95" s="80">
        <v>12090</v>
      </c>
      <c r="V95" s="80">
        <v>12190</v>
      </c>
      <c r="W95" s="80">
        <v>12622</v>
      </c>
      <c r="X95" s="80">
        <v>12828</v>
      </c>
      <c r="Y95" s="80">
        <v>12719</v>
      </c>
      <c r="Z95" s="80">
        <v>12814</v>
      </c>
      <c r="AA95" s="80">
        <v>12802</v>
      </c>
      <c r="AB95" s="80">
        <v>12632</v>
      </c>
      <c r="AC95" s="80">
        <v>12421</v>
      </c>
      <c r="AD95" s="80">
        <v>12519</v>
      </c>
      <c r="AE95" s="80">
        <v>12833</v>
      </c>
      <c r="AF95" s="80">
        <v>12802</v>
      </c>
      <c r="AG95" s="80">
        <v>13194</v>
      </c>
      <c r="AH95" s="80">
        <v>13966</v>
      </c>
      <c r="AI95" s="80">
        <v>14980</v>
      </c>
      <c r="AJ95" s="80">
        <v>16809</v>
      </c>
      <c r="AK95" s="80">
        <v>17934</v>
      </c>
      <c r="AL95" s="80">
        <v>18366</v>
      </c>
      <c r="AM95" s="80">
        <v>18003</v>
      </c>
      <c r="AN95" s="80">
        <v>17791</v>
      </c>
      <c r="AO95" s="80">
        <v>17913</v>
      </c>
      <c r="AP95" s="80">
        <v>17881</v>
      </c>
      <c r="AQ95" s="80">
        <v>17519</v>
      </c>
      <c r="AR95" s="80">
        <v>17363</v>
      </c>
      <c r="AS95" s="80">
        <v>17506</v>
      </c>
      <c r="AT95" s="80">
        <v>17466</v>
      </c>
      <c r="AU95" s="80">
        <v>16975</v>
      </c>
      <c r="AV95" s="80">
        <v>16691</v>
      </c>
      <c r="AW95" s="80">
        <v>16560</v>
      </c>
      <c r="AX95" s="80">
        <v>16266</v>
      </c>
      <c r="AY95" s="80">
        <v>15774</v>
      </c>
      <c r="AZ95" s="80">
        <v>15604</v>
      </c>
      <c r="BA95" s="80">
        <v>16020</v>
      </c>
      <c r="BB95" s="80">
        <v>15812</v>
      </c>
      <c r="BC95" s="80">
        <v>15988</v>
      </c>
      <c r="BD95" s="80">
        <v>15247</v>
      </c>
      <c r="BE95" s="80">
        <v>14534</v>
      </c>
      <c r="BF95" s="80">
        <v>14373</v>
      </c>
      <c r="BG95" s="80">
        <v>14285</v>
      </c>
      <c r="BH95" s="80">
        <v>13998</v>
      </c>
      <c r="BI95" s="80">
        <v>13930</v>
      </c>
      <c r="BJ95" s="80">
        <v>13994</v>
      </c>
      <c r="BK95" s="80">
        <v>13639</v>
      </c>
      <c r="BL95" s="80">
        <v>13541</v>
      </c>
      <c r="BM95" s="80">
        <v>13788</v>
      </c>
      <c r="BN95" s="80">
        <v>13462</v>
      </c>
      <c r="BO95" s="80">
        <v>13331</v>
      </c>
      <c r="BP95" s="80">
        <v>13000</v>
      </c>
      <c r="BQ95" s="80">
        <v>12876</v>
      </c>
      <c r="BR95" s="80">
        <v>12684</v>
      </c>
      <c r="BS95" s="80">
        <v>12188</v>
      </c>
      <c r="BT95" s="80">
        <v>11585</v>
      </c>
      <c r="BU95" s="80">
        <v>11044</v>
      </c>
      <c r="BV95" s="80">
        <v>10708</v>
      </c>
      <c r="BW95" s="80">
        <v>10268</v>
      </c>
      <c r="BX95" s="80">
        <v>9563</v>
      </c>
      <c r="BY95" s="80">
        <v>9114</v>
      </c>
      <c r="BZ95" s="80">
        <v>8631</v>
      </c>
      <c r="CA95" s="80">
        <v>8336</v>
      </c>
      <c r="CB95" s="80">
        <v>7836</v>
      </c>
      <c r="CC95" s="80">
        <v>7325</v>
      </c>
      <c r="CD95" s="80">
        <v>7058</v>
      </c>
      <c r="CE95" s="80">
        <v>6708</v>
      </c>
      <c r="CF95" s="80">
        <v>6352</v>
      </c>
      <c r="CG95" s="80">
        <v>6173</v>
      </c>
      <c r="CH95" s="80">
        <v>6001</v>
      </c>
      <c r="CI95" s="80">
        <v>5844</v>
      </c>
      <c r="CJ95" s="80">
        <v>5875</v>
      </c>
      <c r="CK95" s="80">
        <v>4737</v>
      </c>
      <c r="CL95" s="80">
        <v>4404</v>
      </c>
      <c r="CM95" s="80">
        <v>4319</v>
      </c>
      <c r="CN95" s="80">
        <v>3822</v>
      </c>
      <c r="CO95" s="80">
        <v>3567</v>
      </c>
      <c r="CP95" s="80">
        <v>3042</v>
      </c>
      <c r="CQ95" s="80">
        <v>3186</v>
      </c>
      <c r="CR95" s="80">
        <v>2957</v>
      </c>
      <c r="CS95" s="80">
        <v>2684</v>
      </c>
      <c r="CT95" s="80">
        <v>2348</v>
      </c>
      <c r="CU95" s="80">
        <v>2136</v>
      </c>
      <c r="CV95" s="80">
        <v>1783</v>
      </c>
      <c r="CW95" s="80">
        <v>1588</v>
      </c>
      <c r="CX95" s="80">
        <v>1348</v>
      </c>
      <c r="CY95" s="80">
        <v>4471</v>
      </c>
      <c r="CZ95" s="81">
        <v>12328</v>
      </c>
      <c r="DA95" s="81">
        <v>11704</v>
      </c>
      <c r="DB95" s="81">
        <v>11755</v>
      </c>
      <c r="DC95" s="81">
        <v>11486</v>
      </c>
      <c r="DD95" s="81">
        <v>11320</v>
      </c>
      <c r="DE95" s="81">
        <v>11671</v>
      </c>
      <c r="DF95" s="81">
        <v>11753</v>
      </c>
      <c r="DG95" s="81">
        <v>11653</v>
      </c>
      <c r="DH95" s="81">
        <v>11493</v>
      </c>
      <c r="DI95" s="81">
        <v>11863</v>
      </c>
      <c r="DJ95" s="81">
        <v>12209</v>
      </c>
      <c r="DK95" s="81">
        <v>12050</v>
      </c>
      <c r="DL95" s="81">
        <v>11969</v>
      </c>
      <c r="DM95" s="81">
        <v>12352</v>
      </c>
      <c r="DN95" s="81">
        <v>12164</v>
      </c>
      <c r="DO95" s="81">
        <v>11799</v>
      </c>
      <c r="DP95" s="81">
        <v>11712</v>
      </c>
      <c r="DQ95" s="81">
        <v>11647</v>
      </c>
      <c r="DR95" s="81">
        <v>11827</v>
      </c>
      <c r="DS95" s="81">
        <v>11332</v>
      </c>
      <c r="DT95" s="81">
        <v>11897</v>
      </c>
      <c r="DU95" s="81">
        <v>13171</v>
      </c>
      <c r="DV95" s="81">
        <v>15052</v>
      </c>
      <c r="DW95" s="81">
        <v>17669</v>
      </c>
      <c r="DX95" s="81">
        <v>19191</v>
      </c>
      <c r="DY95" s="81">
        <v>19495</v>
      </c>
      <c r="DZ95" s="81">
        <v>18931</v>
      </c>
      <c r="EA95" s="81">
        <v>18420</v>
      </c>
      <c r="EB95" s="81">
        <v>18852</v>
      </c>
      <c r="EC95" s="81">
        <v>18188</v>
      </c>
      <c r="ED95" s="81">
        <v>18368</v>
      </c>
      <c r="EE95" s="81">
        <v>18160</v>
      </c>
      <c r="EF95" s="81">
        <v>18636</v>
      </c>
      <c r="EG95" s="81">
        <v>18351</v>
      </c>
      <c r="EH95" s="81">
        <v>18569</v>
      </c>
      <c r="EI95" s="81">
        <v>17946</v>
      </c>
      <c r="EJ95" s="81">
        <v>17876</v>
      </c>
      <c r="EK95" s="81">
        <v>17967</v>
      </c>
      <c r="EL95" s="81">
        <v>17110</v>
      </c>
      <c r="EM95" s="81">
        <v>17118</v>
      </c>
      <c r="EN95" s="81">
        <v>16653</v>
      </c>
      <c r="EO95" s="81">
        <v>16966</v>
      </c>
      <c r="EP95" s="81">
        <v>16973</v>
      </c>
      <c r="EQ95" s="81">
        <v>16136</v>
      </c>
      <c r="ER95" s="81">
        <v>15171</v>
      </c>
      <c r="ES95" s="81">
        <v>14801</v>
      </c>
      <c r="ET95" s="81">
        <v>14555</v>
      </c>
      <c r="EU95" s="81">
        <v>14746</v>
      </c>
      <c r="EV95" s="81">
        <v>14330</v>
      </c>
      <c r="EW95" s="81">
        <v>13990</v>
      </c>
      <c r="EX95" s="81">
        <v>13968</v>
      </c>
      <c r="EY95" s="81">
        <v>14367</v>
      </c>
      <c r="EZ95" s="81">
        <v>14357</v>
      </c>
      <c r="FA95" s="81">
        <v>14498</v>
      </c>
      <c r="FB95" s="81">
        <v>14295</v>
      </c>
      <c r="FC95" s="81">
        <v>13630</v>
      </c>
      <c r="FD95" s="81">
        <v>13480</v>
      </c>
      <c r="FE95" s="81">
        <v>12894</v>
      </c>
      <c r="FF95" s="81">
        <v>12605</v>
      </c>
      <c r="FG95" s="81">
        <v>12312</v>
      </c>
      <c r="FH95" s="81">
        <v>12136</v>
      </c>
      <c r="FI95" s="81">
        <v>11227</v>
      </c>
      <c r="FJ95" s="81">
        <v>10861</v>
      </c>
      <c r="FK95" s="81">
        <v>10617</v>
      </c>
      <c r="FL95" s="81">
        <v>9740</v>
      </c>
      <c r="FM95" s="81">
        <v>9137</v>
      </c>
      <c r="FN95" s="81">
        <v>8871</v>
      </c>
      <c r="FO95" s="81">
        <v>8529</v>
      </c>
      <c r="FP95" s="81">
        <v>8061</v>
      </c>
      <c r="FQ95" s="81">
        <v>7669</v>
      </c>
      <c r="FR95" s="81">
        <v>7411</v>
      </c>
      <c r="FS95" s="81">
        <v>7148</v>
      </c>
      <c r="FT95" s="81">
        <v>7127</v>
      </c>
      <c r="FU95" s="81">
        <v>6982</v>
      </c>
      <c r="FV95" s="81">
        <v>6899</v>
      </c>
      <c r="FW95" s="81">
        <v>6839</v>
      </c>
      <c r="FX95" s="81">
        <v>5902</v>
      </c>
      <c r="FY95" s="81">
        <v>5515</v>
      </c>
      <c r="FZ95" s="81">
        <v>5227</v>
      </c>
      <c r="GA95" s="81">
        <v>4920</v>
      </c>
      <c r="GB95" s="81">
        <v>4555</v>
      </c>
      <c r="GC95" s="81">
        <v>4073</v>
      </c>
      <c r="GD95" s="81">
        <v>4231</v>
      </c>
      <c r="GE95" s="81">
        <v>3937</v>
      </c>
      <c r="GF95" s="81">
        <v>3714</v>
      </c>
      <c r="GG95" s="81">
        <v>3376</v>
      </c>
      <c r="GH95" s="81">
        <v>3030</v>
      </c>
      <c r="GI95" s="81">
        <v>2704</v>
      </c>
      <c r="GJ95" s="81">
        <v>2246</v>
      </c>
      <c r="GK95" s="81">
        <v>1998</v>
      </c>
      <c r="GL95" s="82">
        <v>8388</v>
      </c>
    </row>
    <row r="96" spans="1:194" s="1" customFormat="1" x14ac:dyDescent="0.25">
      <c r="A96" s="31" t="s">
        <v>244</v>
      </c>
      <c r="B96" s="137" t="s">
        <v>332</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0">
        <v>1806</v>
      </c>
      <c r="N96" s="80">
        <v>1910</v>
      </c>
      <c r="O96" s="80">
        <v>1840</v>
      </c>
      <c r="P96" s="80">
        <v>2053</v>
      </c>
      <c r="Q96" s="80">
        <v>1992</v>
      </c>
      <c r="R96" s="80">
        <v>2088</v>
      </c>
      <c r="S96" s="80">
        <v>2283</v>
      </c>
      <c r="T96" s="80">
        <v>2207</v>
      </c>
      <c r="U96" s="80">
        <v>2205</v>
      </c>
      <c r="V96" s="80">
        <v>2222</v>
      </c>
      <c r="W96" s="80">
        <v>2244</v>
      </c>
      <c r="X96" s="80">
        <v>2429</v>
      </c>
      <c r="Y96" s="80">
        <v>2476</v>
      </c>
      <c r="Z96" s="80">
        <v>2370</v>
      </c>
      <c r="AA96" s="80">
        <v>2462</v>
      </c>
      <c r="AB96" s="80">
        <v>2350</v>
      </c>
      <c r="AC96" s="80">
        <v>2411</v>
      </c>
      <c r="AD96" s="80">
        <v>3059</v>
      </c>
      <c r="AE96" s="80">
        <v>2639</v>
      </c>
      <c r="AF96" s="80">
        <v>1994</v>
      </c>
      <c r="AG96" s="80">
        <v>2076</v>
      </c>
      <c r="AH96" s="80">
        <v>1965</v>
      </c>
      <c r="AI96" s="80">
        <v>1980</v>
      </c>
      <c r="AJ96" s="80">
        <v>2110</v>
      </c>
      <c r="AK96" s="80">
        <v>2190</v>
      </c>
      <c r="AL96" s="80">
        <v>2189</v>
      </c>
      <c r="AM96" s="80">
        <v>2285</v>
      </c>
      <c r="AN96" s="80">
        <v>2148</v>
      </c>
      <c r="AO96" s="80">
        <v>2346</v>
      </c>
      <c r="AP96" s="80">
        <v>2332</v>
      </c>
      <c r="AQ96" s="80">
        <v>2280</v>
      </c>
      <c r="AR96" s="80">
        <v>2302</v>
      </c>
      <c r="AS96" s="80">
        <v>2413</v>
      </c>
      <c r="AT96" s="80">
        <v>2289</v>
      </c>
      <c r="AU96" s="80">
        <v>2291</v>
      </c>
      <c r="AV96" s="80">
        <v>2286</v>
      </c>
      <c r="AW96" s="80">
        <v>2341</v>
      </c>
      <c r="AX96" s="80">
        <v>2282</v>
      </c>
      <c r="AY96" s="80">
        <v>2182</v>
      </c>
      <c r="AZ96" s="80">
        <v>2259</v>
      </c>
      <c r="BA96" s="80">
        <v>2347</v>
      </c>
      <c r="BB96" s="80">
        <v>2356</v>
      </c>
      <c r="BC96" s="80">
        <v>2349</v>
      </c>
      <c r="BD96" s="80">
        <v>2286</v>
      </c>
      <c r="BE96" s="80">
        <v>2072</v>
      </c>
      <c r="BF96" s="80">
        <v>2059</v>
      </c>
      <c r="BG96" s="80">
        <v>2251</v>
      </c>
      <c r="BH96" s="80">
        <v>2281</v>
      </c>
      <c r="BI96" s="80">
        <v>2444</v>
      </c>
      <c r="BJ96" s="80">
        <v>2606</v>
      </c>
      <c r="BK96" s="80">
        <v>2795</v>
      </c>
      <c r="BL96" s="80">
        <v>2983</v>
      </c>
      <c r="BM96" s="80">
        <v>2902</v>
      </c>
      <c r="BN96" s="80">
        <v>3145</v>
      </c>
      <c r="BO96" s="80">
        <v>3107</v>
      </c>
      <c r="BP96" s="80">
        <v>3339</v>
      </c>
      <c r="BQ96" s="80">
        <v>3219</v>
      </c>
      <c r="BR96" s="80">
        <v>3438</v>
      </c>
      <c r="BS96" s="80">
        <v>3408</v>
      </c>
      <c r="BT96" s="80">
        <v>3414</v>
      </c>
      <c r="BU96" s="80">
        <v>3300</v>
      </c>
      <c r="BV96" s="80">
        <v>3299</v>
      </c>
      <c r="BW96" s="80">
        <v>3185</v>
      </c>
      <c r="BX96" s="80">
        <v>3097</v>
      </c>
      <c r="BY96" s="80">
        <v>2964</v>
      </c>
      <c r="BZ96" s="80">
        <v>2914</v>
      </c>
      <c r="CA96" s="80">
        <v>2792</v>
      </c>
      <c r="CB96" s="80">
        <v>2714</v>
      </c>
      <c r="CC96" s="80">
        <v>2803</v>
      </c>
      <c r="CD96" s="80">
        <v>2650</v>
      </c>
      <c r="CE96" s="80">
        <v>2559</v>
      </c>
      <c r="CF96" s="80">
        <v>2537</v>
      </c>
      <c r="CG96" s="80">
        <v>2619</v>
      </c>
      <c r="CH96" s="80">
        <v>2710</v>
      </c>
      <c r="CI96" s="80">
        <v>2895</v>
      </c>
      <c r="CJ96" s="80">
        <v>3103</v>
      </c>
      <c r="CK96" s="80">
        <v>2274</v>
      </c>
      <c r="CL96" s="80">
        <v>2220</v>
      </c>
      <c r="CM96" s="80">
        <v>2167</v>
      </c>
      <c r="CN96" s="80">
        <v>1887</v>
      </c>
      <c r="CO96" s="80">
        <v>1512</v>
      </c>
      <c r="CP96" s="80">
        <v>1295</v>
      </c>
      <c r="CQ96" s="80">
        <v>1401</v>
      </c>
      <c r="CR96" s="80">
        <v>1296</v>
      </c>
      <c r="CS96" s="80">
        <v>1226</v>
      </c>
      <c r="CT96" s="80">
        <v>968</v>
      </c>
      <c r="CU96" s="80">
        <v>914</v>
      </c>
      <c r="CV96" s="80">
        <v>752</v>
      </c>
      <c r="CW96" s="80">
        <v>659</v>
      </c>
      <c r="CX96" s="80">
        <v>500</v>
      </c>
      <c r="CY96" s="80">
        <v>1788</v>
      </c>
      <c r="CZ96" s="81">
        <v>1682</v>
      </c>
      <c r="DA96" s="81">
        <v>1674</v>
      </c>
      <c r="DB96" s="81">
        <v>1880</v>
      </c>
      <c r="DC96" s="81">
        <v>1886</v>
      </c>
      <c r="DD96" s="81">
        <v>1943</v>
      </c>
      <c r="DE96" s="81">
        <v>2021</v>
      </c>
      <c r="DF96" s="81">
        <v>2059</v>
      </c>
      <c r="DG96" s="81">
        <v>2069</v>
      </c>
      <c r="DH96" s="81">
        <v>2049</v>
      </c>
      <c r="DI96" s="81">
        <v>2217</v>
      </c>
      <c r="DJ96" s="81">
        <v>2305</v>
      </c>
      <c r="DK96" s="81">
        <v>2296</v>
      </c>
      <c r="DL96" s="81">
        <v>2285</v>
      </c>
      <c r="DM96" s="81">
        <v>2329</v>
      </c>
      <c r="DN96" s="81">
        <v>2299</v>
      </c>
      <c r="DO96" s="81">
        <v>2298</v>
      </c>
      <c r="DP96" s="81">
        <v>2281</v>
      </c>
      <c r="DQ96" s="81">
        <v>2342</v>
      </c>
      <c r="DR96" s="81">
        <v>2160</v>
      </c>
      <c r="DS96" s="81">
        <v>1496</v>
      </c>
      <c r="DT96" s="81">
        <v>1283</v>
      </c>
      <c r="DU96" s="81">
        <v>1361</v>
      </c>
      <c r="DV96" s="81">
        <v>1661</v>
      </c>
      <c r="DW96" s="81">
        <v>1843</v>
      </c>
      <c r="DX96" s="81">
        <v>2039</v>
      </c>
      <c r="DY96" s="81">
        <v>1980</v>
      </c>
      <c r="DZ96" s="81">
        <v>1949</v>
      </c>
      <c r="EA96" s="81">
        <v>2085</v>
      </c>
      <c r="EB96" s="81">
        <v>2051</v>
      </c>
      <c r="EC96" s="81">
        <v>2217</v>
      </c>
      <c r="ED96" s="81">
        <v>2321</v>
      </c>
      <c r="EE96" s="81">
        <v>2446</v>
      </c>
      <c r="EF96" s="81">
        <v>2495</v>
      </c>
      <c r="EG96" s="81">
        <v>2372</v>
      </c>
      <c r="EH96" s="81">
        <v>2468</v>
      </c>
      <c r="EI96" s="81">
        <v>2429</v>
      </c>
      <c r="EJ96" s="81">
        <v>2439</v>
      </c>
      <c r="EK96" s="81">
        <v>2410</v>
      </c>
      <c r="EL96" s="81">
        <v>2362</v>
      </c>
      <c r="EM96" s="81">
        <v>2364</v>
      </c>
      <c r="EN96" s="81">
        <v>2350</v>
      </c>
      <c r="EO96" s="81">
        <v>2549</v>
      </c>
      <c r="EP96" s="81">
        <v>2459</v>
      </c>
      <c r="EQ96" s="81">
        <v>2483</v>
      </c>
      <c r="ER96" s="81">
        <v>2274</v>
      </c>
      <c r="ES96" s="81">
        <v>2274</v>
      </c>
      <c r="ET96" s="81">
        <v>2414</v>
      </c>
      <c r="EU96" s="81">
        <v>2465</v>
      </c>
      <c r="EV96" s="81">
        <v>2630</v>
      </c>
      <c r="EW96" s="81">
        <v>2793</v>
      </c>
      <c r="EX96" s="81">
        <v>3024</v>
      </c>
      <c r="EY96" s="81">
        <v>3317</v>
      </c>
      <c r="EZ96" s="81">
        <v>3165</v>
      </c>
      <c r="FA96" s="81">
        <v>3436</v>
      </c>
      <c r="FB96" s="81">
        <v>3383</v>
      </c>
      <c r="FC96" s="81">
        <v>3530</v>
      </c>
      <c r="FD96" s="81">
        <v>3496</v>
      </c>
      <c r="FE96" s="81">
        <v>3737</v>
      </c>
      <c r="FF96" s="81">
        <v>3591</v>
      </c>
      <c r="FG96" s="81">
        <v>3679</v>
      </c>
      <c r="FH96" s="81">
        <v>3445</v>
      </c>
      <c r="FI96" s="81">
        <v>3401</v>
      </c>
      <c r="FJ96" s="81">
        <v>3306</v>
      </c>
      <c r="FK96" s="81">
        <v>3353</v>
      </c>
      <c r="FL96" s="81">
        <v>3156</v>
      </c>
      <c r="FM96" s="81">
        <v>2963</v>
      </c>
      <c r="FN96" s="81">
        <v>3040</v>
      </c>
      <c r="FO96" s="81">
        <v>2830</v>
      </c>
      <c r="FP96" s="81">
        <v>2783</v>
      </c>
      <c r="FQ96" s="81">
        <v>2785</v>
      </c>
      <c r="FR96" s="81">
        <v>2727</v>
      </c>
      <c r="FS96" s="81">
        <v>2909</v>
      </c>
      <c r="FT96" s="81">
        <v>2785</v>
      </c>
      <c r="FU96" s="81">
        <v>2931</v>
      </c>
      <c r="FV96" s="81">
        <v>3039</v>
      </c>
      <c r="FW96" s="81">
        <v>3274</v>
      </c>
      <c r="FX96" s="81">
        <v>2473</v>
      </c>
      <c r="FY96" s="81">
        <v>2464</v>
      </c>
      <c r="FZ96" s="81">
        <v>2268</v>
      </c>
      <c r="GA96" s="81">
        <v>1998</v>
      </c>
      <c r="GB96" s="81">
        <v>1886</v>
      </c>
      <c r="GC96" s="81">
        <v>1704</v>
      </c>
      <c r="GD96" s="81">
        <v>1676</v>
      </c>
      <c r="GE96" s="81">
        <v>1677</v>
      </c>
      <c r="GF96" s="81">
        <v>1504</v>
      </c>
      <c r="GG96" s="81">
        <v>1422</v>
      </c>
      <c r="GH96" s="81">
        <v>1267</v>
      </c>
      <c r="GI96" s="81">
        <v>1171</v>
      </c>
      <c r="GJ96" s="81">
        <v>986</v>
      </c>
      <c r="GK96" s="81">
        <v>823</v>
      </c>
      <c r="GL96" s="82">
        <v>3551</v>
      </c>
    </row>
    <row r="97" spans="1:194" s="1" customFormat="1" x14ac:dyDescent="0.25">
      <c r="A97" s="31" t="s">
        <v>244</v>
      </c>
      <c r="B97" s="137" t="s">
        <v>333</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0">
        <v>4259</v>
      </c>
      <c r="N97" s="80">
        <v>4319</v>
      </c>
      <c r="O97" s="80">
        <v>4552</v>
      </c>
      <c r="P97" s="80">
        <v>4600</v>
      </c>
      <c r="Q97" s="80">
        <v>4628</v>
      </c>
      <c r="R97" s="80">
        <v>4707</v>
      </c>
      <c r="S97" s="80">
        <v>4867</v>
      </c>
      <c r="T97" s="80">
        <v>4890</v>
      </c>
      <c r="U97" s="80">
        <v>4899</v>
      </c>
      <c r="V97" s="80">
        <v>5037</v>
      </c>
      <c r="W97" s="80">
        <v>5227</v>
      </c>
      <c r="X97" s="80">
        <v>5211</v>
      </c>
      <c r="Y97" s="80">
        <v>5131</v>
      </c>
      <c r="Z97" s="80">
        <v>5121</v>
      </c>
      <c r="AA97" s="80">
        <v>5117</v>
      </c>
      <c r="AB97" s="80">
        <v>4813</v>
      </c>
      <c r="AC97" s="80">
        <v>4673</v>
      </c>
      <c r="AD97" s="80">
        <v>4564</v>
      </c>
      <c r="AE97" s="80">
        <v>4507</v>
      </c>
      <c r="AF97" s="80">
        <v>3562</v>
      </c>
      <c r="AG97" s="80">
        <v>3618</v>
      </c>
      <c r="AH97" s="80">
        <v>3957</v>
      </c>
      <c r="AI97" s="80">
        <v>4178</v>
      </c>
      <c r="AJ97" s="80">
        <v>4284</v>
      </c>
      <c r="AK97" s="80">
        <v>4333</v>
      </c>
      <c r="AL97" s="80">
        <v>4395</v>
      </c>
      <c r="AM97" s="80">
        <v>4425</v>
      </c>
      <c r="AN97" s="80">
        <v>4706</v>
      </c>
      <c r="AO97" s="80">
        <v>4878</v>
      </c>
      <c r="AP97" s="80">
        <v>5030</v>
      </c>
      <c r="AQ97" s="80">
        <v>5313</v>
      </c>
      <c r="AR97" s="80">
        <v>5460</v>
      </c>
      <c r="AS97" s="80">
        <v>5472</v>
      </c>
      <c r="AT97" s="80">
        <v>5456</v>
      </c>
      <c r="AU97" s="80">
        <v>5652</v>
      </c>
      <c r="AV97" s="80">
        <v>5377</v>
      </c>
      <c r="AW97" s="80">
        <v>5360</v>
      </c>
      <c r="AX97" s="80">
        <v>5349</v>
      </c>
      <c r="AY97" s="80">
        <v>5244</v>
      </c>
      <c r="AZ97" s="80">
        <v>5276</v>
      </c>
      <c r="BA97" s="80">
        <v>5238</v>
      </c>
      <c r="BB97" s="80">
        <v>5430</v>
      </c>
      <c r="BC97" s="80">
        <v>5513</v>
      </c>
      <c r="BD97" s="80">
        <v>5188</v>
      </c>
      <c r="BE97" s="80">
        <v>4759</v>
      </c>
      <c r="BF97" s="80">
        <v>4776</v>
      </c>
      <c r="BG97" s="80">
        <v>4751</v>
      </c>
      <c r="BH97" s="80">
        <v>4946</v>
      </c>
      <c r="BI97" s="80">
        <v>5033</v>
      </c>
      <c r="BJ97" s="80">
        <v>5131</v>
      </c>
      <c r="BK97" s="80">
        <v>5343</v>
      </c>
      <c r="BL97" s="80">
        <v>5612</v>
      </c>
      <c r="BM97" s="80">
        <v>5385</v>
      </c>
      <c r="BN97" s="80">
        <v>5537</v>
      </c>
      <c r="BO97" s="80">
        <v>5576</v>
      </c>
      <c r="BP97" s="80">
        <v>5527</v>
      </c>
      <c r="BQ97" s="80">
        <v>5445</v>
      </c>
      <c r="BR97" s="80">
        <v>5443</v>
      </c>
      <c r="BS97" s="80">
        <v>5229</v>
      </c>
      <c r="BT97" s="80">
        <v>5084</v>
      </c>
      <c r="BU97" s="80">
        <v>4851</v>
      </c>
      <c r="BV97" s="80">
        <v>4564</v>
      </c>
      <c r="BW97" s="80">
        <v>4293</v>
      </c>
      <c r="BX97" s="80">
        <v>4163</v>
      </c>
      <c r="BY97" s="80">
        <v>4058</v>
      </c>
      <c r="BZ97" s="80">
        <v>3870</v>
      </c>
      <c r="CA97" s="80">
        <v>3632</v>
      </c>
      <c r="CB97" s="80">
        <v>3470</v>
      </c>
      <c r="CC97" s="80">
        <v>3614</v>
      </c>
      <c r="CD97" s="80">
        <v>3379</v>
      </c>
      <c r="CE97" s="80">
        <v>3304</v>
      </c>
      <c r="CF97" s="80">
        <v>3266</v>
      </c>
      <c r="CG97" s="80">
        <v>3310</v>
      </c>
      <c r="CH97" s="80">
        <v>3357</v>
      </c>
      <c r="CI97" s="80">
        <v>3633</v>
      </c>
      <c r="CJ97" s="80">
        <v>3830</v>
      </c>
      <c r="CK97" s="80">
        <v>2829</v>
      </c>
      <c r="CL97" s="80">
        <v>2694</v>
      </c>
      <c r="CM97" s="80">
        <v>2595</v>
      </c>
      <c r="CN97" s="80">
        <v>2197</v>
      </c>
      <c r="CO97" s="80">
        <v>2024</v>
      </c>
      <c r="CP97" s="80">
        <v>1642</v>
      </c>
      <c r="CQ97" s="80">
        <v>1534</v>
      </c>
      <c r="CR97" s="80">
        <v>1511</v>
      </c>
      <c r="CS97" s="80">
        <v>1306</v>
      </c>
      <c r="CT97" s="80">
        <v>1100</v>
      </c>
      <c r="CU97" s="80">
        <v>1051</v>
      </c>
      <c r="CV97" s="80">
        <v>887</v>
      </c>
      <c r="CW97" s="80">
        <v>686</v>
      </c>
      <c r="CX97" s="80">
        <v>605</v>
      </c>
      <c r="CY97" s="80">
        <v>2003</v>
      </c>
      <c r="CZ97" s="81">
        <v>4020</v>
      </c>
      <c r="DA97" s="81">
        <v>4094</v>
      </c>
      <c r="DB97" s="81">
        <v>4385</v>
      </c>
      <c r="DC97" s="81">
        <v>4407</v>
      </c>
      <c r="DD97" s="81">
        <v>4603</v>
      </c>
      <c r="DE97" s="81">
        <v>4490</v>
      </c>
      <c r="DF97" s="81">
        <v>4704</v>
      </c>
      <c r="DG97" s="81">
        <v>4671</v>
      </c>
      <c r="DH97" s="81">
        <v>4770</v>
      </c>
      <c r="DI97" s="81">
        <v>4919</v>
      </c>
      <c r="DJ97" s="81">
        <v>4949</v>
      </c>
      <c r="DK97" s="81">
        <v>4811</v>
      </c>
      <c r="DL97" s="81">
        <v>4859</v>
      </c>
      <c r="DM97" s="81">
        <v>4893</v>
      </c>
      <c r="DN97" s="81">
        <v>4879</v>
      </c>
      <c r="DO97" s="81">
        <v>4764</v>
      </c>
      <c r="DP97" s="81">
        <v>4627</v>
      </c>
      <c r="DQ97" s="81">
        <v>4449</v>
      </c>
      <c r="DR97" s="81">
        <v>4227</v>
      </c>
      <c r="DS97" s="81">
        <v>3200</v>
      </c>
      <c r="DT97" s="81">
        <v>3483</v>
      </c>
      <c r="DU97" s="81">
        <v>3871</v>
      </c>
      <c r="DV97" s="81">
        <v>3869</v>
      </c>
      <c r="DW97" s="81">
        <v>4037</v>
      </c>
      <c r="DX97" s="81">
        <v>4204</v>
      </c>
      <c r="DY97" s="81">
        <v>4440</v>
      </c>
      <c r="DZ97" s="81">
        <v>4569</v>
      </c>
      <c r="EA97" s="81">
        <v>4730</v>
      </c>
      <c r="EB97" s="81">
        <v>5145</v>
      </c>
      <c r="EC97" s="81">
        <v>5191</v>
      </c>
      <c r="ED97" s="81">
        <v>5480</v>
      </c>
      <c r="EE97" s="81">
        <v>5579</v>
      </c>
      <c r="EF97" s="81">
        <v>5734</v>
      </c>
      <c r="EG97" s="81">
        <v>5770</v>
      </c>
      <c r="EH97" s="81">
        <v>5874</v>
      </c>
      <c r="EI97" s="81">
        <v>5660</v>
      </c>
      <c r="EJ97" s="81">
        <v>5772</v>
      </c>
      <c r="EK97" s="81">
        <v>5670</v>
      </c>
      <c r="EL97" s="81">
        <v>5378</v>
      </c>
      <c r="EM97" s="81">
        <v>5577</v>
      </c>
      <c r="EN97" s="81">
        <v>5468</v>
      </c>
      <c r="EO97" s="81">
        <v>5493</v>
      </c>
      <c r="EP97" s="81">
        <v>5549</v>
      </c>
      <c r="EQ97" s="81">
        <v>5260</v>
      </c>
      <c r="ER97" s="81">
        <v>4777</v>
      </c>
      <c r="ES97" s="81">
        <v>4715</v>
      </c>
      <c r="ET97" s="81">
        <v>4937</v>
      </c>
      <c r="EU97" s="81">
        <v>4988</v>
      </c>
      <c r="EV97" s="81">
        <v>5116</v>
      </c>
      <c r="EW97" s="81">
        <v>5247</v>
      </c>
      <c r="EX97" s="81">
        <v>5486</v>
      </c>
      <c r="EY97" s="81">
        <v>5705</v>
      </c>
      <c r="EZ97" s="81">
        <v>5240</v>
      </c>
      <c r="FA97" s="81">
        <v>5658</v>
      </c>
      <c r="FB97" s="81">
        <v>5560</v>
      </c>
      <c r="FC97" s="81">
        <v>5528</v>
      </c>
      <c r="FD97" s="81">
        <v>5340</v>
      </c>
      <c r="FE97" s="81">
        <v>5410</v>
      </c>
      <c r="FF97" s="81">
        <v>5254</v>
      </c>
      <c r="FG97" s="81">
        <v>5123</v>
      </c>
      <c r="FH97" s="81">
        <v>4975</v>
      </c>
      <c r="FI97" s="81">
        <v>4684</v>
      </c>
      <c r="FJ97" s="81">
        <v>4451</v>
      </c>
      <c r="FK97" s="81">
        <v>4331</v>
      </c>
      <c r="FL97" s="81">
        <v>4273</v>
      </c>
      <c r="FM97" s="81">
        <v>3955</v>
      </c>
      <c r="FN97" s="81">
        <v>3841</v>
      </c>
      <c r="FO97" s="81">
        <v>3676</v>
      </c>
      <c r="FP97" s="81">
        <v>3691</v>
      </c>
      <c r="FQ97" s="81">
        <v>3750</v>
      </c>
      <c r="FR97" s="81">
        <v>3693</v>
      </c>
      <c r="FS97" s="81">
        <v>3608</v>
      </c>
      <c r="FT97" s="81">
        <v>3682</v>
      </c>
      <c r="FU97" s="81">
        <v>3827</v>
      </c>
      <c r="FV97" s="81">
        <v>4051</v>
      </c>
      <c r="FW97" s="81">
        <v>4232</v>
      </c>
      <c r="FX97" s="81">
        <v>3113</v>
      </c>
      <c r="FY97" s="81">
        <v>2978</v>
      </c>
      <c r="FZ97" s="81">
        <v>2963</v>
      </c>
      <c r="GA97" s="81">
        <v>2548</v>
      </c>
      <c r="GB97" s="81">
        <v>2259</v>
      </c>
      <c r="GC97" s="81">
        <v>1881</v>
      </c>
      <c r="GD97" s="81">
        <v>1854</v>
      </c>
      <c r="GE97" s="81">
        <v>1848</v>
      </c>
      <c r="GF97" s="81">
        <v>1721</v>
      </c>
      <c r="GG97" s="81">
        <v>1534</v>
      </c>
      <c r="GH97" s="81">
        <v>1329</v>
      </c>
      <c r="GI97" s="81">
        <v>1132</v>
      </c>
      <c r="GJ97" s="81">
        <v>1123</v>
      </c>
      <c r="GK97" s="81">
        <v>931</v>
      </c>
      <c r="GL97" s="82">
        <v>4053</v>
      </c>
    </row>
    <row r="98" spans="1:194" s="1" customFormat="1" x14ac:dyDescent="0.25">
      <c r="A98" s="31" t="s">
        <v>244</v>
      </c>
      <c r="B98" s="137" t="s">
        <v>334</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0">
        <v>1325</v>
      </c>
      <c r="N98" s="80">
        <v>1439</v>
      </c>
      <c r="O98" s="80">
        <v>1376</v>
      </c>
      <c r="P98" s="80">
        <v>1489</v>
      </c>
      <c r="Q98" s="80">
        <v>1600</v>
      </c>
      <c r="R98" s="80">
        <v>1548</v>
      </c>
      <c r="S98" s="80">
        <v>1703</v>
      </c>
      <c r="T98" s="80">
        <v>1694</v>
      </c>
      <c r="U98" s="80">
        <v>1757</v>
      </c>
      <c r="V98" s="80">
        <v>1792</v>
      </c>
      <c r="W98" s="80">
        <v>1836</v>
      </c>
      <c r="X98" s="80">
        <v>1908</v>
      </c>
      <c r="Y98" s="80">
        <v>1823</v>
      </c>
      <c r="Z98" s="80">
        <v>1755</v>
      </c>
      <c r="AA98" s="80">
        <v>1878</v>
      </c>
      <c r="AB98" s="80">
        <v>1745</v>
      </c>
      <c r="AC98" s="80">
        <v>1794</v>
      </c>
      <c r="AD98" s="80">
        <v>1758</v>
      </c>
      <c r="AE98" s="80">
        <v>1692</v>
      </c>
      <c r="AF98" s="80">
        <v>1409</v>
      </c>
      <c r="AG98" s="80">
        <v>1310</v>
      </c>
      <c r="AH98" s="80">
        <v>1428</v>
      </c>
      <c r="AI98" s="80">
        <v>1426</v>
      </c>
      <c r="AJ98" s="80">
        <v>1524</v>
      </c>
      <c r="AK98" s="80">
        <v>1573</v>
      </c>
      <c r="AL98" s="80">
        <v>1614</v>
      </c>
      <c r="AM98" s="80">
        <v>1559</v>
      </c>
      <c r="AN98" s="80">
        <v>1599</v>
      </c>
      <c r="AO98" s="80">
        <v>1615</v>
      </c>
      <c r="AP98" s="80">
        <v>1616</v>
      </c>
      <c r="AQ98" s="80">
        <v>1700</v>
      </c>
      <c r="AR98" s="80">
        <v>1740</v>
      </c>
      <c r="AS98" s="80">
        <v>1619</v>
      </c>
      <c r="AT98" s="80">
        <v>1693</v>
      </c>
      <c r="AU98" s="80">
        <v>1775</v>
      </c>
      <c r="AV98" s="80">
        <v>1777</v>
      </c>
      <c r="AW98" s="80">
        <v>1698</v>
      </c>
      <c r="AX98" s="80">
        <v>1739</v>
      </c>
      <c r="AY98" s="80">
        <v>1711</v>
      </c>
      <c r="AZ98" s="80">
        <v>1746</v>
      </c>
      <c r="BA98" s="80">
        <v>1682</v>
      </c>
      <c r="BB98" s="80">
        <v>1728</v>
      </c>
      <c r="BC98" s="80">
        <v>1797</v>
      </c>
      <c r="BD98" s="80">
        <v>1848</v>
      </c>
      <c r="BE98" s="80">
        <v>1589</v>
      </c>
      <c r="BF98" s="80">
        <v>1613</v>
      </c>
      <c r="BG98" s="80">
        <v>1719</v>
      </c>
      <c r="BH98" s="80">
        <v>1816</v>
      </c>
      <c r="BI98" s="80">
        <v>1904</v>
      </c>
      <c r="BJ98" s="80">
        <v>1955</v>
      </c>
      <c r="BK98" s="80">
        <v>2103</v>
      </c>
      <c r="BL98" s="80">
        <v>2264</v>
      </c>
      <c r="BM98" s="80">
        <v>2113</v>
      </c>
      <c r="BN98" s="80">
        <v>2240</v>
      </c>
      <c r="BO98" s="80">
        <v>2348</v>
      </c>
      <c r="BP98" s="80">
        <v>2413</v>
      </c>
      <c r="BQ98" s="80">
        <v>2388</v>
      </c>
      <c r="BR98" s="80">
        <v>2577</v>
      </c>
      <c r="BS98" s="80">
        <v>2583</v>
      </c>
      <c r="BT98" s="80">
        <v>2418</v>
      </c>
      <c r="BU98" s="80">
        <v>2552</v>
      </c>
      <c r="BV98" s="80">
        <v>2430</v>
      </c>
      <c r="BW98" s="80">
        <v>2508</v>
      </c>
      <c r="BX98" s="80">
        <v>2445</v>
      </c>
      <c r="BY98" s="80">
        <v>2377</v>
      </c>
      <c r="BZ98" s="80">
        <v>2284</v>
      </c>
      <c r="CA98" s="80">
        <v>2362</v>
      </c>
      <c r="CB98" s="80">
        <v>2193</v>
      </c>
      <c r="CC98" s="80">
        <v>2319</v>
      </c>
      <c r="CD98" s="80">
        <v>2203</v>
      </c>
      <c r="CE98" s="80">
        <v>2099</v>
      </c>
      <c r="CF98" s="80">
        <v>2117</v>
      </c>
      <c r="CG98" s="80">
        <v>2045</v>
      </c>
      <c r="CH98" s="80">
        <v>2158</v>
      </c>
      <c r="CI98" s="80">
        <v>2246</v>
      </c>
      <c r="CJ98" s="80">
        <v>2404</v>
      </c>
      <c r="CK98" s="80">
        <v>1675</v>
      </c>
      <c r="CL98" s="80">
        <v>1645</v>
      </c>
      <c r="CM98" s="80">
        <v>1621</v>
      </c>
      <c r="CN98" s="80">
        <v>1301</v>
      </c>
      <c r="CO98" s="80">
        <v>1150</v>
      </c>
      <c r="CP98" s="80">
        <v>1017</v>
      </c>
      <c r="CQ98" s="80">
        <v>941</v>
      </c>
      <c r="CR98" s="80">
        <v>883</v>
      </c>
      <c r="CS98" s="80">
        <v>786</v>
      </c>
      <c r="CT98" s="80">
        <v>705</v>
      </c>
      <c r="CU98" s="80">
        <v>611</v>
      </c>
      <c r="CV98" s="80">
        <v>557</v>
      </c>
      <c r="CW98" s="80">
        <v>437</v>
      </c>
      <c r="CX98" s="80">
        <v>369</v>
      </c>
      <c r="CY98" s="80">
        <v>1133</v>
      </c>
      <c r="CZ98" s="81">
        <v>1230</v>
      </c>
      <c r="DA98" s="81">
        <v>1305</v>
      </c>
      <c r="DB98" s="81">
        <v>1332</v>
      </c>
      <c r="DC98" s="81">
        <v>1430</v>
      </c>
      <c r="DD98" s="81">
        <v>1476</v>
      </c>
      <c r="DE98" s="81">
        <v>1612</v>
      </c>
      <c r="DF98" s="81">
        <v>1566</v>
      </c>
      <c r="DG98" s="81">
        <v>1566</v>
      </c>
      <c r="DH98" s="81">
        <v>1619</v>
      </c>
      <c r="DI98" s="81">
        <v>1693</v>
      </c>
      <c r="DJ98" s="81">
        <v>1752</v>
      </c>
      <c r="DK98" s="81">
        <v>1728</v>
      </c>
      <c r="DL98" s="81">
        <v>1726</v>
      </c>
      <c r="DM98" s="81">
        <v>1711</v>
      </c>
      <c r="DN98" s="81">
        <v>1766</v>
      </c>
      <c r="DO98" s="81">
        <v>1615</v>
      </c>
      <c r="DP98" s="81">
        <v>1658</v>
      </c>
      <c r="DQ98" s="81">
        <v>1585</v>
      </c>
      <c r="DR98" s="81">
        <v>1551</v>
      </c>
      <c r="DS98" s="81">
        <v>1166</v>
      </c>
      <c r="DT98" s="81">
        <v>1054</v>
      </c>
      <c r="DU98" s="81">
        <v>1147</v>
      </c>
      <c r="DV98" s="81">
        <v>1317</v>
      </c>
      <c r="DW98" s="81">
        <v>1487</v>
      </c>
      <c r="DX98" s="81">
        <v>1542</v>
      </c>
      <c r="DY98" s="81">
        <v>1518</v>
      </c>
      <c r="DZ98" s="81">
        <v>1448</v>
      </c>
      <c r="EA98" s="81">
        <v>1623</v>
      </c>
      <c r="EB98" s="81">
        <v>1613</v>
      </c>
      <c r="EC98" s="81">
        <v>1641</v>
      </c>
      <c r="ED98" s="81">
        <v>1825</v>
      </c>
      <c r="EE98" s="81">
        <v>1755</v>
      </c>
      <c r="EF98" s="81">
        <v>1791</v>
      </c>
      <c r="EG98" s="81">
        <v>1772</v>
      </c>
      <c r="EH98" s="81">
        <v>1825</v>
      </c>
      <c r="EI98" s="81">
        <v>1859</v>
      </c>
      <c r="EJ98" s="81">
        <v>1841</v>
      </c>
      <c r="EK98" s="81">
        <v>1931</v>
      </c>
      <c r="EL98" s="81">
        <v>1813</v>
      </c>
      <c r="EM98" s="81">
        <v>1757</v>
      </c>
      <c r="EN98" s="81">
        <v>1925</v>
      </c>
      <c r="EO98" s="81">
        <v>1849</v>
      </c>
      <c r="EP98" s="81">
        <v>2047</v>
      </c>
      <c r="EQ98" s="81">
        <v>1893</v>
      </c>
      <c r="ER98" s="81">
        <v>1681</v>
      </c>
      <c r="ES98" s="81">
        <v>1673</v>
      </c>
      <c r="ET98" s="81">
        <v>1858</v>
      </c>
      <c r="EU98" s="81">
        <v>1901</v>
      </c>
      <c r="EV98" s="81">
        <v>1912</v>
      </c>
      <c r="EW98" s="81">
        <v>2092</v>
      </c>
      <c r="EX98" s="81">
        <v>2339</v>
      </c>
      <c r="EY98" s="81">
        <v>2448</v>
      </c>
      <c r="EZ98" s="81">
        <v>2339</v>
      </c>
      <c r="FA98" s="81">
        <v>2414</v>
      </c>
      <c r="FB98" s="81">
        <v>2449</v>
      </c>
      <c r="FC98" s="81">
        <v>2531</v>
      </c>
      <c r="FD98" s="81">
        <v>2600</v>
      </c>
      <c r="FE98" s="81">
        <v>2741</v>
      </c>
      <c r="FF98" s="81">
        <v>2691</v>
      </c>
      <c r="FG98" s="81">
        <v>2752</v>
      </c>
      <c r="FH98" s="81">
        <v>2730</v>
      </c>
      <c r="FI98" s="81">
        <v>2651</v>
      </c>
      <c r="FJ98" s="81">
        <v>2668</v>
      </c>
      <c r="FK98" s="81">
        <v>2603</v>
      </c>
      <c r="FL98" s="81">
        <v>2551</v>
      </c>
      <c r="FM98" s="81">
        <v>2508</v>
      </c>
      <c r="FN98" s="81">
        <v>2421</v>
      </c>
      <c r="FO98" s="81">
        <v>2315</v>
      </c>
      <c r="FP98" s="81">
        <v>2251</v>
      </c>
      <c r="FQ98" s="81">
        <v>2245</v>
      </c>
      <c r="FR98" s="81">
        <v>2231</v>
      </c>
      <c r="FS98" s="81">
        <v>2221</v>
      </c>
      <c r="FT98" s="81">
        <v>2271</v>
      </c>
      <c r="FU98" s="81">
        <v>2246</v>
      </c>
      <c r="FV98" s="81">
        <v>2508</v>
      </c>
      <c r="FW98" s="81">
        <v>2534</v>
      </c>
      <c r="FX98" s="81">
        <v>1905</v>
      </c>
      <c r="FY98" s="81">
        <v>1798</v>
      </c>
      <c r="FZ98" s="81">
        <v>1688</v>
      </c>
      <c r="GA98" s="81">
        <v>1600</v>
      </c>
      <c r="GB98" s="81">
        <v>1310</v>
      </c>
      <c r="GC98" s="81">
        <v>1169</v>
      </c>
      <c r="GD98" s="81">
        <v>1208</v>
      </c>
      <c r="GE98" s="81">
        <v>1144</v>
      </c>
      <c r="GF98" s="81">
        <v>1057</v>
      </c>
      <c r="GG98" s="81">
        <v>1028</v>
      </c>
      <c r="GH98" s="81">
        <v>886</v>
      </c>
      <c r="GI98" s="81">
        <v>779</v>
      </c>
      <c r="GJ98" s="81">
        <v>640</v>
      </c>
      <c r="GK98" s="81">
        <v>555</v>
      </c>
      <c r="GL98" s="82">
        <v>2406</v>
      </c>
    </row>
    <row r="99" spans="1:194" s="1" customFormat="1" x14ac:dyDescent="0.25">
      <c r="A99" s="31" t="s">
        <v>244</v>
      </c>
      <c r="B99" s="137" t="s">
        <v>335</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0">
        <v>5149</v>
      </c>
      <c r="N99" s="80">
        <v>5276</v>
      </c>
      <c r="O99" s="80">
        <v>5518</v>
      </c>
      <c r="P99" s="80">
        <v>5640</v>
      </c>
      <c r="Q99" s="80">
        <v>5810</v>
      </c>
      <c r="R99" s="80">
        <v>5949</v>
      </c>
      <c r="S99" s="80">
        <v>6077</v>
      </c>
      <c r="T99" s="80">
        <v>6153</v>
      </c>
      <c r="U99" s="80">
        <v>6136</v>
      </c>
      <c r="V99" s="80">
        <v>6241</v>
      </c>
      <c r="W99" s="80">
        <v>6560</v>
      </c>
      <c r="X99" s="80">
        <v>6533</v>
      </c>
      <c r="Y99" s="80">
        <v>6310</v>
      </c>
      <c r="Z99" s="80">
        <v>6222</v>
      </c>
      <c r="AA99" s="80">
        <v>6248</v>
      </c>
      <c r="AB99" s="80">
        <v>5976</v>
      </c>
      <c r="AC99" s="80">
        <v>5892</v>
      </c>
      <c r="AD99" s="80">
        <v>5703</v>
      </c>
      <c r="AE99" s="80">
        <v>6503</v>
      </c>
      <c r="AF99" s="80">
        <v>10704</v>
      </c>
      <c r="AG99" s="80">
        <v>10916</v>
      </c>
      <c r="AH99" s="80">
        <v>9745</v>
      </c>
      <c r="AI99" s="80">
        <v>8061</v>
      </c>
      <c r="AJ99" s="80">
        <v>6703</v>
      </c>
      <c r="AK99" s="80">
        <v>6269</v>
      </c>
      <c r="AL99" s="80">
        <v>6369</v>
      </c>
      <c r="AM99" s="80">
        <v>6398</v>
      </c>
      <c r="AN99" s="80">
        <v>6317</v>
      </c>
      <c r="AO99" s="80">
        <v>6599</v>
      </c>
      <c r="AP99" s="80">
        <v>6623</v>
      </c>
      <c r="AQ99" s="80">
        <v>6775</v>
      </c>
      <c r="AR99" s="80">
        <v>6988</v>
      </c>
      <c r="AS99" s="80">
        <v>6931</v>
      </c>
      <c r="AT99" s="80">
        <v>6676</v>
      </c>
      <c r="AU99" s="80">
        <v>6968</v>
      </c>
      <c r="AV99" s="80">
        <v>6508</v>
      </c>
      <c r="AW99" s="80">
        <v>6809</v>
      </c>
      <c r="AX99" s="80">
        <v>6743</v>
      </c>
      <c r="AY99" s="80">
        <v>6438</v>
      </c>
      <c r="AZ99" s="80">
        <v>6431</v>
      </c>
      <c r="BA99" s="80">
        <v>6155</v>
      </c>
      <c r="BB99" s="80">
        <v>6318</v>
      </c>
      <c r="BC99" s="80">
        <v>6405</v>
      </c>
      <c r="BD99" s="80">
        <v>6072</v>
      </c>
      <c r="BE99" s="80">
        <v>5701</v>
      </c>
      <c r="BF99" s="80">
        <v>5717</v>
      </c>
      <c r="BG99" s="80">
        <v>5742</v>
      </c>
      <c r="BH99" s="80">
        <v>5873</v>
      </c>
      <c r="BI99" s="80">
        <v>5954</v>
      </c>
      <c r="BJ99" s="80">
        <v>6398</v>
      </c>
      <c r="BK99" s="80">
        <v>6668</v>
      </c>
      <c r="BL99" s="80">
        <v>6936</v>
      </c>
      <c r="BM99" s="80">
        <v>6571</v>
      </c>
      <c r="BN99" s="80">
        <v>6938</v>
      </c>
      <c r="BO99" s="80">
        <v>6946</v>
      </c>
      <c r="BP99" s="80">
        <v>6946</v>
      </c>
      <c r="BQ99" s="80">
        <v>6960</v>
      </c>
      <c r="BR99" s="80">
        <v>6902</v>
      </c>
      <c r="BS99" s="80">
        <v>6593</v>
      </c>
      <c r="BT99" s="80">
        <v>6801</v>
      </c>
      <c r="BU99" s="80">
        <v>6402</v>
      </c>
      <c r="BV99" s="80">
        <v>6288</v>
      </c>
      <c r="BW99" s="80">
        <v>5945</v>
      </c>
      <c r="BX99" s="80">
        <v>5742</v>
      </c>
      <c r="BY99" s="80">
        <v>5488</v>
      </c>
      <c r="BZ99" s="80">
        <v>5300</v>
      </c>
      <c r="CA99" s="80">
        <v>5007</v>
      </c>
      <c r="CB99" s="80">
        <v>4723</v>
      </c>
      <c r="CC99" s="80">
        <v>4775</v>
      </c>
      <c r="CD99" s="80">
        <v>4617</v>
      </c>
      <c r="CE99" s="80">
        <v>4605</v>
      </c>
      <c r="CF99" s="80">
        <v>4701</v>
      </c>
      <c r="CG99" s="80">
        <v>4727</v>
      </c>
      <c r="CH99" s="80">
        <v>4596</v>
      </c>
      <c r="CI99" s="80">
        <v>4710</v>
      </c>
      <c r="CJ99" s="80">
        <v>5093</v>
      </c>
      <c r="CK99" s="80">
        <v>3813</v>
      </c>
      <c r="CL99" s="80">
        <v>3522</v>
      </c>
      <c r="CM99" s="80">
        <v>3608</v>
      </c>
      <c r="CN99" s="80">
        <v>3247</v>
      </c>
      <c r="CO99" s="80">
        <v>2622</v>
      </c>
      <c r="CP99" s="80">
        <v>2349</v>
      </c>
      <c r="CQ99" s="80">
        <v>2237</v>
      </c>
      <c r="CR99" s="80">
        <v>2099</v>
      </c>
      <c r="CS99" s="80">
        <v>1978</v>
      </c>
      <c r="CT99" s="80">
        <v>1702</v>
      </c>
      <c r="CU99" s="80">
        <v>1411</v>
      </c>
      <c r="CV99" s="80">
        <v>1285</v>
      </c>
      <c r="CW99" s="80">
        <v>1060</v>
      </c>
      <c r="CX99" s="80">
        <v>904</v>
      </c>
      <c r="CY99" s="80">
        <v>2953</v>
      </c>
      <c r="CZ99" s="81">
        <v>5165</v>
      </c>
      <c r="DA99" s="81">
        <v>4983</v>
      </c>
      <c r="DB99" s="81">
        <v>5198</v>
      </c>
      <c r="DC99" s="81">
        <v>5397</v>
      </c>
      <c r="DD99" s="81">
        <v>5276</v>
      </c>
      <c r="DE99" s="81">
        <v>5819</v>
      </c>
      <c r="DF99" s="81">
        <v>5917</v>
      </c>
      <c r="DG99" s="81">
        <v>5850</v>
      </c>
      <c r="DH99" s="81">
        <v>5817</v>
      </c>
      <c r="DI99" s="81">
        <v>6147</v>
      </c>
      <c r="DJ99" s="81">
        <v>6106</v>
      </c>
      <c r="DK99" s="81">
        <v>6174</v>
      </c>
      <c r="DL99" s="81">
        <v>6002</v>
      </c>
      <c r="DM99" s="81">
        <v>5931</v>
      </c>
      <c r="DN99" s="81">
        <v>5963</v>
      </c>
      <c r="DO99" s="81">
        <v>5602</v>
      </c>
      <c r="DP99" s="81">
        <v>5536</v>
      </c>
      <c r="DQ99" s="81">
        <v>5465</v>
      </c>
      <c r="DR99" s="81">
        <v>6260</v>
      </c>
      <c r="DS99" s="81">
        <v>10699</v>
      </c>
      <c r="DT99" s="81">
        <v>11060</v>
      </c>
      <c r="DU99" s="81">
        <v>10111</v>
      </c>
      <c r="DV99" s="81">
        <v>7875</v>
      </c>
      <c r="DW99" s="81">
        <v>6464</v>
      </c>
      <c r="DX99" s="81">
        <v>6278</v>
      </c>
      <c r="DY99" s="81">
        <v>6431</v>
      </c>
      <c r="DZ99" s="81">
        <v>6379</v>
      </c>
      <c r="EA99" s="81">
        <v>6565</v>
      </c>
      <c r="EB99" s="81">
        <v>6929</v>
      </c>
      <c r="EC99" s="81">
        <v>7008</v>
      </c>
      <c r="ED99" s="81">
        <v>7309</v>
      </c>
      <c r="EE99" s="81">
        <v>7241</v>
      </c>
      <c r="EF99" s="81">
        <v>7438</v>
      </c>
      <c r="EG99" s="81">
        <v>7261</v>
      </c>
      <c r="EH99" s="81">
        <v>7319</v>
      </c>
      <c r="EI99" s="81">
        <v>7421</v>
      </c>
      <c r="EJ99" s="81">
        <v>7017</v>
      </c>
      <c r="EK99" s="81">
        <v>7022</v>
      </c>
      <c r="EL99" s="81">
        <v>6718</v>
      </c>
      <c r="EM99" s="81">
        <v>6714</v>
      </c>
      <c r="EN99" s="81">
        <v>6490</v>
      </c>
      <c r="EO99" s="81">
        <v>6604</v>
      </c>
      <c r="EP99" s="81">
        <v>6693</v>
      </c>
      <c r="EQ99" s="81">
        <v>6212</v>
      </c>
      <c r="ER99" s="81">
        <v>5908</v>
      </c>
      <c r="ES99" s="81">
        <v>5658</v>
      </c>
      <c r="ET99" s="81">
        <v>5854</v>
      </c>
      <c r="EU99" s="81">
        <v>5939</v>
      </c>
      <c r="EV99" s="81">
        <v>6099</v>
      </c>
      <c r="EW99" s="81">
        <v>6443</v>
      </c>
      <c r="EX99" s="81">
        <v>6659</v>
      </c>
      <c r="EY99" s="81">
        <v>7037</v>
      </c>
      <c r="EZ99" s="81">
        <v>6806</v>
      </c>
      <c r="FA99" s="81">
        <v>7198</v>
      </c>
      <c r="FB99" s="81">
        <v>6989</v>
      </c>
      <c r="FC99" s="81">
        <v>7055</v>
      </c>
      <c r="FD99" s="81">
        <v>6929</v>
      </c>
      <c r="FE99" s="81">
        <v>7174</v>
      </c>
      <c r="FF99" s="81">
        <v>6982</v>
      </c>
      <c r="FG99" s="81">
        <v>6876</v>
      </c>
      <c r="FH99" s="81">
        <v>6710</v>
      </c>
      <c r="FI99" s="81">
        <v>6290</v>
      </c>
      <c r="FJ99" s="81">
        <v>6286</v>
      </c>
      <c r="FK99" s="81">
        <v>5992</v>
      </c>
      <c r="FL99" s="81">
        <v>5671</v>
      </c>
      <c r="FM99" s="81">
        <v>5328</v>
      </c>
      <c r="FN99" s="81">
        <v>5289</v>
      </c>
      <c r="FO99" s="81">
        <v>5041</v>
      </c>
      <c r="FP99" s="81">
        <v>5214</v>
      </c>
      <c r="FQ99" s="81">
        <v>4954</v>
      </c>
      <c r="FR99" s="81">
        <v>4898</v>
      </c>
      <c r="FS99" s="81">
        <v>4756</v>
      </c>
      <c r="FT99" s="81">
        <v>4888</v>
      </c>
      <c r="FU99" s="81">
        <v>4987</v>
      </c>
      <c r="FV99" s="81">
        <v>5294</v>
      </c>
      <c r="FW99" s="81">
        <v>5609</v>
      </c>
      <c r="FX99" s="81">
        <v>4227</v>
      </c>
      <c r="FY99" s="81">
        <v>4333</v>
      </c>
      <c r="FZ99" s="81">
        <v>4175</v>
      </c>
      <c r="GA99" s="81">
        <v>3703</v>
      </c>
      <c r="GB99" s="81">
        <v>3296</v>
      </c>
      <c r="GC99" s="81">
        <v>2858</v>
      </c>
      <c r="GD99" s="81">
        <v>2918</v>
      </c>
      <c r="GE99" s="81">
        <v>2831</v>
      </c>
      <c r="GF99" s="81">
        <v>2582</v>
      </c>
      <c r="GG99" s="81">
        <v>2338</v>
      </c>
      <c r="GH99" s="81">
        <v>2154</v>
      </c>
      <c r="GI99" s="81">
        <v>1906</v>
      </c>
      <c r="GJ99" s="81">
        <v>1661</v>
      </c>
      <c r="GK99" s="81">
        <v>1431</v>
      </c>
      <c r="GL99" s="82">
        <v>6259</v>
      </c>
    </row>
    <row r="100" spans="1:194" s="1" customFormat="1" x14ac:dyDescent="0.25">
      <c r="A100" s="31" t="s">
        <v>244</v>
      </c>
      <c r="B100" s="137" t="s">
        <v>336</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0">
        <v>1638</v>
      </c>
      <c r="N100" s="80">
        <v>1674</v>
      </c>
      <c r="O100" s="80">
        <v>1646</v>
      </c>
      <c r="P100" s="80">
        <v>1612</v>
      </c>
      <c r="Q100" s="80">
        <v>1694</v>
      </c>
      <c r="R100" s="80">
        <v>1766</v>
      </c>
      <c r="S100" s="80">
        <v>1809</v>
      </c>
      <c r="T100" s="80">
        <v>1791</v>
      </c>
      <c r="U100" s="80">
        <v>1708</v>
      </c>
      <c r="V100" s="80">
        <v>1902</v>
      </c>
      <c r="W100" s="80">
        <v>1707</v>
      </c>
      <c r="X100" s="80">
        <v>1811</v>
      </c>
      <c r="Y100" s="80">
        <v>1870</v>
      </c>
      <c r="Z100" s="80">
        <v>1822</v>
      </c>
      <c r="AA100" s="80">
        <v>1829</v>
      </c>
      <c r="AB100" s="80">
        <v>1810</v>
      </c>
      <c r="AC100" s="80">
        <v>1837</v>
      </c>
      <c r="AD100" s="80">
        <v>1844</v>
      </c>
      <c r="AE100" s="80">
        <v>1693</v>
      </c>
      <c r="AF100" s="80">
        <v>1419</v>
      </c>
      <c r="AG100" s="80">
        <v>1456</v>
      </c>
      <c r="AH100" s="80">
        <v>1377</v>
      </c>
      <c r="AI100" s="80">
        <v>1419</v>
      </c>
      <c r="AJ100" s="80">
        <v>1549</v>
      </c>
      <c r="AK100" s="80">
        <v>1449</v>
      </c>
      <c r="AL100" s="80">
        <v>1540</v>
      </c>
      <c r="AM100" s="80">
        <v>1403</v>
      </c>
      <c r="AN100" s="80">
        <v>1479</v>
      </c>
      <c r="AO100" s="80">
        <v>1437</v>
      </c>
      <c r="AP100" s="80">
        <v>1520</v>
      </c>
      <c r="AQ100" s="80">
        <v>1484</v>
      </c>
      <c r="AR100" s="80">
        <v>1482</v>
      </c>
      <c r="AS100" s="80">
        <v>1564</v>
      </c>
      <c r="AT100" s="80">
        <v>1567</v>
      </c>
      <c r="AU100" s="80">
        <v>1592</v>
      </c>
      <c r="AV100" s="80">
        <v>1529</v>
      </c>
      <c r="AW100" s="80">
        <v>1580</v>
      </c>
      <c r="AX100" s="80">
        <v>1643</v>
      </c>
      <c r="AY100" s="80">
        <v>1544</v>
      </c>
      <c r="AZ100" s="80">
        <v>1476</v>
      </c>
      <c r="BA100" s="80">
        <v>1518</v>
      </c>
      <c r="BB100" s="80">
        <v>1587</v>
      </c>
      <c r="BC100" s="80">
        <v>1542</v>
      </c>
      <c r="BD100" s="80">
        <v>1446</v>
      </c>
      <c r="BE100" s="80">
        <v>1364</v>
      </c>
      <c r="BF100" s="80">
        <v>1395</v>
      </c>
      <c r="BG100" s="80">
        <v>1455</v>
      </c>
      <c r="BH100" s="80">
        <v>1477</v>
      </c>
      <c r="BI100" s="80">
        <v>1408</v>
      </c>
      <c r="BJ100" s="80">
        <v>1424</v>
      </c>
      <c r="BK100" s="80">
        <v>1557</v>
      </c>
      <c r="BL100" s="80">
        <v>1606</v>
      </c>
      <c r="BM100" s="80">
        <v>1613</v>
      </c>
      <c r="BN100" s="80">
        <v>1657</v>
      </c>
      <c r="BO100" s="80">
        <v>1586</v>
      </c>
      <c r="BP100" s="80">
        <v>1552</v>
      </c>
      <c r="BQ100" s="80">
        <v>1539</v>
      </c>
      <c r="BR100" s="80">
        <v>1508</v>
      </c>
      <c r="BS100" s="80">
        <v>1493</v>
      </c>
      <c r="BT100" s="80">
        <v>1386</v>
      </c>
      <c r="BU100" s="80">
        <v>1358</v>
      </c>
      <c r="BV100" s="80">
        <v>1419</v>
      </c>
      <c r="BW100" s="80">
        <v>1263</v>
      </c>
      <c r="BX100" s="80">
        <v>1222</v>
      </c>
      <c r="BY100" s="80">
        <v>1152</v>
      </c>
      <c r="BZ100" s="80">
        <v>1131</v>
      </c>
      <c r="CA100" s="80">
        <v>1028</v>
      </c>
      <c r="CB100" s="80">
        <v>1019</v>
      </c>
      <c r="CC100" s="80">
        <v>1076</v>
      </c>
      <c r="CD100" s="80">
        <v>1024</v>
      </c>
      <c r="CE100" s="80">
        <v>1003</v>
      </c>
      <c r="CF100" s="80">
        <v>893</v>
      </c>
      <c r="CG100" s="80">
        <v>910</v>
      </c>
      <c r="CH100" s="80">
        <v>963</v>
      </c>
      <c r="CI100" s="80">
        <v>1017</v>
      </c>
      <c r="CJ100" s="80">
        <v>1072</v>
      </c>
      <c r="CK100" s="80">
        <v>704</v>
      </c>
      <c r="CL100" s="80">
        <v>681</v>
      </c>
      <c r="CM100" s="80">
        <v>764</v>
      </c>
      <c r="CN100" s="80">
        <v>625</v>
      </c>
      <c r="CO100" s="80">
        <v>524</v>
      </c>
      <c r="CP100" s="80">
        <v>468</v>
      </c>
      <c r="CQ100" s="80">
        <v>473</v>
      </c>
      <c r="CR100" s="80">
        <v>442</v>
      </c>
      <c r="CS100" s="80">
        <v>421</v>
      </c>
      <c r="CT100" s="80">
        <v>359</v>
      </c>
      <c r="CU100" s="80">
        <v>264</v>
      </c>
      <c r="CV100" s="80">
        <v>221</v>
      </c>
      <c r="CW100" s="80">
        <v>178</v>
      </c>
      <c r="CX100" s="80">
        <v>146</v>
      </c>
      <c r="CY100" s="80">
        <v>466</v>
      </c>
      <c r="CZ100" s="81">
        <v>1607</v>
      </c>
      <c r="DA100" s="81">
        <v>1443</v>
      </c>
      <c r="DB100" s="81">
        <v>1573</v>
      </c>
      <c r="DC100" s="81">
        <v>1643</v>
      </c>
      <c r="DD100" s="81">
        <v>1585</v>
      </c>
      <c r="DE100" s="81">
        <v>1653</v>
      </c>
      <c r="DF100" s="81">
        <v>1616</v>
      </c>
      <c r="DG100" s="81">
        <v>1787</v>
      </c>
      <c r="DH100" s="81">
        <v>1768</v>
      </c>
      <c r="DI100" s="81">
        <v>1781</v>
      </c>
      <c r="DJ100" s="81">
        <v>1787</v>
      </c>
      <c r="DK100" s="81">
        <v>1805</v>
      </c>
      <c r="DL100" s="81">
        <v>1843</v>
      </c>
      <c r="DM100" s="81">
        <v>1761</v>
      </c>
      <c r="DN100" s="81">
        <v>1800</v>
      </c>
      <c r="DO100" s="81">
        <v>1754</v>
      </c>
      <c r="DP100" s="81">
        <v>1724</v>
      </c>
      <c r="DQ100" s="81">
        <v>1739</v>
      </c>
      <c r="DR100" s="81">
        <v>1663</v>
      </c>
      <c r="DS100" s="81">
        <v>1217</v>
      </c>
      <c r="DT100" s="81">
        <v>1274</v>
      </c>
      <c r="DU100" s="81">
        <v>1372</v>
      </c>
      <c r="DV100" s="81">
        <v>1384</v>
      </c>
      <c r="DW100" s="81">
        <v>1514</v>
      </c>
      <c r="DX100" s="81">
        <v>1414</v>
      </c>
      <c r="DY100" s="81">
        <v>1515</v>
      </c>
      <c r="DZ100" s="81">
        <v>1479</v>
      </c>
      <c r="EA100" s="81">
        <v>1619</v>
      </c>
      <c r="EB100" s="81">
        <v>1627</v>
      </c>
      <c r="EC100" s="81">
        <v>1546</v>
      </c>
      <c r="ED100" s="81">
        <v>1554</v>
      </c>
      <c r="EE100" s="81">
        <v>1758</v>
      </c>
      <c r="EF100" s="81">
        <v>1906</v>
      </c>
      <c r="EG100" s="81">
        <v>1864</v>
      </c>
      <c r="EH100" s="81">
        <v>1817</v>
      </c>
      <c r="EI100" s="81">
        <v>1828</v>
      </c>
      <c r="EJ100" s="81">
        <v>1769</v>
      </c>
      <c r="EK100" s="81">
        <v>1765</v>
      </c>
      <c r="EL100" s="81">
        <v>1699</v>
      </c>
      <c r="EM100" s="81">
        <v>1735</v>
      </c>
      <c r="EN100" s="81">
        <v>1610</v>
      </c>
      <c r="EO100" s="81">
        <v>1672</v>
      </c>
      <c r="EP100" s="81">
        <v>1729</v>
      </c>
      <c r="EQ100" s="81">
        <v>1617</v>
      </c>
      <c r="ER100" s="81">
        <v>1460</v>
      </c>
      <c r="ES100" s="81">
        <v>1399</v>
      </c>
      <c r="ET100" s="81">
        <v>1400</v>
      </c>
      <c r="EU100" s="81">
        <v>1425</v>
      </c>
      <c r="EV100" s="81">
        <v>1388</v>
      </c>
      <c r="EW100" s="81">
        <v>1559</v>
      </c>
      <c r="EX100" s="81">
        <v>1560</v>
      </c>
      <c r="EY100" s="81">
        <v>1697</v>
      </c>
      <c r="EZ100" s="81">
        <v>1635</v>
      </c>
      <c r="FA100" s="81">
        <v>1520</v>
      </c>
      <c r="FB100" s="81">
        <v>1532</v>
      </c>
      <c r="FC100" s="81">
        <v>1469</v>
      </c>
      <c r="FD100" s="81">
        <v>1553</v>
      </c>
      <c r="FE100" s="81">
        <v>1608</v>
      </c>
      <c r="FF100" s="81">
        <v>1557</v>
      </c>
      <c r="FG100" s="81">
        <v>1360</v>
      </c>
      <c r="FH100" s="81">
        <v>1482</v>
      </c>
      <c r="FI100" s="81">
        <v>1369</v>
      </c>
      <c r="FJ100" s="81">
        <v>1428</v>
      </c>
      <c r="FK100" s="81">
        <v>1228</v>
      </c>
      <c r="FL100" s="81">
        <v>1142</v>
      </c>
      <c r="FM100" s="81">
        <v>1125</v>
      </c>
      <c r="FN100" s="81">
        <v>1188</v>
      </c>
      <c r="FO100" s="81">
        <v>1110</v>
      </c>
      <c r="FP100" s="81">
        <v>1038</v>
      </c>
      <c r="FQ100" s="81">
        <v>1080</v>
      </c>
      <c r="FR100" s="81">
        <v>1016</v>
      </c>
      <c r="FS100" s="81">
        <v>1013</v>
      </c>
      <c r="FT100" s="81">
        <v>1067</v>
      </c>
      <c r="FU100" s="81">
        <v>1010</v>
      </c>
      <c r="FV100" s="81">
        <v>1152</v>
      </c>
      <c r="FW100" s="81">
        <v>1193</v>
      </c>
      <c r="FX100" s="81">
        <v>894</v>
      </c>
      <c r="FY100" s="81">
        <v>837</v>
      </c>
      <c r="FZ100" s="81">
        <v>854</v>
      </c>
      <c r="GA100" s="81">
        <v>764</v>
      </c>
      <c r="GB100" s="81">
        <v>705</v>
      </c>
      <c r="GC100" s="81">
        <v>583</v>
      </c>
      <c r="GD100" s="81">
        <v>582</v>
      </c>
      <c r="GE100" s="81">
        <v>589</v>
      </c>
      <c r="GF100" s="81">
        <v>542</v>
      </c>
      <c r="GG100" s="81">
        <v>480</v>
      </c>
      <c r="GH100" s="81">
        <v>411</v>
      </c>
      <c r="GI100" s="81">
        <v>348</v>
      </c>
      <c r="GJ100" s="81">
        <v>324</v>
      </c>
      <c r="GK100" s="81">
        <v>243</v>
      </c>
      <c r="GL100" s="82">
        <v>1006</v>
      </c>
    </row>
    <row r="101" spans="1:194" s="1" customFormat="1" x14ac:dyDescent="0.25">
      <c r="A101" s="31" t="s">
        <v>244</v>
      </c>
      <c r="B101" s="137" t="s">
        <v>337</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0">
        <v>3708</v>
      </c>
      <c r="N101" s="80">
        <v>3696</v>
      </c>
      <c r="O101" s="80">
        <v>3853</v>
      </c>
      <c r="P101" s="80">
        <v>3990</v>
      </c>
      <c r="Q101" s="80">
        <v>3943</v>
      </c>
      <c r="R101" s="80">
        <v>4039</v>
      </c>
      <c r="S101" s="80">
        <v>4200</v>
      </c>
      <c r="T101" s="80">
        <v>4085</v>
      </c>
      <c r="U101" s="80">
        <v>4172</v>
      </c>
      <c r="V101" s="80">
        <v>4240</v>
      </c>
      <c r="W101" s="80">
        <v>4382</v>
      </c>
      <c r="X101" s="80">
        <v>4639</v>
      </c>
      <c r="Y101" s="80">
        <v>4400</v>
      </c>
      <c r="Z101" s="80">
        <v>4368</v>
      </c>
      <c r="AA101" s="80">
        <v>4520</v>
      </c>
      <c r="AB101" s="80">
        <v>4390</v>
      </c>
      <c r="AC101" s="80">
        <v>4231</v>
      </c>
      <c r="AD101" s="80">
        <v>4185</v>
      </c>
      <c r="AE101" s="80">
        <v>4438</v>
      </c>
      <c r="AF101" s="80">
        <v>5248</v>
      </c>
      <c r="AG101" s="80">
        <v>5474</v>
      </c>
      <c r="AH101" s="80">
        <v>4894</v>
      </c>
      <c r="AI101" s="80">
        <v>4844</v>
      </c>
      <c r="AJ101" s="80">
        <v>4796</v>
      </c>
      <c r="AK101" s="80">
        <v>5044</v>
      </c>
      <c r="AL101" s="80">
        <v>4901</v>
      </c>
      <c r="AM101" s="80">
        <v>4714</v>
      </c>
      <c r="AN101" s="80">
        <v>4822</v>
      </c>
      <c r="AO101" s="80">
        <v>4897</v>
      </c>
      <c r="AP101" s="80">
        <v>4961</v>
      </c>
      <c r="AQ101" s="80">
        <v>5252</v>
      </c>
      <c r="AR101" s="80">
        <v>5083</v>
      </c>
      <c r="AS101" s="80">
        <v>5153</v>
      </c>
      <c r="AT101" s="80">
        <v>5033</v>
      </c>
      <c r="AU101" s="80">
        <v>5128</v>
      </c>
      <c r="AV101" s="80">
        <v>5007</v>
      </c>
      <c r="AW101" s="80">
        <v>4905</v>
      </c>
      <c r="AX101" s="80">
        <v>4857</v>
      </c>
      <c r="AY101" s="80">
        <v>4692</v>
      </c>
      <c r="AZ101" s="80">
        <v>4882</v>
      </c>
      <c r="BA101" s="80">
        <v>4672</v>
      </c>
      <c r="BB101" s="80">
        <v>4702</v>
      </c>
      <c r="BC101" s="80">
        <v>4859</v>
      </c>
      <c r="BD101" s="80">
        <v>4558</v>
      </c>
      <c r="BE101" s="80">
        <v>4295</v>
      </c>
      <c r="BF101" s="80">
        <v>4300</v>
      </c>
      <c r="BG101" s="80">
        <v>4252</v>
      </c>
      <c r="BH101" s="80">
        <v>4384</v>
      </c>
      <c r="BI101" s="80">
        <v>4403</v>
      </c>
      <c r="BJ101" s="80">
        <v>4547</v>
      </c>
      <c r="BK101" s="80">
        <v>4620</v>
      </c>
      <c r="BL101" s="80">
        <v>4684</v>
      </c>
      <c r="BM101" s="80">
        <v>4673</v>
      </c>
      <c r="BN101" s="80">
        <v>4694</v>
      </c>
      <c r="BO101" s="80">
        <v>4835</v>
      </c>
      <c r="BP101" s="80">
        <v>4861</v>
      </c>
      <c r="BQ101" s="80">
        <v>4844</v>
      </c>
      <c r="BR101" s="80">
        <v>4764</v>
      </c>
      <c r="BS101" s="80">
        <v>4732</v>
      </c>
      <c r="BT101" s="80">
        <v>4689</v>
      </c>
      <c r="BU101" s="80">
        <v>4413</v>
      </c>
      <c r="BV101" s="80">
        <v>4178</v>
      </c>
      <c r="BW101" s="80">
        <v>4000</v>
      </c>
      <c r="BX101" s="80">
        <v>3714</v>
      </c>
      <c r="BY101" s="80">
        <v>3750</v>
      </c>
      <c r="BZ101" s="80">
        <v>3571</v>
      </c>
      <c r="CA101" s="80">
        <v>3378</v>
      </c>
      <c r="CB101" s="80">
        <v>3182</v>
      </c>
      <c r="CC101" s="80">
        <v>3117</v>
      </c>
      <c r="CD101" s="80">
        <v>3115</v>
      </c>
      <c r="CE101" s="80">
        <v>2902</v>
      </c>
      <c r="CF101" s="80">
        <v>3027</v>
      </c>
      <c r="CG101" s="80">
        <v>3016</v>
      </c>
      <c r="CH101" s="80">
        <v>3066</v>
      </c>
      <c r="CI101" s="80">
        <v>3238</v>
      </c>
      <c r="CJ101" s="80">
        <v>3350</v>
      </c>
      <c r="CK101" s="80">
        <v>2505</v>
      </c>
      <c r="CL101" s="80">
        <v>2481</v>
      </c>
      <c r="CM101" s="80">
        <v>2367</v>
      </c>
      <c r="CN101" s="80">
        <v>2121</v>
      </c>
      <c r="CO101" s="80">
        <v>1899</v>
      </c>
      <c r="CP101" s="80">
        <v>1554</v>
      </c>
      <c r="CQ101" s="80">
        <v>1612</v>
      </c>
      <c r="CR101" s="80">
        <v>1534</v>
      </c>
      <c r="CS101" s="80">
        <v>1367</v>
      </c>
      <c r="CT101" s="80">
        <v>1278</v>
      </c>
      <c r="CU101" s="80">
        <v>1178</v>
      </c>
      <c r="CV101" s="80">
        <v>1001</v>
      </c>
      <c r="CW101" s="80">
        <v>860</v>
      </c>
      <c r="CX101" s="80">
        <v>658</v>
      </c>
      <c r="CY101" s="80">
        <v>2386</v>
      </c>
      <c r="CZ101" s="81">
        <v>3606</v>
      </c>
      <c r="DA101" s="81">
        <v>3488</v>
      </c>
      <c r="DB101" s="81">
        <v>3638</v>
      </c>
      <c r="DC101" s="81">
        <v>3680</v>
      </c>
      <c r="DD101" s="81">
        <v>3733</v>
      </c>
      <c r="DE101" s="81">
        <v>3861</v>
      </c>
      <c r="DF101" s="81">
        <v>3832</v>
      </c>
      <c r="DG101" s="81">
        <v>3950</v>
      </c>
      <c r="DH101" s="81">
        <v>3776</v>
      </c>
      <c r="DI101" s="81">
        <v>4001</v>
      </c>
      <c r="DJ101" s="81">
        <v>4147</v>
      </c>
      <c r="DK101" s="81">
        <v>4217</v>
      </c>
      <c r="DL101" s="81">
        <v>4039</v>
      </c>
      <c r="DM101" s="81">
        <v>4038</v>
      </c>
      <c r="DN101" s="81">
        <v>4278</v>
      </c>
      <c r="DO101" s="81">
        <v>4122</v>
      </c>
      <c r="DP101" s="81">
        <v>3940</v>
      </c>
      <c r="DQ101" s="81">
        <v>4024</v>
      </c>
      <c r="DR101" s="81">
        <v>4032</v>
      </c>
      <c r="DS101" s="81">
        <v>4926</v>
      </c>
      <c r="DT101" s="81">
        <v>5509</v>
      </c>
      <c r="DU101" s="81">
        <v>4944</v>
      </c>
      <c r="DV101" s="81">
        <v>4380</v>
      </c>
      <c r="DW101" s="81">
        <v>4484</v>
      </c>
      <c r="DX101" s="81">
        <v>4425</v>
      </c>
      <c r="DY101" s="81">
        <v>4570</v>
      </c>
      <c r="DZ101" s="81">
        <v>4651</v>
      </c>
      <c r="EA101" s="81">
        <v>4790</v>
      </c>
      <c r="EB101" s="81">
        <v>4988</v>
      </c>
      <c r="EC101" s="81">
        <v>4999</v>
      </c>
      <c r="ED101" s="81">
        <v>5101</v>
      </c>
      <c r="EE101" s="81">
        <v>5278</v>
      </c>
      <c r="EF101" s="81">
        <v>5166</v>
      </c>
      <c r="EG101" s="81">
        <v>5088</v>
      </c>
      <c r="EH101" s="81">
        <v>5106</v>
      </c>
      <c r="EI101" s="81">
        <v>5214</v>
      </c>
      <c r="EJ101" s="81">
        <v>5157</v>
      </c>
      <c r="EK101" s="81">
        <v>4974</v>
      </c>
      <c r="EL101" s="81">
        <v>5101</v>
      </c>
      <c r="EM101" s="81">
        <v>4926</v>
      </c>
      <c r="EN101" s="81">
        <v>4783</v>
      </c>
      <c r="EO101" s="81">
        <v>4915</v>
      </c>
      <c r="EP101" s="81">
        <v>4808</v>
      </c>
      <c r="EQ101" s="81">
        <v>4894</v>
      </c>
      <c r="ER101" s="81">
        <v>4343</v>
      </c>
      <c r="ES101" s="81">
        <v>4375</v>
      </c>
      <c r="ET101" s="81">
        <v>4185</v>
      </c>
      <c r="EU101" s="81">
        <v>4466</v>
      </c>
      <c r="EV101" s="81">
        <v>4600</v>
      </c>
      <c r="EW101" s="81">
        <v>4728</v>
      </c>
      <c r="EX101" s="81">
        <v>4859</v>
      </c>
      <c r="EY101" s="81">
        <v>4893</v>
      </c>
      <c r="EZ101" s="81">
        <v>5015</v>
      </c>
      <c r="FA101" s="81">
        <v>4958</v>
      </c>
      <c r="FB101" s="81">
        <v>4914</v>
      </c>
      <c r="FC101" s="81">
        <v>4955</v>
      </c>
      <c r="FD101" s="81">
        <v>4973</v>
      </c>
      <c r="FE101" s="81">
        <v>4969</v>
      </c>
      <c r="FF101" s="81">
        <v>4737</v>
      </c>
      <c r="FG101" s="81">
        <v>4678</v>
      </c>
      <c r="FH101" s="81">
        <v>4571</v>
      </c>
      <c r="FI101" s="81">
        <v>4302</v>
      </c>
      <c r="FJ101" s="81">
        <v>4228</v>
      </c>
      <c r="FK101" s="81">
        <v>3956</v>
      </c>
      <c r="FL101" s="81">
        <v>3877</v>
      </c>
      <c r="FM101" s="81">
        <v>3597</v>
      </c>
      <c r="FN101" s="81">
        <v>3491</v>
      </c>
      <c r="FO101" s="81">
        <v>3356</v>
      </c>
      <c r="FP101" s="81">
        <v>3431</v>
      </c>
      <c r="FQ101" s="81">
        <v>3384</v>
      </c>
      <c r="FR101" s="81">
        <v>3218</v>
      </c>
      <c r="FS101" s="81">
        <v>3260</v>
      </c>
      <c r="FT101" s="81">
        <v>3359</v>
      </c>
      <c r="FU101" s="81">
        <v>3413</v>
      </c>
      <c r="FV101" s="81">
        <v>3531</v>
      </c>
      <c r="FW101" s="81">
        <v>3692</v>
      </c>
      <c r="FX101" s="81">
        <v>2890</v>
      </c>
      <c r="FY101" s="81">
        <v>2886</v>
      </c>
      <c r="FZ101" s="81">
        <v>2932</v>
      </c>
      <c r="GA101" s="81">
        <v>2716</v>
      </c>
      <c r="GB101" s="81">
        <v>2250</v>
      </c>
      <c r="GC101" s="81">
        <v>1999</v>
      </c>
      <c r="GD101" s="81">
        <v>2044</v>
      </c>
      <c r="GE101" s="81">
        <v>1981</v>
      </c>
      <c r="GF101" s="81">
        <v>1811</v>
      </c>
      <c r="GG101" s="81">
        <v>1657</v>
      </c>
      <c r="GH101" s="81">
        <v>1484</v>
      </c>
      <c r="GI101" s="81">
        <v>1401</v>
      </c>
      <c r="GJ101" s="81">
        <v>1240</v>
      </c>
      <c r="GK101" s="81">
        <v>1056</v>
      </c>
      <c r="GL101" s="82">
        <v>4753</v>
      </c>
    </row>
    <row r="102" spans="1:194" s="1" customFormat="1" x14ac:dyDescent="0.25">
      <c r="A102" s="31" t="s">
        <v>244</v>
      </c>
      <c r="B102" s="137" t="s">
        <v>338</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0">
        <v>1102</v>
      </c>
      <c r="N102" s="80">
        <v>1147</v>
      </c>
      <c r="O102" s="80">
        <v>1221</v>
      </c>
      <c r="P102" s="80">
        <v>1104</v>
      </c>
      <c r="Q102" s="80">
        <v>1148</v>
      </c>
      <c r="R102" s="80">
        <v>1158</v>
      </c>
      <c r="S102" s="80">
        <v>1247</v>
      </c>
      <c r="T102" s="80">
        <v>1261</v>
      </c>
      <c r="U102" s="80">
        <v>1272</v>
      </c>
      <c r="V102" s="80">
        <v>1252</v>
      </c>
      <c r="W102" s="80">
        <v>1229</v>
      </c>
      <c r="X102" s="80">
        <v>1205</v>
      </c>
      <c r="Y102" s="80">
        <v>1246</v>
      </c>
      <c r="Z102" s="80">
        <v>1281</v>
      </c>
      <c r="AA102" s="80">
        <v>1166</v>
      </c>
      <c r="AB102" s="80">
        <v>1185</v>
      </c>
      <c r="AC102" s="80">
        <v>1119</v>
      </c>
      <c r="AD102" s="80">
        <v>1156</v>
      </c>
      <c r="AE102" s="80">
        <v>1266</v>
      </c>
      <c r="AF102" s="80">
        <v>2265</v>
      </c>
      <c r="AG102" s="80">
        <v>2818</v>
      </c>
      <c r="AH102" s="80">
        <v>2717</v>
      </c>
      <c r="AI102" s="80">
        <v>2215</v>
      </c>
      <c r="AJ102" s="80">
        <v>1561</v>
      </c>
      <c r="AK102" s="80">
        <v>1446</v>
      </c>
      <c r="AL102" s="80">
        <v>1432</v>
      </c>
      <c r="AM102" s="80">
        <v>1447</v>
      </c>
      <c r="AN102" s="80">
        <v>1515</v>
      </c>
      <c r="AO102" s="80">
        <v>1528</v>
      </c>
      <c r="AP102" s="80">
        <v>1564</v>
      </c>
      <c r="AQ102" s="80">
        <v>1618</v>
      </c>
      <c r="AR102" s="80">
        <v>1548</v>
      </c>
      <c r="AS102" s="80">
        <v>1525</v>
      </c>
      <c r="AT102" s="80">
        <v>1499</v>
      </c>
      <c r="AU102" s="80">
        <v>1531</v>
      </c>
      <c r="AV102" s="80">
        <v>1588</v>
      </c>
      <c r="AW102" s="80">
        <v>1605</v>
      </c>
      <c r="AX102" s="80">
        <v>1568</v>
      </c>
      <c r="AY102" s="80">
        <v>1401</v>
      </c>
      <c r="AZ102" s="80">
        <v>1465</v>
      </c>
      <c r="BA102" s="80">
        <v>1436</v>
      </c>
      <c r="BB102" s="80">
        <v>1361</v>
      </c>
      <c r="BC102" s="80">
        <v>1404</v>
      </c>
      <c r="BD102" s="80">
        <v>1199</v>
      </c>
      <c r="BE102" s="80">
        <v>1245</v>
      </c>
      <c r="BF102" s="80">
        <v>1151</v>
      </c>
      <c r="BG102" s="80">
        <v>1161</v>
      </c>
      <c r="BH102" s="80">
        <v>1187</v>
      </c>
      <c r="BI102" s="80">
        <v>1197</v>
      </c>
      <c r="BJ102" s="80">
        <v>1245</v>
      </c>
      <c r="BK102" s="80">
        <v>1314</v>
      </c>
      <c r="BL102" s="80">
        <v>1339</v>
      </c>
      <c r="BM102" s="80">
        <v>1303</v>
      </c>
      <c r="BN102" s="80">
        <v>1301</v>
      </c>
      <c r="BO102" s="80">
        <v>1309</v>
      </c>
      <c r="BP102" s="80">
        <v>1289</v>
      </c>
      <c r="BQ102" s="80">
        <v>1260</v>
      </c>
      <c r="BR102" s="80">
        <v>1270</v>
      </c>
      <c r="BS102" s="80">
        <v>1267</v>
      </c>
      <c r="BT102" s="80">
        <v>1252</v>
      </c>
      <c r="BU102" s="80">
        <v>1187</v>
      </c>
      <c r="BV102" s="80">
        <v>1214</v>
      </c>
      <c r="BW102" s="80">
        <v>1078</v>
      </c>
      <c r="BX102" s="80">
        <v>1030</v>
      </c>
      <c r="BY102" s="80">
        <v>997</v>
      </c>
      <c r="BZ102" s="80">
        <v>917</v>
      </c>
      <c r="CA102" s="80">
        <v>903</v>
      </c>
      <c r="CB102" s="80">
        <v>805</v>
      </c>
      <c r="CC102" s="80">
        <v>755</v>
      </c>
      <c r="CD102" s="80">
        <v>757</v>
      </c>
      <c r="CE102" s="80">
        <v>752</v>
      </c>
      <c r="CF102" s="80">
        <v>723</v>
      </c>
      <c r="CG102" s="80">
        <v>762</v>
      </c>
      <c r="CH102" s="80">
        <v>714</v>
      </c>
      <c r="CI102" s="80">
        <v>766</v>
      </c>
      <c r="CJ102" s="80">
        <v>883</v>
      </c>
      <c r="CK102" s="80">
        <v>627</v>
      </c>
      <c r="CL102" s="80">
        <v>592</v>
      </c>
      <c r="CM102" s="80">
        <v>532</v>
      </c>
      <c r="CN102" s="80">
        <v>470</v>
      </c>
      <c r="CO102" s="80">
        <v>389</v>
      </c>
      <c r="CP102" s="80">
        <v>338</v>
      </c>
      <c r="CQ102" s="80">
        <v>333</v>
      </c>
      <c r="CR102" s="80">
        <v>315</v>
      </c>
      <c r="CS102" s="80">
        <v>313</v>
      </c>
      <c r="CT102" s="80">
        <v>242</v>
      </c>
      <c r="CU102" s="80">
        <v>244</v>
      </c>
      <c r="CV102" s="80">
        <v>215</v>
      </c>
      <c r="CW102" s="80">
        <v>203</v>
      </c>
      <c r="CX102" s="80">
        <v>124</v>
      </c>
      <c r="CY102" s="80">
        <v>472</v>
      </c>
      <c r="CZ102" s="81">
        <v>1013</v>
      </c>
      <c r="DA102" s="81">
        <v>1151</v>
      </c>
      <c r="DB102" s="81">
        <v>1137</v>
      </c>
      <c r="DC102" s="81">
        <v>1142</v>
      </c>
      <c r="DD102" s="81">
        <v>1108</v>
      </c>
      <c r="DE102" s="81">
        <v>1148</v>
      </c>
      <c r="DF102" s="81">
        <v>1204</v>
      </c>
      <c r="DG102" s="81">
        <v>1205</v>
      </c>
      <c r="DH102" s="81">
        <v>1173</v>
      </c>
      <c r="DI102" s="81">
        <v>1210</v>
      </c>
      <c r="DJ102" s="81">
        <v>1210</v>
      </c>
      <c r="DK102" s="81">
        <v>1211</v>
      </c>
      <c r="DL102" s="81">
        <v>1190</v>
      </c>
      <c r="DM102" s="81">
        <v>1093</v>
      </c>
      <c r="DN102" s="81">
        <v>1171</v>
      </c>
      <c r="DO102" s="81">
        <v>1073</v>
      </c>
      <c r="DP102" s="81">
        <v>1040</v>
      </c>
      <c r="DQ102" s="81">
        <v>1070</v>
      </c>
      <c r="DR102" s="81">
        <v>1268</v>
      </c>
      <c r="DS102" s="81">
        <v>2007</v>
      </c>
      <c r="DT102" s="81">
        <v>2330</v>
      </c>
      <c r="DU102" s="81">
        <v>2439</v>
      </c>
      <c r="DV102" s="81">
        <v>1868</v>
      </c>
      <c r="DW102" s="81">
        <v>1475</v>
      </c>
      <c r="DX102" s="81">
        <v>1262</v>
      </c>
      <c r="DY102" s="81">
        <v>1488</v>
      </c>
      <c r="DZ102" s="81">
        <v>1313</v>
      </c>
      <c r="EA102" s="81">
        <v>1513</v>
      </c>
      <c r="EB102" s="81">
        <v>1586</v>
      </c>
      <c r="EC102" s="81">
        <v>1577</v>
      </c>
      <c r="ED102" s="81">
        <v>1630</v>
      </c>
      <c r="EE102" s="81">
        <v>1690</v>
      </c>
      <c r="EF102" s="81">
        <v>1635</v>
      </c>
      <c r="EG102" s="81">
        <v>1629</v>
      </c>
      <c r="EH102" s="81">
        <v>1752</v>
      </c>
      <c r="EI102" s="81">
        <v>1600</v>
      </c>
      <c r="EJ102" s="81">
        <v>1678</v>
      </c>
      <c r="EK102" s="81">
        <v>1560</v>
      </c>
      <c r="EL102" s="81">
        <v>1490</v>
      </c>
      <c r="EM102" s="81">
        <v>1503</v>
      </c>
      <c r="EN102" s="81">
        <v>1396</v>
      </c>
      <c r="EO102" s="81">
        <v>1328</v>
      </c>
      <c r="EP102" s="81">
        <v>1300</v>
      </c>
      <c r="EQ102" s="81">
        <v>1277</v>
      </c>
      <c r="ER102" s="81">
        <v>1165</v>
      </c>
      <c r="ES102" s="81">
        <v>1110</v>
      </c>
      <c r="ET102" s="81">
        <v>1190</v>
      </c>
      <c r="EU102" s="81">
        <v>1158</v>
      </c>
      <c r="EV102" s="81">
        <v>1158</v>
      </c>
      <c r="EW102" s="81">
        <v>1172</v>
      </c>
      <c r="EX102" s="81">
        <v>1265</v>
      </c>
      <c r="EY102" s="81">
        <v>1333</v>
      </c>
      <c r="EZ102" s="81">
        <v>1329</v>
      </c>
      <c r="FA102" s="81">
        <v>1260</v>
      </c>
      <c r="FB102" s="81">
        <v>1329</v>
      </c>
      <c r="FC102" s="81">
        <v>1338</v>
      </c>
      <c r="FD102" s="81">
        <v>1366</v>
      </c>
      <c r="FE102" s="81">
        <v>1329</v>
      </c>
      <c r="FF102" s="81">
        <v>1218</v>
      </c>
      <c r="FG102" s="81">
        <v>1272</v>
      </c>
      <c r="FH102" s="81">
        <v>1195</v>
      </c>
      <c r="FI102" s="81">
        <v>1113</v>
      </c>
      <c r="FJ102" s="81">
        <v>1051</v>
      </c>
      <c r="FK102" s="81">
        <v>1037</v>
      </c>
      <c r="FL102" s="81">
        <v>975</v>
      </c>
      <c r="FM102" s="81">
        <v>947</v>
      </c>
      <c r="FN102" s="81">
        <v>922</v>
      </c>
      <c r="FO102" s="81">
        <v>920</v>
      </c>
      <c r="FP102" s="81">
        <v>859</v>
      </c>
      <c r="FQ102" s="81">
        <v>805</v>
      </c>
      <c r="FR102" s="81">
        <v>795</v>
      </c>
      <c r="FS102" s="81">
        <v>756</v>
      </c>
      <c r="FT102" s="81">
        <v>783</v>
      </c>
      <c r="FU102" s="81">
        <v>793</v>
      </c>
      <c r="FV102" s="81">
        <v>845</v>
      </c>
      <c r="FW102" s="81">
        <v>957</v>
      </c>
      <c r="FX102" s="81">
        <v>702</v>
      </c>
      <c r="FY102" s="81">
        <v>683</v>
      </c>
      <c r="FZ102" s="81">
        <v>575</v>
      </c>
      <c r="GA102" s="81">
        <v>599</v>
      </c>
      <c r="GB102" s="81">
        <v>571</v>
      </c>
      <c r="GC102" s="81">
        <v>443</v>
      </c>
      <c r="GD102" s="81">
        <v>492</v>
      </c>
      <c r="GE102" s="81">
        <v>478</v>
      </c>
      <c r="GF102" s="81">
        <v>453</v>
      </c>
      <c r="GG102" s="81">
        <v>408</v>
      </c>
      <c r="GH102" s="81">
        <v>352</v>
      </c>
      <c r="GI102" s="81">
        <v>358</v>
      </c>
      <c r="GJ102" s="81">
        <v>302</v>
      </c>
      <c r="GK102" s="81">
        <v>266</v>
      </c>
      <c r="GL102" s="82">
        <v>1087</v>
      </c>
    </row>
    <row r="103" spans="1:194" s="1" customFormat="1" x14ac:dyDescent="0.25">
      <c r="A103" s="31" t="s">
        <v>244</v>
      </c>
      <c r="B103" s="137" t="s">
        <v>339</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0">
        <v>1435</v>
      </c>
      <c r="N103" s="80">
        <v>1529</v>
      </c>
      <c r="O103" s="80">
        <v>1510</v>
      </c>
      <c r="P103" s="80">
        <v>1528</v>
      </c>
      <c r="Q103" s="80">
        <v>1590</v>
      </c>
      <c r="R103" s="80">
        <v>1656</v>
      </c>
      <c r="S103" s="80">
        <v>1640</v>
      </c>
      <c r="T103" s="80">
        <v>1558</v>
      </c>
      <c r="U103" s="80">
        <v>1593</v>
      </c>
      <c r="V103" s="80">
        <v>1705</v>
      </c>
      <c r="W103" s="80">
        <v>1708</v>
      </c>
      <c r="X103" s="80">
        <v>1761</v>
      </c>
      <c r="Y103" s="80">
        <v>1691</v>
      </c>
      <c r="Z103" s="80">
        <v>1757</v>
      </c>
      <c r="AA103" s="80">
        <v>1764</v>
      </c>
      <c r="AB103" s="80">
        <v>1683</v>
      </c>
      <c r="AC103" s="80">
        <v>1594</v>
      </c>
      <c r="AD103" s="80">
        <v>1536</v>
      </c>
      <c r="AE103" s="80">
        <v>1591</v>
      </c>
      <c r="AF103" s="80">
        <v>1294</v>
      </c>
      <c r="AG103" s="80">
        <v>1312</v>
      </c>
      <c r="AH103" s="80">
        <v>1310</v>
      </c>
      <c r="AI103" s="80">
        <v>1406</v>
      </c>
      <c r="AJ103" s="80">
        <v>1462</v>
      </c>
      <c r="AK103" s="80">
        <v>1483</v>
      </c>
      <c r="AL103" s="80">
        <v>1657</v>
      </c>
      <c r="AM103" s="80">
        <v>1493</v>
      </c>
      <c r="AN103" s="80">
        <v>1588</v>
      </c>
      <c r="AO103" s="80">
        <v>1652</v>
      </c>
      <c r="AP103" s="80">
        <v>1682</v>
      </c>
      <c r="AQ103" s="80">
        <v>1765</v>
      </c>
      <c r="AR103" s="80">
        <v>1844</v>
      </c>
      <c r="AS103" s="80">
        <v>1826</v>
      </c>
      <c r="AT103" s="80">
        <v>1742</v>
      </c>
      <c r="AU103" s="80">
        <v>1735</v>
      </c>
      <c r="AV103" s="80">
        <v>1774</v>
      </c>
      <c r="AW103" s="80">
        <v>1686</v>
      </c>
      <c r="AX103" s="80">
        <v>1746</v>
      </c>
      <c r="AY103" s="80">
        <v>1626</v>
      </c>
      <c r="AZ103" s="80">
        <v>1748</v>
      </c>
      <c r="BA103" s="80">
        <v>1620</v>
      </c>
      <c r="BB103" s="80">
        <v>1624</v>
      </c>
      <c r="BC103" s="80">
        <v>1636</v>
      </c>
      <c r="BD103" s="80">
        <v>1466</v>
      </c>
      <c r="BE103" s="80">
        <v>1431</v>
      </c>
      <c r="BF103" s="80">
        <v>1366</v>
      </c>
      <c r="BG103" s="80">
        <v>1458</v>
      </c>
      <c r="BH103" s="80">
        <v>1479</v>
      </c>
      <c r="BI103" s="80">
        <v>1526</v>
      </c>
      <c r="BJ103" s="80">
        <v>1713</v>
      </c>
      <c r="BK103" s="80">
        <v>1842</v>
      </c>
      <c r="BL103" s="80">
        <v>1946</v>
      </c>
      <c r="BM103" s="80">
        <v>1878</v>
      </c>
      <c r="BN103" s="80">
        <v>1915</v>
      </c>
      <c r="BO103" s="80">
        <v>1924</v>
      </c>
      <c r="BP103" s="80">
        <v>1970</v>
      </c>
      <c r="BQ103" s="80">
        <v>1901</v>
      </c>
      <c r="BR103" s="80">
        <v>1869</v>
      </c>
      <c r="BS103" s="80">
        <v>1829</v>
      </c>
      <c r="BT103" s="80">
        <v>1848</v>
      </c>
      <c r="BU103" s="80">
        <v>1831</v>
      </c>
      <c r="BV103" s="80">
        <v>1733</v>
      </c>
      <c r="BW103" s="80">
        <v>1624</v>
      </c>
      <c r="BX103" s="80">
        <v>1558</v>
      </c>
      <c r="BY103" s="80">
        <v>1594</v>
      </c>
      <c r="BZ103" s="80">
        <v>1415</v>
      </c>
      <c r="CA103" s="80">
        <v>1415</v>
      </c>
      <c r="CB103" s="80">
        <v>1365</v>
      </c>
      <c r="CC103" s="80">
        <v>1384</v>
      </c>
      <c r="CD103" s="80">
        <v>1315</v>
      </c>
      <c r="CE103" s="80">
        <v>1271</v>
      </c>
      <c r="CF103" s="80">
        <v>1325</v>
      </c>
      <c r="CG103" s="80">
        <v>1286</v>
      </c>
      <c r="CH103" s="80">
        <v>1287</v>
      </c>
      <c r="CI103" s="80">
        <v>1358</v>
      </c>
      <c r="CJ103" s="80">
        <v>1381</v>
      </c>
      <c r="CK103" s="80">
        <v>1039</v>
      </c>
      <c r="CL103" s="80">
        <v>1195</v>
      </c>
      <c r="CM103" s="80">
        <v>1040</v>
      </c>
      <c r="CN103" s="80">
        <v>828</v>
      </c>
      <c r="CO103" s="80">
        <v>742</v>
      </c>
      <c r="CP103" s="80">
        <v>674</v>
      </c>
      <c r="CQ103" s="80">
        <v>649</v>
      </c>
      <c r="CR103" s="80">
        <v>611</v>
      </c>
      <c r="CS103" s="80">
        <v>531</v>
      </c>
      <c r="CT103" s="80">
        <v>482</v>
      </c>
      <c r="CU103" s="80">
        <v>405</v>
      </c>
      <c r="CV103" s="80">
        <v>337</v>
      </c>
      <c r="CW103" s="80">
        <v>281</v>
      </c>
      <c r="CX103" s="80">
        <v>237</v>
      </c>
      <c r="CY103" s="80">
        <v>690</v>
      </c>
      <c r="CZ103" s="81">
        <v>1438</v>
      </c>
      <c r="DA103" s="81">
        <v>1330</v>
      </c>
      <c r="DB103" s="81">
        <v>1410</v>
      </c>
      <c r="DC103" s="81">
        <v>1465</v>
      </c>
      <c r="DD103" s="81">
        <v>1506</v>
      </c>
      <c r="DE103" s="81">
        <v>1521</v>
      </c>
      <c r="DF103" s="81">
        <v>1627</v>
      </c>
      <c r="DG103" s="81">
        <v>1531</v>
      </c>
      <c r="DH103" s="81">
        <v>1634</v>
      </c>
      <c r="DI103" s="81">
        <v>1629</v>
      </c>
      <c r="DJ103" s="81">
        <v>1680</v>
      </c>
      <c r="DK103" s="81">
        <v>1635</v>
      </c>
      <c r="DL103" s="81">
        <v>1642</v>
      </c>
      <c r="DM103" s="81">
        <v>1646</v>
      </c>
      <c r="DN103" s="81">
        <v>1637</v>
      </c>
      <c r="DO103" s="81">
        <v>1500</v>
      </c>
      <c r="DP103" s="81">
        <v>1583</v>
      </c>
      <c r="DQ103" s="81">
        <v>1578</v>
      </c>
      <c r="DR103" s="81">
        <v>1387</v>
      </c>
      <c r="DS103" s="81">
        <v>1144</v>
      </c>
      <c r="DT103" s="81">
        <v>1142</v>
      </c>
      <c r="DU103" s="81">
        <v>1219</v>
      </c>
      <c r="DV103" s="81">
        <v>1435</v>
      </c>
      <c r="DW103" s="81">
        <v>1542</v>
      </c>
      <c r="DX103" s="81">
        <v>1514</v>
      </c>
      <c r="DY103" s="81">
        <v>1632</v>
      </c>
      <c r="DZ103" s="81">
        <v>1620</v>
      </c>
      <c r="EA103" s="81">
        <v>1584</v>
      </c>
      <c r="EB103" s="81">
        <v>1721</v>
      </c>
      <c r="EC103" s="81">
        <v>1766</v>
      </c>
      <c r="ED103" s="81">
        <v>1881</v>
      </c>
      <c r="EE103" s="81">
        <v>2009</v>
      </c>
      <c r="EF103" s="81">
        <v>1863</v>
      </c>
      <c r="EG103" s="81">
        <v>1893</v>
      </c>
      <c r="EH103" s="81">
        <v>1919</v>
      </c>
      <c r="EI103" s="81">
        <v>1867</v>
      </c>
      <c r="EJ103" s="81">
        <v>1802</v>
      </c>
      <c r="EK103" s="81">
        <v>1793</v>
      </c>
      <c r="EL103" s="81">
        <v>1793</v>
      </c>
      <c r="EM103" s="81">
        <v>1745</v>
      </c>
      <c r="EN103" s="81">
        <v>1702</v>
      </c>
      <c r="EO103" s="81">
        <v>1750</v>
      </c>
      <c r="EP103" s="81">
        <v>1747</v>
      </c>
      <c r="EQ103" s="81">
        <v>1651</v>
      </c>
      <c r="ER103" s="81">
        <v>1428</v>
      </c>
      <c r="ES103" s="81">
        <v>1391</v>
      </c>
      <c r="ET103" s="81">
        <v>1540</v>
      </c>
      <c r="EU103" s="81">
        <v>1553</v>
      </c>
      <c r="EV103" s="81">
        <v>1693</v>
      </c>
      <c r="EW103" s="81">
        <v>1775</v>
      </c>
      <c r="EX103" s="81">
        <v>1852</v>
      </c>
      <c r="EY103" s="81">
        <v>1955</v>
      </c>
      <c r="EZ103" s="81">
        <v>1980</v>
      </c>
      <c r="FA103" s="81">
        <v>1911</v>
      </c>
      <c r="FB103" s="81">
        <v>2020</v>
      </c>
      <c r="FC103" s="81">
        <v>1927</v>
      </c>
      <c r="FD103" s="81">
        <v>1916</v>
      </c>
      <c r="FE103" s="81">
        <v>1890</v>
      </c>
      <c r="FF103" s="81">
        <v>1886</v>
      </c>
      <c r="FG103" s="81">
        <v>1787</v>
      </c>
      <c r="FH103" s="81">
        <v>1779</v>
      </c>
      <c r="FI103" s="81">
        <v>1798</v>
      </c>
      <c r="FJ103" s="81">
        <v>1720</v>
      </c>
      <c r="FK103" s="81">
        <v>1629</v>
      </c>
      <c r="FL103" s="81">
        <v>1652</v>
      </c>
      <c r="FM103" s="81">
        <v>1535</v>
      </c>
      <c r="FN103" s="81">
        <v>1518</v>
      </c>
      <c r="FO103" s="81">
        <v>1420</v>
      </c>
      <c r="FP103" s="81">
        <v>1380</v>
      </c>
      <c r="FQ103" s="81">
        <v>1472</v>
      </c>
      <c r="FR103" s="81">
        <v>1296</v>
      </c>
      <c r="FS103" s="81">
        <v>1365</v>
      </c>
      <c r="FT103" s="81">
        <v>1428</v>
      </c>
      <c r="FU103" s="81">
        <v>1357</v>
      </c>
      <c r="FV103" s="81">
        <v>1473</v>
      </c>
      <c r="FW103" s="81">
        <v>1585</v>
      </c>
      <c r="FX103" s="81">
        <v>1195</v>
      </c>
      <c r="FY103" s="81">
        <v>1275</v>
      </c>
      <c r="FZ103" s="81">
        <v>1125</v>
      </c>
      <c r="GA103" s="81">
        <v>1013</v>
      </c>
      <c r="GB103" s="81">
        <v>909</v>
      </c>
      <c r="GC103" s="81">
        <v>762</v>
      </c>
      <c r="GD103" s="81">
        <v>871</v>
      </c>
      <c r="GE103" s="81">
        <v>773</v>
      </c>
      <c r="GF103" s="81">
        <v>717</v>
      </c>
      <c r="GG103" s="81">
        <v>598</v>
      </c>
      <c r="GH103" s="81">
        <v>581</v>
      </c>
      <c r="GI103" s="81">
        <v>518</v>
      </c>
      <c r="GJ103" s="81">
        <v>458</v>
      </c>
      <c r="GK103" s="81">
        <v>363</v>
      </c>
      <c r="GL103" s="82">
        <v>1388</v>
      </c>
    </row>
    <row r="104" spans="1:194" s="1" customFormat="1" x14ac:dyDescent="0.25">
      <c r="A104" s="31" t="s">
        <v>244</v>
      </c>
      <c r="B104" s="137" t="s">
        <v>340</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0">
        <v>1857</v>
      </c>
      <c r="N104" s="80">
        <v>1828</v>
      </c>
      <c r="O104" s="80">
        <v>1841</v>
      </c>
      <c r="P104" s="80">
        <v>1782</v>
      </c>
      <c r="Q104" s="80">
        <v>1726</v>
      </c>
      <c r="R104" s="80">
        <v>1783</v>
      </c>
      <c r="S104" s="80">
        <v>1782</v>
      </c>
      <c r="T104" s="80">
        <v>1674</v>
      </c>
      <c r="U104" s="80">
        <v>1715</v>
      </c>
      <c r="V104" s="80">
        <v>1748</v>
      </c>
      <c r="W104" s="80">
        <v>1738</v>
      </c>
      <c r="X104" s="80">
        <v>1813</v>
      </c>
      <c r="Y104" s="80">
        <v>1745</v>
      </c>
      <c r="Z104" s="80">
        <v>1614</v>
      </c>
      <c r="AA104" s="80">
        <v>1687</v>
      </c>
      <c r="AB104" s="80">
        <v>1605</v>
      </c>
      <c r="AC104" s="80">
        <v>1491</v>
      </c>
      <c r="AD104" s="80">
        <v>1539</v>
      </c>
      <c r="AE104" s="80">
        <v>1560</v>
      </c>
      <c r="AF104" s="80">
        <v>1947</v>
      </c>
      <c r="AG104" s="80">
        <v>1988</v>
      </c>
      <c r="AH104" s="80">
        <v>2155</v>
      </c>
      <c r="AI104" s="80">
        <v>2351</v>
      </c>
      <c r="AJ104" s="80">
        <v>2551</v>
      </c>
      <c r="AK104" s="80">
        <v>2702</v>
      </c>
      <c r="AL104" s="80">
        <v>2728</v>
      </c>
      <c r="AM104" s="80">
        <v>2781</v>
      </c>
      <c r="AN104" s="80">
        <v>2790</v>
      </c>
      <c r="AO104" s="80">
        <v>2814</v>
      </c>
      <c r="AP104" s="80">
        <v>2859</v>
      </c>
      <c r="AQ104" s="80">
        <v>2837</v>
      </c>
      <c r="AR104" s="80">
        <v>2782</v>
      </c>
      <c r="AS104" s="80">
        <v>2661</v>
      </c>
      <c r="AT104" s="80">
        <v>2698</v>
      </c>
      <c r="AU104" s="80">
        <v>2447</v>
      </c>
      <c r="AV104" s="80">
        <v>2306</v>
      </c>
      <c r="AW104" s="80">
        <v>2396</v>
      </c>
      <c r="AX104" s="80">
        <v>2255</v>
      </c>
      <c r="AY104" s="80">
        <v>2144</v>
      </c>
      <c r="AZ104" s="80">
        <v>2144</v>
      </c>
      <c r="BA104" s="80">
        <v>1897</v>
      </c>
      <c r="BB104" s="80">
        <v>1781</v>
      </c>
      <c r="BC104" s="80">
        <v>1804</v>
      </c>
      <c r="BD104" s="80">
        <v>1684</v>
      </c>
      <c r="BE104" s="80">
        <v>1512</v>
      </c>
      <c r="BF104" s="80">
        <v>1513</v>
      </c>
      <c r="BG104" s="80">
        <v>1583</v>
      </c>
      <c r="BH104" s="80">
        <v>1564</v>
      </c>
      <c r="BI104" s="80">
        <v>1352</v>
      </c>
      <c r="BJ104" s="80">
        <v>1455</v>
      </c>
      <c r="BK104" s="80">
        <v>1535</v>
      </c>
      <c r="BL104" s="80">
        <v>1589</v>
      </c>
      <c r="BM104" s="80">
        <v>1439</v>
      </c>
      <c r="BN104" s="80">
        <v>1585</v>
      </c>
      <c r="BO104" s="80">
        <v>1535</v>
      </c>
      <c r="BP104" s="80">
        <v>1546</v>
      </c>
      <c r="BQ104" s="80">
        <v>1531</v>
      </c>
      <c r="BR104" s="80">
        <v>1533</v>
      </c>
      <c r="BS104" s="80">
        <v>1522</v>
      </c>
      <c r="BT104" s="80">
        <v>1593</v>
      </c>
      <c r="BU104" s="80">
        <v>1407</v>
      </c>
      <c r="BV104" s="80">
        <v>1367</v>
      </c>
      <c r="BW104" s="80">
        <v>1294</v>
      </c>
      <c r="BX104" s="80">
        <v>1240</v>
      </c>
      <c r="BY104" s="80">
        <v>1211</v>
      </c>
      <c r="BZ104" s="80">
        <v>1161</v>
      </c>
      <c r="CA104" s="80">
        <v>1020</v>
      </c>
      <c r="CB104" s="80">
        <v>990</v>
      </c>
      <c r="CC104" s="80">
        <v>939</v>
      </c>
      <c r="CD104" s="80">
        <v>925</v>
      </c>
      <c r="CE104" s="80">
        <v>846</v>
      </c>
      <c r="CF104" s="80">
        <v>844</v>
      </c>
      <c r="CG104" s="80">
        <v>910</v>
      </c>
      <c r="CH104" s="80">
        <v>891</v>
      </c>
      <c r="CI104" s="80">
        <v>909</v>
      </c>
      <c r="CJ104" s="80">
        <v>1023</v>
      </c>
      <c r="CK104" s="80">
        <v>766</v>
      </c>
      <c r="CL104" s="80">
        <v>647</v>
      </c>
      <c r="CM104" s="80">
        <v>608</v>
      </c>
      <c r="CN104" s="80">
        <v>569</v>
      </c>
      <c r="CO104" s="80">
        <v>521</v>
      </c>
      <c r="CP104" s="80">
        <v>439</v>
      </c>
      <c r="CQ104" s="80">
        <v>394</v>
      </c>
      <c r="CR104" s="80">
        <v>453</v>
      </c>
      <c r="CS104" s="80">
        <v>349</v>
      </c>
      <c r="CT104" s="80">
        <v>338</v>
      </c>
      <c r="CU104" s="80">
        <v>297</v>
      </c>
      <c r="CV104" s="80">
        <v>239</v>
      </c>
      <c r="CW104" s="80">
        <v>187</v>
      </c>
      <c r="CX104" s="80">
        <v>157</v>
      </c>
      <c r="CY104" s="80">
        <v>471</v>
      </c>
      <c r="CZ104" s="81">
        <v>1702</v>
      </c>
      <c r="DA104" s="81">
        <v>1699</v>
      </c>
      <c r="DB104" s="81">
        <v>1748</v>
      </c>
      <c r="DC104" s="81">
        <v>1725</v>
      </c>
      <c r="DD104" s="81">
        <v>1697</v>
      </c>
      <c r="DE104" s="81">
        <v>1574</v>
      </c>
      <c r="DF104" s="81">
        <v>1774</v>
      </c>
      <c r="DG104" s="81">
        <v>1617</v>
      </c>
      <c r="DH104" s="81">
        <v>1611</v>
      </c>
      <c r="DI104" s="81">
        <v>1678</v>
      </c>
      <c r="DJ104" s="81">
        <v>1645</v>
      </c>
      <c r="DK104" s="81">
        <v>1669</v>
      </c>
      <c r="DL104" s="81">
        <v>1596</v>
      </c>
      <c r="DM104" s="81">
        <v>1564</v>
      </c>
      <c r="DN104" s="81">
        <v>1606</v>
      </c>
      <c r="DO104" s="81">
        <v>1468</v>
      </c>
      <c r="DP104" s="81">
        <v>1541</v>
      </c>
      <c r="DQ104" s="81">
        <v>1413</v>
      </c>
      <c r="DR104" s="81">
        <v>1440</v>
      </c>
      <c r="DS104" s="81">
        <v>1849</v>
      </c>
      <c r="DT104" s="81">
        <v>2123</v>
      </c>
      <c r="DU104" s="81">
        <v>2242</v>
      </c>
      <c r="DV104" s="81">
        <v>2457</v>
      </c>
      <c r="DW104" s="81">
        <v>2805</v>
      </c>
      <c r="DX104" s="81">
        <v>2873</v>
      </c>
      <c r="DY104" s="81">
        <v>2974</v>
      </c>
      <c r="DZ104" s="81">
        <v>2807</v>
      </c>
      <c r="EA104" s="81">
        <v>2811</v>
      </c>
      <c r="EB104" s="81">
        <v>2698</v>
      </c>
      <c r="EC104" s="81">
        <v>2763</v>
      </c>
      <c r="ED104" s="81">
        <v>2634</v>
      </c>
      <c r="EE104" s="81">
        <v>2486</v>
      </c>
      <c r="EF104" s="81">
        <v>2527</v>
      </c>
      <c r="EG104" s="81">
        <v>2424</v>
      </c>
      <c r="EH104" s="81">
        <v>2363</v>
      </c>
      <c r="EI104" s="81">
        <v>2188</v>
      </c>
      <c r="EJ104" s="81">
        <v>2070</v>
      </c>
      <c r="EK104" s="81">
        <v>2053</v>
      </c>
      <c r="EL104" s="81">
        <v>2034</v>
      </c>
      <c r="EM104" s="81">
        <v>1920</v>
      </c>
      <c r="EN104" s="81">
        <v>1797</v>
      </c>
      <c r="EO104" s="81">
        <v>1787</v>
      </c>
      <c r="EP104" s="81">
        <v>1740</v>
      </c>
      <c r="EQ104" s="81">
        <v>1656</v>
      </c>
      <c r="ER104" s="81">
        <v>1499</v>
      </c>
      <c r="ES104" s="81">
        <v>1355</v>
      </c>
      <c r="ET104" s="81">
        <v>1460</v>
      </c>
      <c r="EU104" s="81">
        <v>1391</v>
      </c>
      <c r="EV104" s="81">
        <v>1493</v>
      </c>
      <c r="EW104" s="81">
        <v>1481</v>
      </c>
      <c r="EX104" s="81">
        <v>1529</v>
      </c>
      <c r="EY104" s="81">
        <v>1565</v>
      </c>
      <c r="EZ104" s="81">
        <v>1418</v>
      </c>
      <c r="FA104" s="81">
        <v>1535</v>
      </c>
      <c r="FB104" s="81">
        <v>1538</v>
      </c>
      <c r="FC104" s="81">
        <v>1502</v>
      </c>
      <c r="FD104" s="81">
        <v>1483</v>
      </c>
      <c r="FE104" s="81">
        <v>1429</v>
      </c>
      <c r="FF104" s="81">
        <v>1499</v>
      </c>
      <c r="FG104" s="81">
        <v>1433</v>
      </c>
      <c r="FH104" s="81">
        <v>1371</v>
      </c>
      <c r="FI104" s="81">
        <v>1268</v>
      </c>
      <c r="FJ104" s="81">
        <v>1235</v>
      </c>
      <c r="FK104" s="81">
        <v>1292</v>
      </c>
      <c r="FL104" s="81">
        <v>1205</v>
      </c>
      <c r="FM104" s="81">
        <v>1150</v>
      </c>
      <c r="FN104" s="81">
        <v>1028</v>
      </c>
      <c r="FO104" s="81">
        <v>927</v>
      </c>
      <c r="FP104" s="81">
        <v>991</v>
      </c>
      <c r="FQ104" s="81">
        <v>910</v>
      </c>
      <c r="FR104" s="81">
        <v>922</v>
      </c>
      <c r="FS104" s="81">
        <v>944</v>
      </c>
      <c r="FT104" s="81">
        <v>957</v>
      </c>
      <c r="FU104" s="81">
        <v>943</v>
      </c>
      <c r="FV104" s="81">
        <v>1018</v>
      </c>
      <c r="FW104" s="81">
        <v>1132</v>
      </c>
      <c r="FX104" s="81">
        <v>746</v>
      </c>
      <c r="FY104" s="81">
        <v>731</v>
      </c>
      <c r="FZ104" s="81">
        <v>726</v>
      </c>
      <c r="GA104" s="81">
        <v>686</v>
      </c>
      <c r="GB104" s="81">
        <v>650</v>
      </c>
      <c r="GC104" s="81">
        <v>598</v>
      </c>
      <c r="GD104" s="81">
        <v>596</v>
      </c>
      <c r="GE104" s="81">
        <v>502</v>
      </c>
      <c r="GF104" s="81">
        <v>487</v>
      </c>
      <c r="GG104" s="81">
        <v>441</v>
      </c>
      <c r="GH104" s="81">
        <v>410</v>
      </c>
      <c r="GI104" s="81">
        <v>345</v>
      </c>
      <c r="GJ104" s="81">
        <v>291</v>
      </c>
      <c r="GK104" s="81">
        <v>258</v>
      </c>
      <c r="GL104" s="82">
        <v>1017</v>
      </c>
    </row>
    <row r="105" spans="1:194" s="1" customFormat="1" x14ac:dyDescent="0.25">
      <c r="A105" s="31" t="s">
        <v>244</v>
      </c>
      <c r="B105" s="137" t="s">
        <v>341</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0">
        <v>3034</v>
      </c>
      <c r="N105" s="80">
        <v>2792</v>
      </c>
      <c r="O105" s="80">
        <v>3082</v>
      </c>
      <c r="P105" s="80">
        <v>3085</v>
      </c>
      <c r="Q105" s="80">
        <v>3106</v>
      </c>
      <c r="R105" s="80">
        <v>3264</v>
      </c>
      <c r="S105" s="80">
        <v>3379</v>
      </c>
      <c r="T105" s="80">
        <v>3314</v>
      </c>
      <c r="U105" s="80">
        <v>3211</v>
      </c>
      <c r="V105" s="80">
        <v>3396</v>
      </c>
      <c r="W105" s="80">
        <v>3469</v>
      </c>
      <c r="X105" s="80">
        <v>3392</v>
      </c>
      <c r="Y105" s="80">
        <v>3325</v>
      </c>
      <c r="Z105" s="80">
        <v>3385</v>
      </c>
      <c r="AA105" s="80">
        <v>3382</v>
      </c>
      <c r="AB105" s="80">
        <v>3155</v>
      </c>
      <c r="AC105" s="80">
        <v>3171</v>
      </c>
      <c r="AD105" s="80">
        <v>3246</v>
      </c>
      <c r="AE105" s="80">
        <v>3659</v>
      </c>
      <c r="AF105" s="80">
        <v>5832</v>
      </c>
      <c r="AG105" s="80">
        <v>6285</v>
      </c>
      <c r="AH105" s="80">
        <v>5516</v>
      </c>
      <c r="AI105" s="80">
        <v>5428</v>
      </c>
      <c r="AJ105" s="80">
        <v>4982</v>
      </c>
      <c r="AK105" s="80">
        <v>4858</v>
      </c>
      <c r="AL105" s="80">
        <v>4558</v>
      </c>
      <c r="AM105" s="80">
        <v>4456</v>
      </c>
      <c r="AN105" s="80">
        <v>4258</v>
      </c>
      <c r="AO105" s="80">
        <v>4098</v>
      </c>
      <c r="AP105" s="80">
        <v>4096</v>
      </c>
      <c r="AQ105" s="80">
        <v>4057</v>
      </c>
      <c r="AR105" s="80">
        <v>4127</v>
      </c>
      <c r="AS105" s="80">
        <v>3963</v>
      </c>
      <c r="AT105" s="80">
        <v>3877</v>
      </c>
      <c r="AU105" s="80">
        <v>3878</v>
      </c>
      <c r="AV105" s="80">
        <v>3701</v>
      </c>
      <c r="AW105" s="80">
        <v>3837</v>
      </c>
      <c r="AX105" s="80">
        <v>3586</v>
      </c>
      <c r="AY105" s="80">
        <v>3501</v>
      </c>
      <c r="AZ105" s="80">
        <v>3415</v>
      </c>
      <c r="BA105" s="80">
        <v>3344</v>
      </c>
      <c r="BB105" s="80">
        <v>3349</v>
      </c>
      <c r="BC105" s="80">
        <v>3438</v>
      </c>
      <c r="BD105" s="80">
        <v>3424</v>
      </c>
      <c r="BE105" s="80">
        <v>3005</v>
      </c>
      <c r="BF105" s="80">
        <v>2955</v>
      </c>
      <c r="BG105" s="80">
        <v>3089</v>
      </c>
      <c r="BH105" s="80">
        <v>3149</v>
      </c>
      <c r="BI105" s="80">
        <v>3084</v>
      </c>
      <c r="BJ105" s="80">
        <v>3289</v>
      </c>
      <c r="BK105" s="80">
        <v>3367</v>
      </c>
      <c r="BL105" s="80">
        <v>3405</v>
      </c>
      <c r="BM105" s="80">
        <v>3526</v>
      </c>
      <c r="BN105" s="80">
        <v>3682</v>
      </c>
      <c r="BO105" s="80">
        <v>3629</v>
      </c>
      <c r="BP105" s="80">
        <v>3507</v>
      </c>
      <c r="BQ105" s="80">
        <v>3507</v>
      </c>
      <c r="BR105" s="80">
        <v>3509</v>
      </c>
      <c r="BS105" s="80">
        <v>3299</v>
      </c>
      <c r="BT105" s="80">
        <v>3390</v>
      </c>
      <c r="BU105" s="80">
        <v>3314</v>
      </c>
      <c r="BV105" s="80">
        <v>3147</v>
      </c>
      <c r="BW105" s="80">
        <v>3011</v>
      </c>
      <c r="BX105" s="80">
        <v>2868</v>
      </c>
      <c r="BY105" s="80">
        <v>2895</v>
      </c>
      <c r="BZ105" s="80">
        <v>2672</v>
      </c>
      <c r="CA105" s="80">
        <v>2499</v>
      </c>
      <c r="CB105" s="80">
        <v>2405</v>
      </c>
      <c r="CC105" s="80">
        <v>2463</v>
      </c>
      <c r="CD105" s="80">
        <v>2371</v>
      </c>
      <c r="CE105" s="80">
        <v>2155</v>
      </c>
      <c r="CF105" s="80">
        <v>2157</v>
      </c>
      <c r="CG105" s="80">
        <v>2225</v>
      </c>
      <c r="CH105" s="80">
        <v>2243</v>
      </c>
      <c r="CI105" s="80">
        <v>2321</v>
      </c>
      <c r="CJ105" s="80">
        <v>2471</v>
      </c>
      <c r="CK105" s="80">
        <v>1817</v>
      </c>
      <c r="CL105" s="80">
        <v>1753</v>
      </c>
      <c r="CM105" s="80">
        <v>1830</v>
      </c>
      <c r="CN105" s="80">
        <v>1601</v>
      </c>
      <c r="CO105" s="80">
        <v>1351</v>
      </c>
      <c r="CP105" s="80">
        <v>1189</v>
      </c>
      <c r="CQ105" s="80">
        <v>1221</v>
      </c>
      <c r="CR105" s="80">
        <v>1140</v>
      </c>
      <c r="CS105" s="80">
        <v>985</v>
      </c>
      <c r="CT105" s="80">
        <v>963</v>
      </c>
      <c r="CU105" s="80">
        <v>799</v>
      </c>
      <c r="CV105" s="80">
        <v>716</v>
      </c>
      <c r="CW105" s="80">
        <v>529</v>
      </c>
      <c r="CX105" s="80">
        <v>415</v>
      </c>
      <c r="CY105" s="80">
        <v>1544</v>
      </c>
      <c r="CZ105" s="81">
        <v>2817</v>
      </c>
      <c r="DA105" s="81">
        <v>2885</v>
      </c>
      <c r="DB105" s="81">
        <v>3032</v>
      </c>
      <c r="DC105" s="81">
        <v>3050</v>
      </c>
      <c r="DD105" s="81">
        <v>3112</v>
      </c>
      <c r="DE105" s="81">
        <v>3180</v>
      </c>
      <c r="DF105" s="81">
        <v>3149</v>
      </c>
      <c r="DG105" s="81">
        <v>3113</v>
      </c>
      <c r="DH105" s="81">
        <v>3134</v>
      </c>
      <c r="DI105" s="81">
        <v>3114</v>
      </c>
      <c r="DJ105" s="81">
        <v>3240</v>
      </c>
      <c r="DK105" s="81">
        <v>3212</v>
      </c>
      <c r="DL105" s="81">
        <v>3156</v>
      </c>
      <c r="DM105" s="81">
        <v>3167</v>
      </c>
      <c r="DN105" s="81">
        <v>3175</v>
      </c>
      <c r="DO105" s="81">
        <v>3096</v>
      </c>
      <c r="DP105" s="81">
        <v>2876</v>
      </c>
      <c r="DQ105" s="81">
        <v>3022</v>
      </c>
      <c r="DR105" s="81">
        <v>3501</v>
      </c>
      <c r="DS105" s="81">
        <v>5583</v>
      </c>
      <c r="DT105" s="81">
        <v>5943</v>
      </c>
      <c r="DU105" s="81">
        <v>5431</v>
      </c>
      <c r="DV105" s="81">
        <v>4820</v>
      </c>
      <c r="DW105" s="81">
        <v>4555</v>
      </c>
      <c r="DX105" s="81">
        <v>4763</v>
      </c>
      <c r="DY105" s="81">
        <v>4597</v>
      </c>
      <c r="DZ105" s="81">
        <v>4254</v>
      </c>
      <c r="EA105" s="81">
        <v>4297</v>
      </c>
      <c r="EB105" s="81">
        <v>4218</v>
      </c>
      <c r="EC105" s="81">
        <v>4191</v>
      </c>
      <c r="ED105" s="81">
        <v>4081</v>
      </c>
      <c r="EE105" s="81">
        <v>4174</v>
      </c>
      <c r="EF105" s="81">
        <v>4066</v>
      </c>
      <c r="EG105" s="81">
        <v>3964</v>
      </c>
      <c r="EH105" s="81">
        <v>4212</v>
      </c>
      <c r="EI105" s="81">
        <v>3957</v>
      </c>
      <c r="EJ105" s="81">
        <v>3794</v>
      </c>
      <c r="EK105" s="81">
        <v>3721</v>
      </c>
      <c r="EL105" s="81">
        <v>3667</v>
      </c>
      <c r="EM105" s="81">
        <v>3537</v>
      </c>
      <c r="EN105" s="81">
        <v>3533</v>
      </c>
      <c r="EO105" s="81">
        <v>3435</v>
      </c>
      <c r="EP105" s="81">
        <v>3458</v>
      </c>
      <c r="EQ105" s="81">
        <v>3374</v>
      </c>
      <c r="ER105" s="81">
        <v>3021</v>
      </c>
      <c r="ES105" s="81">
        <v>2954</v>
      </c>
      <c r="ET105" s="81">
        <v>2887</v>
      </c>
      <c r="EU105" s="81">
        <v>3129</v>
      </c>
      <c r="EV105" s="81">
        <v>3065</v>
      </c>
      <c r="EW105" s="81">
        <v>3339</v>
      </c>
      <c r="EX105" s="81">
        <v>3559</v>
      </c>
      <c r="EY105" s="81">
        <v>3740</v>
      </c>
      <c r="EZ105" s="81">
        <v>3621</v>
      </c>
      <c r="FA105" s="81">
        <v>3583</v>
      </c>
      <c r="FB105" s="81">
        <v>3615</v>
      </c>
      <c r="FC105" s="81">
        <v>3544</v>
      </c>
      <c r="FD105" s="81">
        <v>3568</v>
      </c>
      <c r="FE105" s="81">
        <v>3463</v>
      </c>
      <c r="FF105" s="81">
        <v>3332</v>
      </c>
      <c r="FG105" s="81">
        <v>3353</v>
      </c>
      <c r="FH105" s="81">
        <v>3414</v>
      </c>
      <c r="FI105" s="81">
        <v>3159</v>
      </c>
      <c r="FJ105" s="81">
        <v>3020</v>
      </c>
      <c r="FK105" s="81">
        <v>2988</v>
      </c>
      <c r="FL105" s="81">
        <v>2889</v>
      </c>
      <c r="FM105" s="81">
        <v>2710</v>
      </c>
      <c r="FN105" s="81">
        <v>2595</v>
      </c>
      <c r="FO105" s="81">
        <v>2529</v>
      </c>
      <c r="FP105" s="81">
        <v>2493</v>
      </c>
      <c r="FQ105" s="81">
        <v>2426</v>
      </c>
      <c r="FR105" s="81">
        <v>2402</v>
      </c>
      <c r="FS105" s="81">
        <v>2375</v>
      </c>
      <c r="FT105" s="81">
        <v>2330</v>
      </c>
      <c r="FU105" s="81">
        <v>2457</v>
      </c>
      <c r="FV105" s="81">
        <v>2571</v>
      </c>
      <c r="FW105" s="81">
        <v>2772</v>
      </c>
      <c r="FX105" s="81">
        <v>2212</v>
      </c>
      <c r="FY105" s="81">
        <v>2231</v>
      </c>
      <c r="FZ105" s="81">
        <v>2181</v>
      </c>
      <c r="GA105" s="81">
        <v>1793</v>
      </c>
      <c r="GB105" s="81">
        <v>1715</v>
      </c>
      <c r="GC105" s="81">
        <v>1533</v>
      </c>
      <c r="GD105" s="81">
        <v>1554</v>
      </c>
      <c r="GE105" s="81">
        <v>1537</v>
      </c>
      <c r="GF105" s="81">
        <v>1445</v>
      </c>
      <c r="GG105" s="81">
        <v>1218</v>
      </c>
      <c r="GH105" s="81">
        <v>1161</v>
      </c>
      <c r="GI105" s="81">
        <v>1014</v>
      </c>
      <c r="GJ105" s="81">
        <v>894</v>
      </c>
      <c r="GK105" s="81">
        <v>795</v>
      </c>
      <c r="GL105" s="82">
        <v>3227</v>
      </c>
    </row>
    <row r="106" spans="1:194" s="1" customFormat="1" x14ac:dyDescent="0.25">
      <c r="A106" s="31" t="s">
        <v>244</v>
      </c>
      <c r="B106" s="137" t="s">
        <v>342</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0">
        <v>2427</v>
      </c>
      <c r="N106" s="80">
        <v>2443</v>
      </c>
      <c r="O106" s="80">
        <v>2610</v>
      </c>
      <c r="P106" s="80">
        <v>2550</v>
      </c>
      <c r="Q106" s="80">
        <v>2657</v>
      </c>
      <c r="R106" s="80">
        <v>2888</v>
      </c>
      <c r="S106" s="80">
        <v>2873</v>
      </c>
      <c r="T106" s="80">
        <v>2815</v>
      </c>
      <c r="U106" s="80">
        <v>2968</v>
      </c>
      <c r="V106" s="80">
        <v>3073</v>
      </c>
      <c r="W106" s="80">
        <v>3020</v>
      </c>
      <c r="X106" s="80">
        <v>3025</v>
      </c>
      <c r="Y106" s="80">
        <v>3161</v>
      </c>
      <c r="Z106" s="80">
        <v>3154</v>
      </c>
      <c r="AA106" s="80">
        <v>3092</v>
      </c>
      <c r="AB106" s="80">
        <v>3096</v>
      </c>
      <c r="AC106" s="80">
        <v>2929</v>
      </c>
      <c r="AD106" s="80">
        <v>3083</v>
      </c>
      <c r="AE106" s="80">
        <v>2986</v>
      </c>
      <c r="AF106" s="80">
        <v>2543</v>
      </c>
      <c r="AG106" s="80">
        <v>2405</v>
      </c>
      <c r="AH106" s="80">
        <v>2547</v>
      </c>
      <c r="AI106" s="80">
        <v>2816</v>
      </c>
      <c r="AJ106" s="80">
        <v>2727</v>
      </c>
      <c r="AK106" s="80">
        <v>2878</v>
      </c>
      <c r="AL106" s="80">
        <v>2888</v>
      </c>
      <c r="AM106" s="80">
        <v>2799</v>
      </c>
      <c r="AN106" s="80">
        <v>2886</v>
      </c>
      <c r="AO106" s="80">
        <v>3032</v>
      </c>
      <c r="AP106" s="80">
        <v>2928</v>
      </c>
      <c r="AQ106" s="80">
        <v>2972</v>
      </c>
      <c r="AR106" s="80">
        <v>3134</v>
      </c>
      <c r="AS106" s="80">
        <v>3100</v>
      </c>
      <c r="AT106" s="80">
        <v>3078</v>
      </c>
      <c r="AU106" s="80">
        <v>3053</v>
      </c>
      <c r="AV106" s="80">
        <v>3102</v>
      </c>
      <c r="AW106" s="80">
        <v>3098</v>
      </c>
      <c r="AX106" s="80">
        <v>3083</v>
      </c>
      <c r="AY106" s="80">
        <v>2946</v>
      </c>
      <c r="AZ106" s="80">
        <v>2998</v>
      </c>
      <c r="BA106" s="80">
        <v>2864</v>
      </c>
      <c r="BB106" s="80">
        <v>2886</v>
      </c>
      <c r="BC106" s="80">
        <v>2917</v>
      </c>
      <c r="BD106" s="80">
        <v>2774</v>
      </c>
      <c r="BE106" s="80">
        <v>2656</v>
      </c>
      <c r="BF106" s="80">
        <v>2619</v>
      </c>
      <c r="BG106" s="80">
        <v>2782</v>
      </c>
      <c r="BH106" s="80">
        <v>2939</v>
      </c>
      <c r="BI106" s="80">
        <v>2927</v>
      </c>
      <c r="BJ106" s="80">
        <v>3345</v>
      </c>
      <c r="BK106" s="80">
        <v>3645</v>
      </c>
      <c r="BL106" s="80">
        <v>3847</v>
      </c>
      <c r="BM106" s="80">
        <v>3450</v>
      </c>
      <c r="BN106" s="80">
        <v>3729</v>
      </c>
      <c r="BO106" s="80">
        <v>3724</v>
      </c>
      <c r="BP106" s="80">
        <v>3859</v>
      </c>
      <c r="BQ106" s="80">
        <v>3841</v>
      </c>
      <c r="BR106" s="80">
        <v>3804</v>
      </c>
      <c r="BS106" s="80">
        <v>3769</v>
      </c>
      <c r="BT106" s="80">
        <v>3771</v>
      </c>
      <c r="BU106" s="80">
        <v>3779</v>
      </c>
      <c r="BV106" s="80">
        <v>3702</v>
      </c>
      <c r="BW106" s="80">
        <v>3398</v>
      </c>
      <c r="BX106" s="80">
        <v>3373</v>
      </c>
      <c r="BY106" s="80">
        <v>3183</v>
      </c>
      <c r="BZ106" s="80">
        <v>2996</v>
      </c>
      <c r="CA106" s="80">
        <v>3024</v>
      </c>
      <c r="CB106" s="80">
        <v>2930</v>
      </c>
      <c r="CC106" s="80">
        <v>3054</v>
      </c>
      <c r="CD106" s="80">
        <v>2868</v>
      </c>
      <c r="CE106" s="80">
        <v>2851</v>
      </c>
      <c r="CF106" s="80">
        <v>2753</v>
      </c>
      <c r="CG106" s="80">
        <v>2820</v>
      </c>
      <c r="CH106" s="80">
        <v>3005</v>
      </c>
      <c r="CI106" s="80">
        <v>3028</v>
      </c>
      <c r="CJ106" s="80">
        <v>2985</v>
      </c>
      <c r="CK106" s="80">
        <v>2459</v>
      </c>
      <c r="CL106" s="80">
        <v>2317</v>
      </c>
      <c r="CM106" s="80">
        <v>2390</v>
      </c>
      <c r="CN106" s="80">
        <v>2085</v>
      </c>
      <c r="CO106" s="80">
        <v>1707</v>
      </c>
      <c r="CP106" s="80">
        <v>1509</v>
      </c>
      <c r="CQ106" s="80">
        <v>1489</v>
      </c>
      <c r="CR106" s="80">
        <v>1343</v>
      </c>
      <c r="CS106" s="80">
        <v>1194</v>
      </c>
      <c r="CT106" s="80">
        <v>1114</v>
      </c>
      <c r="CU106" s="80">
        <v>915</v>
      </c>
      <c r="CV106" s="80">
        <v>796</v>
      </c>
      <c r="CW106" s="80">
        <v>717</v>
      </c>
      <c r="CX106" s="80">
        <v>551</v>
      </c>
      <c r="CY106" s="80">
        <v>1851</v>
      </c>
      <c r="CZ106" s="81">
        <v>2310</v>
      </c>
      <c r="DA106" s="81">
        <v>2358</v>
      </c>
      <c r="DB106" s="81">
        <v>2372</v>
      </c>
      <c r="DC106" s="81">
        <v>2487</v>
      </c>
      <c r="DD106" s="81">
        <v>2624</v>
      </c>
      <c r="DE106" s="81">
        <v>2657</v>
      </c>
      <c r="DF106" s="81">
        <v>2703</v>
      </c>
      <c r="DG106" s="81">
        <v>2686</v>
      </c>
      <c r="DH106" s="81">
        <v>2803</v>
      </c>
      <c r="DI106" s="81">
        <v>2760</v>
      </c>
      <c r="DJ106" s="81">
        <v>3025</v>
      </c>
      <c r="DK106" s="81">
        <v>2952</v>
      </c>
      <c r="DL106" s="81">
        <v>3014</v>
      </c>
      <c r="DM106" s="81">
        <v>2821</v>
      </c>
      <c r="DN106" s="81">
        <v>3102</v>
      </c>
      <c r="DO106" s="81">
        <v>2875</v>
      </c>
      <c r="DP106" s="81">
        <v>2839</v>
      </c>
      <c r="DQ106" s="81">
        <v>2872</v>
      </c>
      <c r="DR106" s="81">
        <v>2737</v>
      </c>
      <c r="DS106" s="81">
        <v>2085</v>
      </c>
      <c r="DT106" s="81">
        <v>2112</v>
      </c>
      <c r="DU106" s="81">
        <v>2237</v>
      </c>
      <c r="DV106" s="81">
        <v>2545</v>
      </c>
      <c r="DW106" s="81">
        <v>2536</v>
      </c>
      <c r="DX106" s="81">
        <v>2607</v>
      </c>
      <c r="DY106" s="81">
        <v>2682</v>
      </c>
      <c r="DZ106" s="81">
        <v>2588</v>
      </c>
      <c r="EA106" s="81">
        <v>2893</v>
      </c>
      <c r="EB106" s="81">
        <v>2914</v>
      </c>
      <c r="EC106" s="81">
        <v>3044</v>
      </c>
      <c r="ED106" s="81">
        <v>3055</v>
      </c>
      <c r="EE106" s="81">
        <v>3243</v>
      </c>
      <c r="EF106" s="81">
        <v>3149</v>
      </c>
      <c r="EG106" s="81">
        <v>3203</v>
      </c>
      <c r="EH106" s="81">
        <v>3216</v>
      </c>
      <c r="EI106" s="81">
        <v>3238</v>
      </c>
      <c r="EJ106" s="81">
        <v>3104</v>
      </c>
      <c r="EK106" s="81">
        <v>3190</v>
      </c>
      <c r="EL106" s="81">
        <v>3038</v>
      </c>
      <c r="EM106" s="81">
        <v>2981</v>
      </c>
      <c r="EN106" s="81">
        <v>2928</v>
      </c>
      <c r="EO106" s="81">
        <v>3069</v>
      </c>
      <c r="EP106" s="81">
        <v>3047</v>
      </c>
      <c r="EQ106" s="81">
        <v>3054</v>
      </c>
      <c r="ER106" s="81">
        <v>2723</v>
      </c>
      <c r="ES106" s="81">
        <v>2657</v>
      </c>
      <c r="ET106" s="81">
        <v>2819</v>
      </c>
      <c r="EU106" s="81">
        <v>3097</v>
      </c>
      <c r="EV106" s="81">
        <v>3137</v>
      </c>
      <c r="EW106" s="81">
        <v>3414</v>
      </c>
      <c r="EX106" s="81">
        <v>3606</v>
      </c>
      <c r="EY106" s="81">
        <v>3908</v>
      </c>
      <c r="EZ106" s="81">
        <v>3768</v>
      </c>
      <c r="FA106" s="81">
        <v>3934</v>
      </c>
      <c r="FB106" s="81">
        <v>3922</v>
      </c>
      <c r="FC106" s="81">
        <v>3997</v>
      </c>
      <c r="FD106" s="81">
        <v>4139</v>
      </c>
      <c r="FE106" s="81">
        <v>4096</v>
      </c>
      <c r="FF106" s="81">
        <v>3950</v>
      </c>
      <c r="FG106" s="81">
        <v>3863</v>
      </c>
      <c r="FH106" s="81">
        <v>3718</v>
      </c>
      <c r="FI106" s="81">
        <v>3718</v>
      </c>
      <c r="FJ106" s="81">
        <v>3552</v>
      </c>
      <c r="FK106" s="81">
        <v>3480</v>
      </c>
      <c r="FL106" s="81">
        <v>3460</v>
      </c>
      <c r="FM106" s="81">
        <v>3189</v>
      </c>
      <c r="FN106" s="81">
        <v>3049</v>
      </c>
      <c r="FO106" s="81">
        <v>3143</v>
      </c>
      <c r="FP106" s="81">
        <v>3121</v>
      </c>
      <c r="FQ106" s="81">
        <v>3062</v>
      </c>
      <c r="FR106" s="81">
        <v>2923</v>
      </c>
      <c r="FS106" s="81">
        <v>3005</v>
      </c>
      <c r="FT106" s="81">
        <v>3110</v>
      </c>
      <c r="FU106" s="81">
        <v>3163</v>
      </c>
      <c r="FV106" s="81">
        <v>3278</v>
      </c>
      <c r="FW106" s="81">
        <v>3434</v>
      </c>
      <c r="FX106" s="81">
        <v>2816</v>
      </c>
      <c r="FY106" s="81">
        <v>2563</v>
      </c>
      <c r="FZ106" s="81">
        <v>2638</v>
      </c>
      <c r="GA106" s="81">
        <v>2332</v>
      </c>
      <c r="GB106" s="81">
        <v>2117</v>
      </c>
      <c r="GC106" s="81">
        <v>1818</v>
      </c>
      <c r="GD106" s="81">
        <v>1794</v>
      </c>
      <c r="GE106" s="81">
        <v>1704</v>
      </c>
      <c r="GF106" s="81">
        <v>1617</v>
      </c>
      <c r="GG106" s="81">
        <v>1477</v>
      </c>
      <c r="GH106" s="81">
        <v>1229</v>
      </c>
      <c r="GI106" s="81">
        <v>1058</v>
      </c>
      <c r="GJ106" s="81">
        <v>970</v>
      </c>
      <c r="GK106" s="81">
        <v>887</v>
      </c>
      <c r="GL106" s="82">
        <v>3642</v>
      </c>
    </row>
    <row r="107" spans="1:194" s="1" customFormat="1" x14ac:dyDescent="0.25">
      <c r="A107" s="31" t="s">
        <v>244</v>
      </c>
      <c r="B107" s="137" t="s">
        <v>343</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0">
        <v>2579</v>
      </c>
      <c r="N107" s="80">
        <v>2735</v>
      </c>
      <c r="O107" s="80">
        <v>2851</v>
      </c>
      <c r="P107" s="80">
        <v>2827</v>
      </c>
      <c r="Q107" s="80">
        <v>2880</v>
      </c>
      <c r="R107" s="80">
        <v>2967</v>
      </c>
      <c r="S107" s="80">
        <v>3154</v>
      </c>
      <c r="T107" s="80">
        <v>3129</v>
      </c>
      <c r="U107" s="80">
        <v>3161</v>
      </c>
      <c r="V107" s="80">
        <v>3188</v>
      </c>
      <c r="W107" s="80">
        <v>3295</v>
      </c>
      <c r="X107" s="80">
        <v>3363</v>
      </c>
      <c r="Y107" s="80">
        <v>3374</v>
      </c>
      <c r="Z107" s="80">
        <v>3386</v>
      </c>
      <c r="AA107" s="80">
        <v>3512</v>
      </c>
      <c r="AB107" s="80">
        <v>3426</v>
      </c>
      <c r="AC107" s="80">
        <v>3314</v>
      </c>
      <c r="AD107" s="80">
        <v>3382</v>
      </c>
      <c r="AE107" s="80">
        <v>3233</v>
      </c>
      <c r="AF107" s="80">
        <v>2574</v>
      </c>
      <c r="AG107" s="80">
        <v>2320</v>
      </c>
      <c r="AH107" s="80">
        <v>2317</v>
      </c>
      <c r="AI107" s="80">
        <v>2682</v>
      </c>
      <c r="AJ107" s="80">
        <v>2825</v>
      </c>
      <c r="AK107" s="80">
        <v>2972</v>
      </c>
      <c r="AL107" s="80">
        <v>3024</v>
      </c>
      <c r="AM107" s="80">
        <v>2813</v>
      </c>
      <c r="AN107" s="80">
        <v>2916</v>
      </c>
      <c r="AO107" s="80">
        <v>3167</v>
      </c>
      <c r="AP107" s="80">
        <v>3055</v>
      </c>
      <c r="AQ107" s="80">
        <v>3190</v>
      </c>
      <c r="AR107" s="80">
        <v>3110</v>
      </c>
      <c r="AS107" s="80">
        <v>3338</v>
      </c>
      <c r="AT107" s="80">
        <v>3356</v>
      </c>
      <c r="AU107" s="80">
        <v>3357</v>
      </c>
      <c r="AV107" s="80">
        <v>3215</v>
      </c>
      <c r="AW107" s="80">
        <v>3254</v>
      </c>
      <c r="AX107" s="80">
        <v>3245</v>
      </c>
      <c r="AY107" s="80">
        <v>3107</v>
      </c>
      <c r="AZ107" s="80">
        <v>3286</v>
      </c>
      <c r="BA107" s="80">
        <v>3231</v>
      </c>
      <c r="BB107" s="80">
        <v>3086</v>
      </c>
      <c r="BC107" s="80">
        <v>3130</v>
      </c>
      <c r="BD107" s="80">
        <v>3091</v>
      </c>
      <c r="BE107" s="80">
        <v>2853</v>
      </c>
      <c r="BF107" s="80">
        <v>2898</v>
      </c>
      <c r="BG107" s="80">
        <v>2937</v>
      </c>
      <c r="BH107" s="80">
        <v>3128</v>
      </c>
      <c r="BI107" s="80">
        <v>3375</v>
      </c>
      <c r="BJ107" s="80">
        <v>3517</v>
      </c>
      <c r="BK107" s="80">
        <v>3744</v>
      </c>
      <c r="BL107" s="80">
        <v>4009</v>
      </c>
      <c r="BM107" s="80">
        <v>3889</v>
      </c>
      <c r="BN107" s="80">
        <v>4086</v>
      </c>
      <c r="BO107" s="80">
        <v>4178</v>
      </c>
      <c r="BP107" s="80">
        <v>4253</v>
      </c>
      <c r="BQ107" s="80">
        <v>4274</v>
      </c>
      <c r="BR107" s="80">
        <v>4332</v>
      </c>
      <c r="BS107" s="80">
        <v>4354</v>
      </c>
      <c r="BT107" s="80">
        <v>4182</v>
      </c>
      <c r="BU107" s="80">
        <v>4150</v>
      </c>
      <c r="BV107" s="80">
        <v>4066</v>
      </c>
      <c r="BW107" s="80">
        <v>3883</v>
      </c>
      <c r="BX107" s="80">
        <v>3818</v>
      </c>
      <c r="BY107" s="80">
        <v>3682</v>
      </c>
      <c r="BZ107" s="80">
        <v>3615</v>
      </c>
      <c r="CA107" s="80">
        <v>3543</v>
      </c>
      <c r="CB107" s="80">
        <v>3426</v>
      </c>
      <c r="CC107" s="80">
        <v>3489</v>
      </c>
      <c r="CD107" s="80">
        <v>3480</v>
      </c>
      <c r="CE107" s="80">
        <v>3452</v>
      </c>
      <c r="CF107" s="80">
        <v>3599</v>
      </c>
      <c r="CG107" s="80">
        <v>3427</v>
      </c>
      <c r="CH107" s="80">
        <v>3575</v>
      </c>
      <c r="CI107" s="80">
        <v>3738</v>
      </c>
      <c r="CJ107" s="80">
        <v>3920</v>
      </c>
      <c r="CK107" s="80">
        <v>3043</v>
      </c>
      <c r="CL107" s="80">
        <v>2852</v>
      </c>
      <c r="CM107" s="80">
        <v>2699</v>
      </c>
      <c r="CN107" s="80">
        <v>2553</v>
      </c>
      <c r="CO107" s="80">
        <v>2221</v>
      </c>
      <c r="CP107" s="80">
        <v>1745</v>
      </c>
      <c r="CQ107" s="80">
        <v>1859</v>
      </c>
      <c r="CR107" s="80">
        <v>1700</v>
      </c>
      <c r="CS107" s="80">
        <v>1531</v>
      </c>
      <c r="CT107" s="80">
        <v>1348</v>
      </c>
      <c r="CU107" s="80">
        <v>1194</v>
      </c>
      <c r="CV107" s="80">
        <v>995</v>
      </c>
      <c r="CW107" s="80">
        <v>857</v>
      </c>
      <c r="CX107" s="80">
        <v>720</v>
      </c>
      <c r="CY107" s="80">
        <v>2570</v>
      </c>
      <c r="CZ107" s="81">
        <v>2476</v>
      </c>
      <c r="DA107" s="81">
        <v>2468</v>
      </c>
      <c r="DB107" s="81">
        <v>2692</v>
      </c>
      <c r="DC107" s="81">
        <v>2688</v>
      </c>
      <c r="DD107" s="81">
        <v>2859</v>
      </c>
      <c r="DE107" s="81">
        <v>2829</v>
      </c>
      <c r="DF107" s="81">
        <v>2936</v>
      </c>
      <c r="DG107" s="81">
        <v>2924</v>
      </c>
      <c r="DH107" s="81">
        <v>3067</v>
      </c>
      <c r="DI107" s="81">
        <v>3069</v>
      </c>
      <c r="DJ107" s="81">
        <v>3261</v>
      </c>
      <c r="DK107" s="81">
        <v>3285</v>
      </c>
      <c r="DL107" s="81">
        <v>3311</v>
      </c>
      <c r="DM107" s="81">
        <v>3226</v>
      </c>
      <c r="DN107" s="81">
        <v>3315</v>
      </c>
      <c r="DO107" s="81">
        <v>3290</v>
      </c>
      <c r="DP107" s="81">
        <v>3116</v>
      </c>
      <c r="DQ107" s="81">
        <v>3177</v>
      </c>
      <c r="DR107" s="81">
        <v>2969</v>
      </c>
      <c r="DS107" s="81">
        <v>2242</v>
      </c>
      <c r="DT107" s="81">
        <v>1760</v>
      </c>
      <c r="DU107" s="81">
        <v>2042</v>
      </c>
      <c r="DV107" s="81">
        <v>2381</v>
      </c>
      <c r="DW107" s="81">
        <v>2594</v>
      </c>
      <c r="DX107" s="81">
        <v>2847</v>
      </c>
      <c r="DY107" s="81">
        <v>2834</v>
      </c>
      <c r="DZ107" s="81">
        <v>2721</v>
      </c>
      <c r="EA107" s="81">
        <v>2937</v>
      </c>
      <c r="EB107" s="81">
        <v>3245</v>
      </c>
      <c r="EC107" s="81">
        <v>3103</v>
      </c>
      <c r="ED107" s="81">
        <v>3345</v>
      </c>
      <c r="EE107" s="81">
        <v>3311</v>
      </c>
      <c r="EF107" s="81">
        <v>3514</v>
      </c>
      <c r="EG107" s="81">
        <v>3616</v>
      </c>
      <c r="EH107" s="81">
        <v>3539</v>
      </c>
      <c r="EI107" s="81">
        <v>3370</v>
      </c>
      <c r="EJ107" s="81">
        <v>3295</v>
      </c>
      <c r="EK107" s="81">
        <v>3344</v>
      </c>
      <c r="EL107" s="81">
        <v>3273</v>
      </c>
      <c r="EM107" s="81">
        <v>3261</v>
      </c>
      <c r="EN107" s="81">
        <v>3160</v>
      </c>
      <c r="EO107" s="81">
        <v>3476</v>
      </c>
      <c r="EP107" s="81">
        <v>3292</v>
      </c>
      <c r="EQ107" s="81">
        <v>3261</v>
      </c>
      <c r="ER107" s="81">
        <v>3046</v>
      </c>
      <c r="ES107" s="81">
        <v>3057</v>
      </c>
      <c r="ET107" s="81">
        <v>3131</v>
      </c>
      <c r="EU107" s="81">
        <v>3407</v>
      </c>
      <c r="EV107" s="81">
        <v>3533</v>
      </c>
      <c r="EW107" s="81">
        <v>3679</v>
      </c>
      <c r="EX107" s="81">
        <v>4041</v>
      </c>
      <c r="EY107" s="81">
        <v>4122</v>
      </c>
      <c r="EZ107" s="81">
        <v>4175</v>
      </c>
      <c r="FA107" s="81">
        <v>4296</v>
      </c>
      <c r="FB107" s="81">
        <v>4349</v>
      </c>
      <c r="FC107" s="81">
        <v>4362</v>
      </c>
      <c r="FD107" s="81">
        <v>4554</v>
      </c>
      <c r="FE107" s="81">
        <v>4504</v>
      </c>
      <c r="FF107" s="81">
        <v>4550</v>
      </c>
      <c r="FG107" s="81">
        <v>4485</v>
      </c>
      <c r="FH107" s="81">
        <v>4364</v>
      </c>
      <c r="FI107" s="81">
        <v>4293</v>
      </c>
      <c r="FJ107" s="81">
        <v>4066</v>
      </c>
      <c r="FK107" s="81">
        <v>4011</v>
      </c>
      <c r="FL107" s="81">
        <v>4007</v>
      </c>
      <c r="FM107" s="81">
        <v>3910</v>
      </c>
      <c r="FN107" s="81">
        <v>3589</v>
      </c>
      <c r="FO107" s="81">
        <v>3682</v>
      </c>
      <c r="FP107" s="81">
        <v>3879</v>
      </c>
      <c r="FQ107" s="81">
        <v>3770</v>
      </c>
      <c r="FR107" s="81">
        <v>3798</v>
      </c>
      <c r="FS107" s="81">
        <v>3708</v>
      </c>
      <c r="FT107" s="81">
        <v>3747</v>
      </c>
      <c r="FU107" s="81">
        <v>3876</v>
      </c>
      <c r="FV107" s="81">
        <v>4081</v>
      </c>
      <c r="FW107" s="81">
        <v>4322</v>
      </c>
      <c r="FX107" s="81">
        <v>3309</v>
      </c>
      <c r="FY107" s="81">
        <v>3282</v>
      </c>
      <c r="FZ107" s="81">
        <v>3033</v>
      </c>
      <c r="GA107" s="81">
        <v>2963</v>
      </c>
      <c r="GB107" s="81">
        <v>2517</v>
      </c>
      <c r="GC107" s="81">
        <v>2180</v>
      </c>
      <c r="GD107" s="81">
        <v>2154</v>
      </c>
      <c r="GE107" s="81">
        <v>1951</v>
      </c>
      <c r="GF107" s="81">
        <v>1922</v>
      </c>
      <c r="GG107" s="81">
        <v>1779</v>
      </c>
      <c r="GH107" s="81">
        <v>1560</v>
      </c>
      <c r="GI107" s="81">
        <v>1414</v>
      </c>
      <c r="GJ107" s="81">
        <v>1295</v>
      </c>
      <c r="GK107" s="81">
        <v>1114</v>
      </c>
      <c r="GL107" s="82">
        <v>5088</v>
      </c>
    </row>
    <row r="108" spans="1:194" s="1" customFormat="1" x14ac:dyDescent="0.25">
      <c r="A108" s="31" t="s">
        <v>244</v>
      </c>
      <c r="B108" s="137" t="s">
        <v>344</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0">
        <v>10895</v>
      </c>
      <c r="N108" s="80">
        <v>10087</v>
      </c>
      <c r="O108" s="80">
        <v>10553</v>
      </c>
      <c r="P108" s="80">
        <v>10213</v>
      </c>
      <c r="Q108" s="80">
        <v>10122</v>
      </c>
      <c r="R108" s="80">
        <v>10225</v>
      </c>
      <c r="S108" s="80">
        <v>10744</v>
      </c>
      <c r="T108" s="80">
        <v>10417</v>
      </c>
      <c r="U108" s="80">
        <v>10423</v>
      </c>
      <c r="V108" s="80">
        <v>10551</v>
      </c>
      <c r="W108" s="80">
        <v>10570</v>
      </c>
      <c r="X108" s="80">
        <v>10848</v>
      </c>
      <c r="Y108" s="80">
        <v>10662</v>
      </c>
      <c r="Z108" s="80">
        <v>10563</v>
      </c>
      <c r="AA108" s="80">
        <v>10688</v>
      </c>
      <c r="AB108" s="80">
        <v>10364</v>
      </c>
      <c r="AC108" s="80">
        <v>10002</v>
      </c>
      <c r="AD108" s="80">
        <v>10218</v>
      </c>
      <c r="AE108" s="80">
        <v>9733</v>
      </c>
      <c r="AF108" s="80">
        <v>8581</v>
      </c>
      <c r="AG108" s="80">
        <v>8953</v>
      </c>
      <c r="AH108" s="80">
        <v>9399</v>
      </c>
      <c r="AI108" s="80">
        <v>10972</v>
      </c>
      <c r="AJ108" s="80">
        <v>12711</v>
      </c>
      <c r="AK108" s="80">
        <v>14178</v>
      </c>
      <c r="AL108" s="80">
        <v>15464</v>
      </c>
      <c r="AM108" s="80">
        <v>16185</v>
      </c>
      <c r="AN108" s="80">
        <v>15905</v>
      </c>
      <c r="AO108" s="80">
        <v>16685</v>
      </c>
      <c r="AP108" s="80">
        <v>16606</v>
      </c>
      <c r="AQ108" s="80">
        <v>16836</v>
      </c>
      <c r="AR108" s="80">
        <v>16526</v>
      </c>
      <c r="AS108" s="80">
        <v>16420</v>
      </c>
      <c r="AT108" s="80">
        <v>15946</v>
      </c>
      <c r="AU108" s="80">
        <v>15578</v>
      </c>
      <c r="AV108" s="80">
        <v>14367</v>
      </c>
      <c r="AW108" s="80">
        <v>14356</v>
      </c>
      <c r="AX108" s="80">
        <v>13973</v>
      </c>
      <c r="AY108" s="80">
        <v>13625</v>
      </c>
      <c r="AZ108" s="80">
        <v>13478</v>
      </c>
      <c r="BA108" s="80">
        <v>13323</v>
      </c>
      <c r="BB108" s="80">
        <v>13118</v>
      </c>
      <c r="BC108" s="80">
        <v>13016</v>
      </c>
      <c r="BD108" s="80">
        <v>12554</v>
      </c>
      <c r="BE108" s="80">
        <v>11923</v>
      </c>
      <c r="BF108" s="80">
        <v>11451</v>
      </c>
      <c r="BG108" s="80">
        <v>11586</v>
      </c>
      <c r="BH108" s="80">
        <v>11686</v>
      </c>
      <c r="BI108" s="80">
        <v>11187</v>
      </c>
      <c r="BJ108" s="80">
        <v>11452</v>
      </c>
      <c r="BK108" s="80">
        <v>11365</v>
      </c>
      <c r="BL108" s="80">
        <v>11427</v>
      </c>
      <c r="BM108" s="80">
        <v>11516</v>
      </c>
      <c r="BN108" s="80">
        <v>11506</v>
      </c>
      <c r="BO108" s="80">
        <v>11237</v>
      </c>
      <c r="BP108" s="80">
        <v>11434</v>
      </c>
      <c r="BQ108" s="80">
        <v>11208</v>
      </c>
      <c r="BR108" s="80">
        <v>10840</v>
      </c>
      <c r="BS108" s="80">
        <v>10338</v>
      </c>
      <c r="BT108" s="80">
        <v>10085</v>
      </c>
      <c r="BU108" s="80">
        <v>9439</v>
      </c>
      <c r="BV108" s="80">
        <v>9057</v>
      </c>
      <c r="BW108" s="80">
        <v>8713</v>
      </c>
      <c r="BX108" s="80">
        <v>7955</v>
      </c>
      <c r="BY108" s="80">
        <v>7552</v>
      </c>
      <c r="BZ108" s="80">
        <v>6906</v>
      </c>
      <c r="CA108" s="80">
        <v>6584</v>
      </c>
      <c r="CB108" s="80">
        <v>6083</v>
      </c>
      <c r="CC108" s="80">
        <v>5696</v>
      </c>
      <c r="CD108" s="80">
        <v>5182</v>
      </c>
      <c r="CE108" s="80">
        <v>4900</v>
      </c>
      <c r="CF108" s="80">
        <v>5003</v>
      </c>
      <c r="CG108" s="80">
        <v>4772</v>
      </c>
      <c r="CH108" s="80">
        <v>4637</v>
      </c>
      <c r="CI108" s="80">
        <v>4822</v>
      </c>
      <c r="CJ108" s="80">
        <v>5215</v>
      </c>
      <c r="CK108" s="80">
        <v>3815</v>
      </c>
      <c r="CL108" s="80">
        <v>3450</v>
      </c>
      <c r="CM108" s="80">
        <v>3430</v>
      </c>
      <c r="CN108" s="80">
        <v>3170</v>
      </c>
      <c r="CO108" s="80">
        <v>2702</v>
      </c>
      <c r="CP108" s="80">
        <v>2346</v>
      </c>
      <c r="CQ108" s="80">
        <v>2437</v>
      </c>
      <c r="CR108" s="80">
        <v>2316</v>
      </c>
      <c r="CS108" s="80">
        <v>2100</v>
      </c>
      <c r="CT108" s="80">
        <v>1845</v>
      </c>
      <c r="CU108" s="80">
        <v>1620</v>
      </c>
      <c r="CV108" s="80">
        <v>1354</v>
      </c>
      <c r="CW108" s="80">
        <v>1167</v>
      </c>
      <c r="CX108" s="80">
        <v>1027</v>
      </c>
      <c r="CY108" s="80">
        <v>3380</v>
      </c>
      <c r="CZ108" s="81">
        <v>10497</v>
      </c>
      <c r="DA108" s="81">
        <v>9785</v>
      </c>
      <c r="DB108" s="81">
        <v>9858</v>
      </c>
      <c r="DC108" s="81">
        <v>9962</v>
      </c>
      <c r="DD108" s="81">
        <v>9992</v>
      </c>
      <c r="DE108" s="81">
        <v>9986</v>
      </c>
      <c r="DF108" s="81">
        <v>10036</v>
      </c>
      <c r="DG108" s="81">
        <v>10046</v>
      </c>
      <c r="DH108" s="81">
        <v>9981</v>
      </c>
      <c r="DI108" s="81">
        <v>10201</v>
      </c>
      <c r="DJ108" s="81">
        <v>10292</v>
      </c>
      <c r="DK108" s="81">
        <v>10394</v>
      </c>
      <c r="DL108" s="81">
        <v>10195</v>
      </c>
      <c r="DM108" s="81">
        <v>10193</v>
      </c>
      <c r="DN108" s="81">
        <v>10304</v>
      </c>
      <c r="DO108" s="81">
        <v>9946</v>
      </c>
      <c r="DP108" s="81">
        <v>9639</v>
      </c>
      <c r="DQ108" s="81">
        <v>9637</v>
      </c>
      <c r="DR108" s="81">
        <v>9582</v>
      </c>
      <c r="DS108" s="81">
        <v>9031</v>
      </c>
      <c r="DT108" s="81">
        <v>9667</v>
      </c>
      <c r="DU108" s="81">
        <v>10247</v>
      </c>
      <c r="DV108" s="81">
        <v>12414</v>
      </c>
      <c r="DW108" s="81">
        <v>14348</v>
      </c>
      <c r="DX108" s="81">
        <v>16141</v>
      </c>
      <c r="DY108" s="81">
        <v>17455</v>
      </c>
      <c r="DZ108" s="81">
        <v>17585</v>
      </c>
      <c r="EA108" s="81">
        <v>18007</v>
      </c>
      <c r="EB108" s="81">
        <v>18108</v>
      </c>
      <c r="EC108" s="81">
        <v>17940</v>
      </c>
      <c r="ED108" s="81">
        <v>18147</v>
      </c>
      <c r="EE108" s="81">
        <v>17760</v>
      </c>
      <c r="EF108" s="81">
        <v>17597</v>
      </c>
      <c r="EG108" s="81">
        <v>17308</v>
      </c>
      <c r="EH108" s="81">
        <v>16833</v>
      </c>
      <c r="EI108" s="81">
        <v>16048</v>
      </c>
      <c r="EJ108" s="81">
        <v>15841</v>
      </c>
      <c r="EK108" s="81">
        <v>15129</v>
      </c>
      <c r="EL108" s="81">
        <v>14744</v>
      </c>
      <c r="EM108" s="81">
        <v>14409</v>
      </c>
      <c r="EN108" s="81">
        <v>14423</v>
      </c>
      <c r="EO108" s="81">
        <v>14572</v>
      </c>
      <c r="EP108" s="81">
        <v>14282</v>
      </c>
      <c r="EQ108" s="81">
        <v>13700</v>
      </c>
      <c r="ER108" s="81">
        <v>12853</v>
      </c>
      <c r="ES108" s="81">
        <v>12570</v>
      </c>
      <c r="ET108" s="81">
        <v>12351</v>
      </c>
      <c r="EU108" s="81">
        <v>12464</v>
      </c>
      <c r="EV108" s="81">
        <v>12079</v>
      </c>
      <c r="EW108" s="81">
        <v>11999</v>
      </c>
      <c r="EX108" s="81">
        <v>11904</v>
      </c>
      <c r="EY108" s="81">
        <v>12473</v>
      </c>
      <c r="EZ108" s="81">
        <v>12037</v>
      </c>
      <c r="FA108" s="81">
        <v>12152</v>
      </c>
      <c r="FB108" s="81">
        <v>11900</v>
      </c>
      <c r="FC108" s="81">
        <v>11845</v>
      </c>
      <c r="FD108" s="81">
        <v>11656</v>
      </c>
      <c r="FE108" s="81">
        <v>11636</v>
      </c>
      <c r="FF108" s="81">
        <v>11397</v>
      </c>
      <c r="FG108" s="81">
        <v>11028</v>
      </c>
      <c r="FH108" s="81">
        <v>10419</v>
      </c>
      <c r="FI108" s="81">
        <v>9745</v>
      </c>
      <c r="FJ108" s="81">
        <v>9174</v>
      </c>
      <c r="FK108" s="81">
        <v>8426</v>
      </c>
      <c r="FL108" s="81">
        <v>7948</v>
      </c>
      <c r="FM108" s="81">
        <v>7558</v>
      </c>
      <c r="FN108" s="81">
        <v>7053</v>
      </c>
      <c r="FO108" s="81">
        <v>6470</v>
      </c>
      <c r="FP108" s="81">
        <v>6193</v>
      </c>
      <c r="FQ108" s="81">
        <v>5897</v>
      </c>
      <c r="FR108" s="81">
        <v>5675</v>
      </c>
      <c r="FS108" s="81">
        <v>5723</v>
      </c>
      <c r="FT108" s="81">
        <v>5453</v>
      </c>
      <c r="FU108" s="81">
        <v>5556</v>
      </c>
      <c r="FV108" s="81">
        <v>5678</v>
      </c>
      <c r="FW108" s="81">
        <v>6102</v>
      </c>
      <c r="FX108" s="81">
        <v>4891</v>
      </c>
      <c r="FY108" s="81">
        <v>4345</v>
      </c>
      <c r="FZ108" s="81">
        <v>4210</v>
      </c>
      <c r="GA108" s="81">
        <v>4095</v>
      </c>
      <c r="GB108" s="81">
        <v>3685</v>
      </c>
      <c r="GC108" s="81">
        <v>3282</v>
      </c>
      <c r="GD108" s="81">
        <v>3396</v>
      </c>
      <c r="GE108" s="81">
        <v>3285</v>
      </c>
      <c r="GF108" s="81">
        <v>3014</v>
      </c>
      <c r="GG108" s="81">
        <v>2710</v>
      </c>
      <c r="GH108" s="81">
        <v>2495</v>
      </c>
      <c r="GI108" s="81">
        <v>2229</v>
      </c>
      <c r="GJ108" s="81">
        <v>1947</v>
      </c>
      <c r="GK108" s="81">
        <v>1750</v>
      </c>
      <c r="GL108" s="82">
        <v>7312</v>
      </c>
    </row>
    <row r="109" spans="1:194" s="1" customFormat="1" x14ac:dyDescent="0.25">
      <c r="A109" s="31" t="s">
        <v>244</v>
      </c>
      <c r="B109" s="137" t="s">
        <v>345</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0">
        <v>1129</v>
      </c>
      <c r="N109" s="80">
        <v>1153</v>
      </c>
      <c r="O109" s="80">
        <v>1167</v>
      </c>
      <c r="P109" s="80">
        <v>1125</v>
      </c>
      <c r="Q109" s="80">
        <v>1200</v>
      </c>
      <c r="R109" s="80">
        <v>1328</v>
      </c>
      <c r="S109" s="80">
        <v>1300</v>
      </c>
      <c r="T109" s="80">
        <v>1196</v>
      </c>
      <c r="U109" s="80">
        <v>1200</v>
      </c>
      <c r="V109" s="80">
        <v>1332</v>
      </c>
      <c r="W109" s="80">
        <v>1352</v>
      </c>
      <c r="X109" s="80">
        <v>1292</v>
      </c>
      <c r="Y109" s="80">
        <v>1337</v>
      </c>
      <c r="Z109" s="80">
        <v>1327</v>
      </c>
      <c r="AA109" s="80">
        <v>1379</v>
      </c>
      <c r="AB109" s="80">
        <v>1249</v>
      </c>
      <c r="AC109" s="80">
        <v>1261</v>
      </c>
      <c r="AD109" s="80">
        <v>1326</v>
      </c>
      <c r="AE109" s="80">
        <v>1365</v>
      </c>
      <c r="AF109" s="80">
        <v>1066</v>
      </c>
      <c r="AG109" s="80">
        <v>1122</v>
      </c>
      <c r="AH109" s="80">
        <v>1110</v>
      </c>
      <c r="AI109" s="80">
        <v>1195</v>
      </c>
      <c r="AJ109" s="80">
        <v>1281</v>
      </c>
      <c r="AK109" s="80">
        <v>1345</v>
      </c>
      <c r="AL109" s="80">
        <v>1364</v>
      </c>
      <c r="AM109" s="80">
        <v>1300</v>
      </c>
      <c r="AN109" s="80">
        <v>1379</v>
      </c>
      <c r="AO109" s="80">
        <v>1415</v>
      </c>
      <c r="AP109" s="80">
        <v>1450</v>
      </c>
      <c r="AQ109" s="80">
        <v>1499</v>
      </c>
      <c r="AR109" s="80">
        <v>1523</v>
      </c>
      <c r="AS109" s="80">
        <v>1497</v>
      </c>
      <c r="AT109" s="80">
        <v>1440</v>
      </c>
      <c r="AU109" s="80">
        <v>1487</v>
      </c>
      <c r="AV109" s="80">
        <v>1426</v>
      </c>
      <c r="AW109" s="80">
        <v>1397</v>
      </c>
      <c r="AX109" s="80">
        <v>1408</v>
      </c>
      <c r="AY109" s="80">
        <v>1434</v>
      </c>
      <c r="AZ109" s="80">
        <v>1397</v>
      </c>
      <c r="BA109" s="80">
        <v>1384</v>
      </c>
      <c r="BB109" s="80">
        <v>1336</v>
      </c>
      <c r="BC109" s="80">
        <v>1494</v>
      </c>
      <c r="BD109" s="80">
        <v>1348</v>
      </c>
      <c r="BE109" s="80">
        <v>1213</v>
      </c>
      <c r="BF109" s="80">
        <v>1210</v>
      </c>
      <c r="BG109" s="80">
        <v>1324</v>
      </c>
      <c r="BH109" s="80">
        <v>1322</v>
      </c>
      <c r="BI109" s="80">
        <v>1426</v>
      </c>
      <c r="BJ109" s="80">
        <v>1482</v>
      </c>
      <c r="BK109" s="80">
        <v>1629</v>
      </c>
      <c r="BL109" s="80">
        <v>1754</v>
      </c>
      <c r="BM109" s="80">
        <v>1665</v>
      </c>
      <c r="BN109" s="80">
        <v>1708</v>
      </c>
      <c r="BO109" s="80">
        <v>1780</v>
      </c>
      <c r="BP109" s="80">
        <v>1731</v>
      </c>
      <c r="BQ109" s="80">
        <v>1700</v>
      </c>
      <c r="BR109" s="80">
        <v>1712</v>
      </c>
      <c r="BS109" s="80">
        <v>1642</v>
      </c>
      <c r="BT109" s="80">
        <v>1560</v>
      </c>
      <c r="BU109" s="80">
        <v>1547</v>
      </c>
      <c r="BV109" s="80">
        <v>1598</v>
      </c>
      <c r="BW109" s="80">
        <v>1426</v>
      </c>
      <c r="BX109" s="80">
        <v>1394</v>
      </c>
      <c r="BY109" s="80">
        <v>1306</v>
      </c>
      <c r="BZ109" s="80">
        <v>1383</v>
      </c>
      <c r="CA109" s="80">
        <v>1354</v>
      </c>
      <c r="CB109" s="80">
        <v>1295</v>
      </c>
      <c r="CC109" s="80">
        <v>1327</v>
      </c>
      <c r="CD109" s="80">
        <v>1338</v>
      </c>
      <c r="CE109" s="80">
        <v>1196</v>
      </c>
      <c r="CF109" s="80">
        <v>1202</v>
      </c>
      <c r="CG109" s="80">
        <v>1263</v>
      </c>
      <c r="CH109" s="80">
        <v>1332</v>
      </c>
      <c r="CI109" s="80">
        <v>1386</v>
      </c>
      <c r="CJ109" s="80">
        <v>1416</v>
      </c>
      <c r="CK109" s="80">
        <v>1025</v>
      </c>
      <c r="CL109" s="80">
        <v>1064</v>
      </c>
      <c r="CM109" s="80">
        <v>1099</v>
      </c>
      <c r="CN109" s="80">
        <v>947</v>
      </c>
      <c r="CO109" s="80">
        <v>892</v>
      </c>
      <c r="CP109" s="80">
        <v>693</v>
      </c>
      <c r="CQ109" s="80">
        <v>667</v>
      </c>
      <c r="CR109" s="80">
        <v>643</v>
      </c>
      <c r="CS109" s="80">
        <v>623</v>
      </c>
      <c r="CT109" s="80">
        <v>520</v>
      </c>
      <c r="CU109" s="80">
        <v>430</v>
      </c>
      <c r="CV109" s="80">
        <v>330</v>
      </c>
      <c r="CW109" s="80">
        <v>303</v>
      </c>
      <c r="CX109" s="80">
        <v>236</v>
      </c>
      <c r="CY109" s="80">
        <v>733</v>
      </c>
      <c r="CZ109" s="81">
        <v>1034</v>
      </c>
      <c r="DA109" s="81">
        <v>1052</v>
      </c>
      <c r="DB109" s="81">
        <v>1136</v>
      </c>
      <c r="DC109" s="81">
        <v>1138</v>
      </c>
      <c r="DD109" s="81">
        <v>1233</v>
      </c>
      <c r="DE109" s="81">
        <v>1187</v>
      </c>
      <c r="DF109" s="81">
        <v>1228</v>
      </c>
      <c r="DG109" s="81">
        <v>1206</v>
      </c>
      <c r="DH109" s="81">
        <v>1206</v>
      </c>
      <c r="DI109" s="81">
        <v>1208</v>
      </c>
      <c r="DJ109" s="81">
        <v>1329</v>
      </c>
      <c r="DK109" s="81">
        <v>1317</v>
      </c>
      <c r="DL109" s="81">
        <v>1233</v>
      </c>
      <c r="DM109" s="81">
        <v>1310</v>
      </c>
      <c r="DN109" s="81">
        <v>1234</v>
      </c>
      <c r="DO109" s="81">
        <v>1233</v>
      </c>
      <c r="DP109" s="81">
        <v>1178</v>
      </c>
      <c r="DQ109" s="81">
        <v>1107</v>
      </c>
      <c r="DR109" s="81">
        <v>1121</v>
      </c>
      <c r="DS109" s="81">
        <v>708</v>
      </c>
      <c r="DT109" s="81">
        <v>798</v>
      </c>
      <c r="DU109" s="81">
        <v>876</v>
      </c>
      <c r="DV109" s="81">
        <v>1078</v>
      </c>
      <c r="DW109" s="81">
        <v>1146</v>
      </c>
      <c r="DX109" s="81">
        <v>1160</v>
      </c>
      <c r="DY109" s="81">
        <v>1186</v>
      </c>
      <c r="DZ109" s="81">
        <v>1193</v>
      </c>
      <c r="EA109" s="81">
        <v>1275</v>
      </c>
      <c r="EB109" s="81">
        <v>1362</v>
      </c>
      <c r="EC109" s="81">
        <v>1410</v>
      </c>
      <c r="ED109" s="81">
        <v>1472</v>
      </c>
      <c r="EE109" s="81">
        <v>1518</v>
      </c>
      <c r="EF109" s="81">
        <v>1407</v>
      </c>
      <c r="EG109" s="81">
        <v>1436</v>
      </c>
      <c r="EH109" s="81">
        <v>1447</v>
      </c>
      <c r="EI109" s="81">
        <v>1488</v>
      </c>
      <c r="EJ109" s="81">
        <v>1465</v>
      </c>
      <c r="EK109" s="81">
        <v>1373</v>
      </c>
      <c r="EL109" s="81">
        <v>1439</v>
      </c>
      <c r="EM109" s="81">
        <v>1380</v>
      </c>
      <c r="EN109" s="81">
        <v>1368</v>
      </c>
      <c r="EO109" s="81">
        <v>1421</v>
      </c>
      <c r="EP109" s="81">
        <v>1408</v>
      </c>
      <c r="EQ109" s="81">
        <v>1376</v>
      </c>
      <c r="ER109" s="81">
        <v>1232</v>
      </c>
      <c r="ES109" s="81">
        <v>1238</v>
      </c>
      <c r="ET109" s="81">
        <v>1355</v>
      </c>
      <c r="EU109" s="81">
        <v>1399</v>
      </c>
      <c r="EV109" s="81">
        <v>1401</v>
      </c>
      <c r="EW109" s="81">
        <v>1539</v>
      </c>
      <c r="EX109" s="81">
        <v>1655</v>
      </c>
      <c r="EY109" s="81">
        <v>1686</v>
      </c>
      <c r="EZ109" s="81">
        <v>1701</v>
      </c>
      <c r="FA109" s="81">
        <v>1683</v>
      </c>
      <c r="FB109" s="81">
        <v>1622</v>
      </c>
      <c r="FC109" s="81">
        <v>1668</v>
      </c>
      <c r="FD109" s="81">
        <v>1747</v>
      </c>
      <c r="FE109" s="81">
        <v>1795</v>
      </c>
      <c r="FF109" s="81">
        <v>1663</v>
      </c>
      <c r="FG109" s="81">
        <v>1699</v>
      </c>
      <c r="FH109" s="81">
        <v>1644</v>
      </c>
      <c r="FI109" s="81">
        <v>1560</v>
      </c>
      <c r="FJ109" s="81">
        <v>1543</v>
      </c>
      <c r="FK109" s="81">
        <v>1486</v>
      </c>
      <c r="FL109" s="81">
        <v>1510</v>
      </c>
      <c r="FM109" s="81">
        <v>1446</v>
      </c>
      <c r="FN109" s="81">
        <v>1457</v>
      </c>
      <c r="FO109" s="81">
        <v>1361</v>
      </c>
      <c r="FP109" s="81">
        <v>1470</v>
      </c>
      <c r="FQ109" s="81">
        <v>1386</v>
      </c>
      <c r="FR109" s="81">
        <v>1279</v>
      </c>
      <c r="FS109" s="81">
        <v>1347</v>
      </c>
      <c r="FT109" s="81">
        <v>1328</v>
      </c>
      <c r="FU109" s="81">
        <v>1350</v>
      </c>
      <c r="FV109" s="81">
        <v>1525</v>
      </c>
      <c r="FW109" s="81">
        <v>1633</v>
      </c>
      <c r="FX109" s="81">
        <v>1233</v>
      </c>
      <c r="FY109" s="81">
        <v>1298</v>
      </c>
      <c r="FZ109" s="81">
        <v>1244</v>
      </c>
      <c r="GA109" s="81">
        <v>1167</v>
      </c>
      <c r="GB109" s="81">
        <v>979</v>
      </c>
      <c r="GC109" s="81">
        <v>859</v>
      </c>
      <c r="GD109" s="81">
        <v>828</v>
      </c>
      <c r="GE109" s="81">
        <v>823</v>
      </c>
      <c r="GF109" s="81">
        <v>704</v>
      </c>
      <c r="GG109" s="81">
        <v>636</v>
      </c>
      <c r="GH109" s="81">
        <v>620</v>
      </c>
      <c r="GI109" s="81">
        <v>506</v>
      </c>
      <c r="GJ109" s="81">
        <v>446</v>
      </c>
      <c r="GK109" s="81">
        <v>394</v>
      </c>
      <c r="GL109" s="82">
        <v>1520</v>
      </c>
    </row>
    <row r="110" spans="1:194" s="1" customFormat="1" x14ac:dyDescent="0.25">
      <c r="A110" s="31" t="s">
        <v>244</v>
      </c>
      <c r="B110" s="137" t="s">
        <v>346</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0">
        <v>841</v>
      </c>
      <c r="N110" s="80">
        <v>865</v>
      </c>
      <c r="O110" s="80">
        <v>886</v>
      </c>
      <c r="P110" s="80">
        <v>945</v>
      </c>
      <c r="Q110" s="80">
        <v>857</v>
      </c>
      <c r="R110" s="80">
        <v>938</v>
      </c>
      <c r="S110" s="80">
        <v>993</v>
      </c>
      <c r="T110" s="80">
        <v>959</v>
      </c>
      <c r="U110" s="80">
        <v>982</v>
      </c>
      <c r="V110" s="80">
        <v>960</v>
      </c>
      <c r="W110" s="80">
        <v>985</v>
      </c>
      <c r="X110" s="80">
        <v>988</v>
      </c>
      <c r="Y110" s="80">
        <v>958</v>
      </c>
      <c r="Z110" s="80">
        <v>954</v>
      </c>
      <c r="AA110" s="80">
        <v>937</v>
      </c>
      <c r="AB110" s="80">
        <v>877</v>
      </c>
      <c r="AC110" s="80">
        <v>901</v>
      </c>
      <c r="AD110" s="80">
        <v>887</v>
      </c>
      <c r="AE110" s="80">
        <v>885</v>
      </c>
      <c r="AF110" s="80">
        <v>692</v>
      </c>
      <c r="AG110" s="80">
        <v>692</v>
      </c>
      <c r="AH110" s="80">
        <v>838</v>
      </c>
      <c r="AI110" s="80">
        <v>817</v>
      </c>
      <c r="AJ110" s="80">
        <v>930</v>
      </c>
      <c r="AK110" s="80">
        <v>962</v>
      </c>
      <c r="AL110" s="80">
        <v>898</v>
      </c>
      <c r="AM110" s="80">
        <v>936</v>
      </c>
      <c r="AN110" s="80">
        <v>929</v>
      </c>
      <c r="AO110" s="80">
        <v>882</v>
      </c>
      <c r="AP110" s="80">
        <v>998</v>
      </c>
      <c r="AQ110" s="80">
        <v>1073</v>
      </c>
      <c r="AR110" s="80">
        <v>1075</v>
      </c>
      <c r="AS110" s="80">
        <v>1015</v>
      </c>
      <c r="AT110" s="80">
        <v>1037</v>
      </c>
      <c r="AU110" s="80">
        <v>1023</v>
      </c>
      <c r="AV110" s="80">
        <v>1057</v>
      </c>
      <c r="AW110" s="80">
        <v>1084</v>
      </c>
      <c r="AX110" s="80">
        <v>1092</v>
      </c>
      <c r="AY110" s="80">
        <v>970</v>
      </c>
      <c r="AZ110" s="80">
        <v>1034</v>
      </c>
      <c r="BA110" s="80">
        <v>1034</v>
      </c>
      <c r="BB110" s="80">
        <v>1018</v>
      </c>
      <c r="BC110" s="80">
        <v>996</v>
      </c>
      <c r="BD110" s="80">
        <v>988</v>
      </c>
      <c r="BE110" s="80">
        <v>910</v>
      </c>
      <c r="BF110" s="80">
        <v>786</v>
      </c>
      <c r="BG110" s="80">
        <v>863</v>
      </c>
      <c r="BH110" s="80">
        <v>836</v>
      </c>
      <c r="BI110" s="80">
        <v>878</v>
      </c>
      <c r="BJ110" s="80">
        <v>988</v>
      </c>
      <c r="BK110" s="80">
        <v>1020</v>
      </c>
      <c r="BL110" s="80">
        <v>1148</v>
      </c>
      <c r="BM110" s="80">
        <v>1124</v>
      </c>
      <c r="BN110" s="80">
        <v>1138</v>
      </c>
      <c r="BO110" s="80">
        <v>1086</v>
      </c>
      <c r="BP110" s="80">
        <v>1186</v>
      </c>
      <c r="BQ110" s="80">
        <v>1077</v>
      </c>
      <c r="BR110" s="80">
        <v>1197</v>
      </c>
      <c r="BS110" s="80">
        <v>1284</v>
      </c>
      <c r="BT110" s="80">
        <v>1255</v>
      </c>
      <c r="BU110" s="80">
        <v>1195</v>
      </c>
      <c r="BV110" s="80">
        <v>1234</v>
      </c>
      <c r="BW110" s="80">
        <v>1168</v>
      </c>
      <c r="BX110" s="80">
        <v>1115</v>
      </c>
      <c r="BY110" s="80">
        <v>1062</v>
      </c>
      <c r="BZ110" s="80">
        <v>992</v>
      </c>
      <c r="CA110" s="80">
        <v>987</v>
      </c>
      <c r="CB110" s="80">
        <v>917</v>
      </c>
      <c r="CC110" s="80">
        <v>924</v>
      </c>
      <c r="CD110" s="80">
        <v>852</v>
      </c>
      <c r="CE110" s="80">
        <v>847</v>
      </c>
      <c r="CF110" s="80">
        <v>772</v>
      </c>
      <c r="CG110" s="80">
        <v>730</v>
      </c>
      <c r="CH110" s="80">
        <v>779</v>
      </c>
      <c r="CI110" s="80">
        <v>796</v>
      </c>
      <c r="CJ110" s="80">
        <v>902</v>
      </c>
      <c r="CK110" s="80">
        <v>605</v>
      </c>
      <c r="CL110" s="80">
        <v>550</v>
      </c>
      <c r="CM110" s="80">
        <v>556</v>
      </c>
      <c r="CN110" s="80">
        <v>473</v>
      </c>
      <c r="CO110" s="80">
        <v>460</v>
      </c>
      <c r="CP110" s="80">
        <v>428</v>
      </c>
      <c r="CQ110" s="80">
        <v>405</v>
      </c>
      <c r="CR110" s="80">
        <v>385</v>
      </c>
      <c r="CS110" s="80">
        <v>357</v>
      </c>
      <c r="CT110" s="80">
        <v>283</v>
      </c>
      <c r="CU110" s="80">
        <v>227</v>
      </c>
      <c r="CV110" s="80">
        <v>207</v>
      </c>
      <c r="CW110" s="80">
        <v>180</v>
      </c>
      <c r="CX110" s="80">
        <v>144</v>
      </c>
      <c r="CY110" s="80">
        <v>444</v>
      </c>
      <c r="CZ110" s="81">
        <v>834</v>
      </c>
      <c r="DA110" s="81">
        <v>813</v>
      </c>
      <c r="DB110" s="81">
        <v>840</v>
      </c>
      <c r="DC110" s="81">
        <v>902</v>
      </c>
      <c r="DD110" s="81">
        <v>870</v>
      </c>
      <c r="DE110" s="81">
        <v>883</v>
      </c>
      <c r="DF110" s="81">
        <v>936</v>
      </c>
      <c r="DG110" s="81">
        <v>871</v>
      </c>
      <c r="DH110" s="81">
        <v>974</v>
      </c>
      <c r="DI110" s="81">
        <v>862</v>
      </c>
      <c r="DJ110" s="81">
        <v>900</v>
      </c>
      <c r="DK110" s="81">
        <v>889</v>
      </c>
      <c r="DL110" s="81">
        <v>864</v>
      </c>
      <c r="DM110" s="81">
        <v>904</v>
      </c>
      <c r="DN110" s="81">
        <v>857</v>
      </c>
      <c r="DO110" s="81">
        <v>900</v>
      </c>
      <c r="DP110" s="81">
        <v>864</v>
      </c>
      <c r="DQ110" s="81">
        <v>833</v>
      </c>
      <c r="DR110" s="81">
        <v>867</v>
      </c>
      <c r="DS110" s="81">
        <v>647</v>
      </c>
      <c r="DT110" s="81">
        <v>622</v>
      </c>
      <c r="DU110" s="81">
        <v>687</v>
      </c>
      <c r="DV110" s="81">
        <v>710</v>
      </c>
      <c r="DW110" s="81">
        <v>905</v>
      </c>
      <c r="DX110" s="81">
        <v>894</v>
      </c>
      <c r="DY110" s="81">
        <v>943</v>
      </c>
      <c r="DZ110" s="81">
        <v>933</v>
      </c>
      <c r="EA110" s="81">
        <v>982</v>
      </c>
      <c r="EB110" s="81">
        <v>988</v>
      </c>
      <c r="EC110" s="81">
        <v>1045</v>
      </c>
      <c r="ED110" s="81">
        <v>1087</v>
      </c>
      <c r="EE110" s="81">
        <v>1159</v>
      </c>
      <c r="EF110" s="81">
        <v>1217</v>
      </c>
      <c r="EG110" s="81">
        <v>1177</v>
      </c>
      <c r="EH110" s="81">
        <v>1084</v>
      </c>
      <c r="EI110" s="81">
        <v>1076</v>
      </c>
      <c r="EJ110" s="81">
        <v>1176</v>
      </c>
      <c r="EK110" s="81">
        <v>1142</v>
      </c>
      <c r="EL110" s="81">
        <v>1076</v>
      </c>
      <c r="EM110" s="81">
        <v>1073</v>
      </c>
      <c r="EN110" s="81">
        <v>1070</v>
      </c>
      <c r="EO110" s="81">
        <v>1068</v>
      </c>
      <c r="EP110" s="81">
        <v>1018</v>
      </c>
      <c r="EQ110" s="81">
        <v>1069</v>
      </c>
      <c r="ER110" s="81">
        <v>884</v>
      </c>
      <c r="ES110" s="81">
        <v>840</v>
      </c>
      <c r="ET110" s="81">
        <v>918</v>
      </c>
      <c r="EU110" s="81">
        <v>911</v>
      </c>
      <c r="EV110" s="81">
        <v>935</v>
      </c>
      <c r="EW110" s="81">
        <v>1114</v>
      </c>
      <c r="EX110" s="81">
        <v>1077</v>
      </c>
      <c r="EY110" s="81">
        <v>1151</v>
      </c>
      <c r="EZ110" s="81">
        <v>1136</v>
      </c>
      <c r="FA110" s="81">
        <v>1289</v>
      </c>
      <c r="FB110" s="81">
        <v>1159</v>
      </c>
      <c r="FC110" s="81">
        <v>1171</v>
      </c>
      <c r="FD110" s="81">
        <v>1231</v>
      </c>
      <c r="FE110" s="81">
        <v>1298</v>
      </c>
      <c r="FF110" s="81">
        <v>1358</v>
      </c>
      <c r="FG110" s="81">
        <v>1308</v>
      </c>
      <c r="FH110" s="81">
        <v>1334</v>
      </c>
      <c r="FI110" s="81">
        <v>1321</v>
      </c>
      <c r="FJ110" s="81">
        <v>1214</v>
      </c>
      <c r="FK110" s="81">
        <v>1154</v>
      </c>
      <c r="FL110" s="81">
        <v>1161</v>
      </c>
      <c r="FM110" s="81">
        <v>1131</v>
      </c>
      <c r="FN110" s="81">
        <v>1051</v>
      </c>
      <c r="FO110" s="81">
        <v>1049</v>
      </c>
      <c r="FP110" s="81">
        <v>971</v>
      </c>
      <c r="FQ110" s="81">
        <v>910</v>
      </c>
      <c r="FR110" s="81">
        <v>900</v>
      </c>
      <c r="FS110" s="81">
        <v>899</v>
      </c>
      <c r="FT110" s="81">
        <v>872</v>
      </c>
      <c r="FU110" s="81">
        <v>832</v>
      </c>
      <c r="FV110" s="81">
        <v>900</v>
      </c>
      <c r="FW110" s="81">
        <v>955</v>
      </c>
      <c r="FX110" s="81">
        <v>701</v>
      </c>
      <c r="FY110" s="81">
        <v>665</v>
      </c>
      <c r="FZ110" s="81">
        <v>719</v>
      </c>
      <c r="GA110" s="81">
        <v>603</v>
      </c>
      <c r="GB110" s="81">
        <v>590</v>
      </c>
      <c r="GC110" s="81">
        <v>560</v>
      </c>
      <c r="GD110" s="81">
        <v>539</v>
      </c>
      <c r="GE110" s="81">
        <v>525</v>
      </c>
      <c r="GF110" s="81">
        <v>549</v>
      </c>
      <c r="GG110" s="81">
        <v>461</v>
      </c>
      <c r="GH110" s="81">
        <v>415</v>
      </c>
      <c r="GI110" s="81">
        <v>339</v>
      </c>
      <c r="GJ110" s="81">
        <v>343</v>
      </c>
      <c r="GK110" s="81">
        <v>260</v>
      </c>
      <c r="GL110" s="82">
        <v>1134</v>
      </c>
    </row>
    <row r="111" spans="1:194" s="1" customFormat="1" x14ac:dyDescent="0.25">
      <c r="A111" s="31" t="s">
        <v>244</v>
      </c>
      <c r="B111" s="137" t="s">
        <v>347</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0">
        <v>739</v>
      </c>
      <c r="N111" s="80">
        <v>794</v>
      </c>
      <c r="O111" s="80">
        <v>804</v>
      </c>
      <c r="P111" s="80">
        <v>792</v>
      </c>
      <c r="Q111" s="80">
        <v>851</v>
      </c>
      <c r="R111" s="80">
        <v>887</v>
      </c>
      <c r="S111" s="80">
        <v>926</v>
      </c>
      <c r="T111" s="80">
        <v>864</v>
      </c>
      <c r="U111" s="80">
        <v>913</v>
      </c>
      <c r="V111" s="80">
        <v>888</v>
      </c>
      <c r="W111" s="80">
        <v>882</v>
      </c>
      <c r="X111" s="80">
        <v>914</v>
      </c>
      <c r="Y111" s="80">
        <v>899</v>
      </c>
      <c r="Z111" s="80">
        <v>924</v>
      </c>
      <c r="AA111" s="80">
        <v>882</v>
      </c>
      <c r="AB111" s="80">
        <v>845</v>
      </c>
      <c r="AC111" s="80">
        <v>833</v>
      </c>
      <c r="AD111" s="80">
        <v>814</v>
      </c>
      <c r="AE111" s="80">
        <v>799</v>
      </c>
      <c r="AF111" s="80">
        <v>720</v>
      </c>
      <c r="AG111" s="80">
        <v>676</v>
      </c>
      <c r="AH111" s="80">
        <v>677</v>
      </c>
      <c r="AI111" s="80">
        <v>770</v>
      </c>
      <c r="AJ111" s="80">
        <v>757</v>
      </c>
      <c r="AK111" s="80">
        <v>755</v>
      </c>
      <c r="AL111" s="80">
        <v>817</v>
      </c>
      <c r="AM111" s="80">
        <v>840</v>
      </c>
      <c r="AN111" s="80">
        <v>817</v>
      </c>
      <c r="AO111" s="80">
        <v>785</v>
      </c>
      <c r="AP111" s="80">
        <v>916</v>
      </c>
      <c r="AQ111" s="80">
        <v>923</v>
      </c>
      <c r="AR111" s="80">
        <v>959</v>
      </c>
      <c r="AS111" s="80">
        <v>895</v>
      </c>
      <c r="AT111" s="80">
        <v>937</v>
      </c>
      <c r="AU111" s="80">
        <v>937</v>
      </c>
      <c r="AV111" s="80">
        <v>972</v>
      </c>
      <c r="AW111" s="80">
        <v>1026</v>
      </c>
      <c r="AX111" s="80">
        <v>957</v>
      </c>
      <c r="AY111" s="80">
        <v>885</v>
      </c>
      <c r="AZ111" s="80">
        <v>878</v>
      </c>
      <c r="BA111" s="80">
        <v>881</v>
      </c>
      <c r="BB111" s="80">
        <v>911</v>
      </c>
      <c r="BC111" s="80">
        <v>935</v>
      </c>
      <c r="BD111" s="80">
        <v>869</v>
      </c>
      <c r="BE111" s="80">
        <v>746</v>
      </c>
      <c r="BF111" s="80">
        <v>710</v>
      </c>
      <c r="BG111" s="80">
        <v>751</v>
      </c>
      <c r="BH111" s="80">
        <v>791</v>
      </c>
      <c r="BI111" s="80">
        <v>808</v>
      </c>
      <c r="BJ111" s="80">
        <v>899</v>
      </c>
      <c r="BK111" s="80">
        <v>901</v>
      </c>
      <c r="BL111" s="80">
        <v>1014</v>
      </c>
      <c r="BM111" s="80">
        <v>962</v>
      </c>
      <c r="BN111" s="80">
        <v>1007</v>
      </c>
      <c r="BO111" s="80">
        <v>1052</v>
      </c>
      <c r="BP111" s="80">
        <v>1066</v>
      </c>
      <c r="BQ111" s="80">
        <v>1077</v>
      </c>
      <c r="BR111" s="80">
        <v>1068</v>
      </c>
      <c r="BS111" s="80">
        <v>1122</v>
      </c>
      <c r="BT111" s="80">
        <v>1084</v>
      </c>
      <c r="BU111" s="80">
        <v>1071</v>
      </c>
      <c r="BV111" s="80">
        <v>1031</v>
      </c>
      <c r="BW111" s="80">
        <v>1037</v>
      </c>
      <c r="BX111" s="80">
        <v>1054</v>
      </c>
      <c r="BY111" s="80">
        <v>970</v>
      </c>
      <c r="BZ111" s="80">
        <v>941</v>
      </c>
      <c r="CA111" s="80">
        <v>948</v>
      </c>
      <c r="CB111" s="80">
        <v>891</v>
      </c>
      <c r="CC111" s="80">
        <v>842</v>
      </c>
      <c r="CD111" s="80">
        <v>813</v>
      </c>
      <c r="CE111" s="80">
        <v>746</v>
      </c>
      <c r="CF111" s="80">
        <v>776</v>
      </c>
      <c r="CG111" s="80">
        <v>770</v>
      </c>
      <c r="CH111" s="80">
        <v>758</v>
      </c>
      <c r="CI111" s="80">
        <v>781</v>
      </c>
      <c r="CJ111" s="80">
        <v>815</v>
      </c>
      <c r="CK111" s="80">
        <v>610</v>
      </c>
      <c r="CL111" s="80">
        <v>526</v>
      </c>
      <c r="CM111" s="80">
        <v>491</v>
      </c>
      <c r="CN111" s="80">
        <v>423</v>
      </c>
      <c r="CO111" s="80">
        <v>410</v>
      </c>
      <c r="CP111" s="80">
        <v>356</v>
      </c>
      <c r="CQ111" s="80">
        <v>364</v>
      </c>
      <c r="CR111" s="80">
        <v>323</v>
      </c>
      <c r="CS111" s="80">
        <v>324</v>
      </c>
      <c r="CT111" s="80">
        <v>297</v>
      </c>
      <c r="CU111" s="80">
        <v>249</v>
      </c>
      <c r="CV111" s="80">
        <v>198</v>
      </c>
      <c r="CW111" s="80">
        <v>154</v>
      </c>
      <c r="CX111" s="80">
        <v>140</v>
      </c>
      <c r="CY111" s="80">
        <v>443</v>
      </c>
      <c r="CZ111" s="81">
        <v>664</v>
      </c>
      <c r="DA111" s="81">
        <v>766</v>
      </c>
      <c r="DB111" s="81">
        <v>676</v>
      </c>
      <c r="DC111" s="81">
        <v>782</v>
      </c>
      <c r="DD111" s="81">
        <v>807</v>
      </c>
      <c r="DE111" s="81">
        <v>781</v>
      </c>
      <c r="DF111" s="81">
        <v>867</v>
      </c>
      <c r="DG111" s="81">
        <v>800</v>
      </c>
      <c r="DH111" s="81">
        <v>813</v>
      </c>
      <c r="DI111" s="81">
        <v>845</v>
      </c>
      <c r="DJ111" s="81">
        <v>875</v>
      </c>
      <c r="DK111" s="81">
        <v>889</v>
      </c>
      <c r="DL111" s="81">
        <v>870</v>
      </c>
      <c r="DM111" s="81">
        <v>823</v>
      </c>
      <c r="DN111" s="81">
        <v>879</v>
      </c>
      <c r="DO111" s="81">
        <v>807</v>
      </c>
      <c r="DP111" s="81">
        <v>769</v>
      </c>
      <c r="DQ111" s="81">
        <v>783</v>
      </c>
      <c r="DR111" s="81">
        <v>757</v>
      </c>
      <c r="DS111" s="81">
        <v>595</v>
      </c>
      <c r="DT111" s="81">
        <v>615</v>
      </c>
      <c r="DU111" s="81">
        <v>625</v>
      </c>
      <c r="DV111" s="81">
        <v>697</v>
      </c>
      <c r="DW111" s="81">
        <v>759</v>
      </c>
      <c r="DX111" s="81">
        <v>782</v>
      </c>
      <c r="DY111" s="81">
        <v>816</v>
      </c>
      <c r="DZ111" s="81">
        <v>829</v>
      </c>
      <c r="EA111" s="81">
        <v>883</v>
      </c>
      <c r="EB111" s="81">
        <v>922</v>
      </c>
      <c r="EC111" s="81">
        <v>926</v>
      </c>
      <c r="ED111" s="81">
        <v>915</v>
      </c>
      <c r="EE111" s="81">
        <v>1048</v>
      </c>
      <c r="EF111" s="81">
        <v>1034</v>
      </c>
      <c r="EG111" s="81">
        <v>1041</v>
      </c>
      <c r="EH111" s="81">
        <v>1078</v>
      </c>
      <c r="EI111" s="81">
        <v>1087</v>
      </c>
      <c r="EJ111" s="81">
        <v>1122</v>
      </c>
      <c r="EK111" s="81">
        <v>1040</v>
      </c>
      <c r="EL111" s="81">
        <v>943</v>
      </c>
      <c r="EM111" s="81">
        <v>936</v>
      </c>
      <c r="EN111" s="81">
        <v>977</v>
      </c>
      <c r="EO111" s="81">
        <v>950</v>
      </c>
      <c r="EP111" s="81">
        <v>957</v>
      </c>
      <c r="EQ111" s="81">
        <v>975</v>
      </c>
      <c r="ER111" s="81">
        <v>780</v>
      </c>
      <c r="ES111" s="81">
        <v>759</v>
      </c>
      <c r="ET111" s="81">
        <v>806</v>
      </c>
      <c r="EU111" s="81">
        <v>864</v>
      </c>
      <c r="EV111" s="81">
        <v>875</v>
      </c>
      <c r="EW111" s="81">
        <v>878</v>
      </c>
      <c r="EX111" s="81">
        <v>1001</v>
      </c>
      <c r="EY111" s="81">
        <v>1032</v>
      </c>
      <c r="EZ111" s="81">
        <v>1014</v>
      </c>
      <c r="FA111" s="81">
        <v>1094</v>
      </c>
      <c r="FB111" s="81">
        <v>1076</v>
      </c>
      <c r="FC111" s="81">
        <v>1053</v>
      </c>
      <c r="FD111" s="81">
        <v>1175</v>
      </c>
      <c r="FE111" s="81">
        <v>1200</v>
      </c>
      <c r="FF111" s="81">
        <v>1143</v>
      </c>
      <c r="FG111" s="81">
        <v>1156</v>
      </c>
      <c r="FH111" s="81">
        <v>1101</v>
      </c>
      <c r="FI111" s="81">
        <v>1174</v>
      </c>
      <c r="FJ111" s="81">
        <v>1077</v>
      </c>
      <c r="FK111" s="81">
        <v>1065</v>
      </c>
      <c r="FL111" s="81">
        <v>1057</v>
      </c>
      <c r="FM111" s="81">
        <v>991</v>
      </c>
      <c r="FN111" s="81">
        <v>952</v>
      </c>
      <c r="FO111" s="81">
        <v>853</v>
      </c>
      <c r="FP111" s="81">
        <v>961</v>
      </c>
      <c r="FQ111" s="81">
        <v>889</v>
      </c>
      <c r="FR111" s="81">
        <v>783</v>
      </c>
      <c r="FS111" s="81">
        <v>818</v>
      </c>
      <c r="FT111" s="81">
        <v>872</v>
      </c>
      <c r="FU111" s="81">
        <v>815</v>
      </c>
      <c r="FV111" s="81">
        <v>862</v>
      </c>
      <c r="FW111" s="81">
        <v>866</v>
      </c>
      <c r="FX111" s="81">
        <v>706</v>
      </c>
      <c r="FY111" s="81">
        <v>629</v>
      </c>
      <c r="FZ111" s="81">
        <v>604</v>
      </c>
      <c r="GA111" s="81">
        <v>613</v>
      </c>
      <c r="GB111" s="81">
        <v>489</v>
      </c>
      <c r="GC111" s="81">
        <v>462</v>
      </c>
      <c r="GD111" s="81">
        <v>465</v>
      </c>
      <c r="GE111" s="81">
        <v>458</v>
      </c>
      <c r="GF111" s="81">
        <v>455</v>
      </c>
      <c r="GG111" s="81">
        <v>410</v>
      </c>
      <c r="GH111" s="81">
        <v>345</v>
      </c>
      <c r="GI111" s="81">
        <v>321</v>
      </c>
      <c r="GJ111" s="81">
        <v>290</v>
      </c>
      <c r="GK111" s="81">
        <v>247</v>
      </c>
      <c r="GL111" s="82">
        <v>971</v>
      </c>
    </row>
    <row r="112" spans="1:194" s="1" customFormat="1" x14ac:dyDescent="0.25">
      <c r="A112" s="31" t="s">
        <v>244</v>
      </c>
      <c r="B112" s="137" t="s">
        <v>348</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0">
        <v>9135</v>
      </c>
      <c r="N112" s="80">
        <v>8997</v>
      </c>
      <c r="O112" s="80">
        <v>9115</v>
      </c>
      <c r="P112" s="80">
        <v>9110</v>
      </c>
      <c r="Q112" s="80">
        <v>9122</v>
      </c>
      <c r="R112" s="80">
        <v>9227</v>
      </c>
      <c r="S112" s="80">
        <v>9370</v>
      </c>
      <c r="T112" s="80">
        <v>9376</v>
      </c>
      <c r="U112" s="80">
        <v>9257</v>
      </c>
      <c r="V112" s="80">
        <v>9334</v>
      </c>
      <c r="W112" s="80">
        <v>9680</v>
      </c>
      <c r="X112" s="80">
        <v>9701</v>
      </c>
      <c r="Y112" s="80">
        <v>9748</v>
      </c>
      <c r="Z112" s="80">
        <v>9486</v>
      </c>
      <c r="AA112" s="80">
        <v>9422</v>
      </c>
      <c r="AB112" s="80">
        <v>9196</v>
      </c>
      <c r="AC112" s="80">
        <v>8642</v>
      </c>
      <c r="AD112" s="80">
        <v>8732</v>
      </c>
      <c r="AE112" s="80">
        <v>8261</v>
      </c>
      <c r="AF112" s="80">
        <v>6193</v>
      </c>
      <c r="AG112" s="80">
        <v>6129</v>
      </c>
      <c r="AH112" s="80">
        <v>6780</v>
      </c>
      <c r="AI112" s="80">
        <v>7611</v>
      </c>
      <c r="AJ112" s="80">
        <v>9354</v>
      </c>
      <c r="AK112" s="80">
        <v>10348</v>
      </c>
      <c r="AL112" s="80">
        <v>11070</v>
      </c>
      <c r="AM112" s="80">
        <v>11504</v>
      </c>
      <c r="AN112" s="80">
        <v>12071</v>
      </c>
      <c r="AO112" s="80">
        <v>12242</v>
      </c>
      <c r="AP112" s="80">
        <v>11868</v>
      </c>
      <c r="AQ112" s="80">
        <v>12374</v>
      </c>
      <c r="AR112" s="80">
        <v>12273</v>
      </c>
      <c r="AS112" s="80">
        <v>11840</v>
      </c>
      <c r="AT112" s="80">
        <v>11949</v>
      </c>
      <c r="AU112" s="80">
        <v>11495</v>
      </c>
      <c r="AV112" s="80">
        <v>11322</v>
      </c>
      <c r="AW112" s="80">
        <v>11261</v>
      </c>
      <c r="AX112" s="80">
        <v>11342</v>
      </c>
      <c r="AY112" s="80">
        <v>11028</v>
      </c>
      <c r="AZ112" s="80">
        <v>11387</v>
      </c>
      <c r="BA112" s="80">
        <v>11258</v>
      </c>
      <c r="BB112" s="80">
        <v>11490</v>
      </c>
      <c r="BC112" s="80">
        <v>11396</v>
      </c>
      <c r="BD112" s="80">
        <v>11102</v>
      </c>
      <c r="BE112" s="80">
        <v>10797</v>
      </c>
      <c r="BF112" s="80">
        <v>10643</v>
      </c>
      <c r="BG112" s="80">
        <v>10434</v>
      </c>
      <c r="BH112" s="80">
        <v>10534</v>
      </c>
      <c r="BI112" s="80">
        <v>9987</v>
      </c>
      <c r="BJ112" s="80">
        <v>9881</v>
      </c>
      <c r="BK112" s="80">
        <v>10195</v>
      </c>
      <c r="BL112" s="80">
        <v>9752</v>
      </c>
      <c r="BM112" s="80">
        <v>9672</v>
      </c>
      <c r="BN112" s="80">
        <v>9761</v>
      </c>
      <c r="BO112" s="80">
        <v>9693</v>
      </c>
      <c r="BP112" s="80">
        <v>9589</v>
      </c>
      <c r="BQ112" s="80">
        <v>9388</v>
      </c>
      <c r="BR112" s="80">
        <v>9004</v>
      </c>
      <c r="BS112" s="80">
        <v>8920</v>
      </c>
      <c r="BT112" s="80">
        <v>8421</v>
      </c>
      <c r="BU112" s="80">
        <v>7952</v>
      </c>
      <c r="BV112" s="80">
        <v>7858</v>
      </c>
      <c r="BW112" s="80">
        <v>7260</v>
      </c>
      <c r="BX112" s="80">
        <v>6878</v>
      </c>
      <c r="BY112" s="80">
        <v>6368</v>
      </c>
      <c r="BZ112" s="80">
        <v>6128</v>
      </c>
      <c r="CA112" s="80">
        <v>5581</v>
      </c>
      <c r="CB112" s="80">
        <v>5299</v>
      </c>
      <c r="CC112" s="80">
        <v>5165</v>
      </c>
      <c r="CD112" s="80">
        <v>5008</v>
      </c>
      <c r="CE112" s="80">
        <v>4739</v>
      </c>
      <c r="CF112" s="80">
        <v>4692</v>
      </c>
      <c r="CG112" s="80">
        <v>4607</v>
      </c>
      <c r="CH112" s="80">
        <v>4661</v>
      </c>
      <c r="CI112" s="80">
        <v>4727</v>
      </c>
      <c r="CJ112" s="80">
        <v>5135</v>
      </c>
      <c r="CK112" s="80">
        <v>3832</v>
      </c>
      <c r="CL112" s="80">
        <v>3477</v>
      </c>
      <c r="CM112" s="80">
        <v>3333</v>
      </c>
      <c r="CN112" s="80">
        <v>3029</v>
      </c>
      <c r="CO112" s="80">
        <v>2535</v>
      </c>
      <c r="CP112" s="80">
        <v>2311</v>
      </c>
      <c r="CQ112" s="80">
        <v>2320</v>
      </c>
      <c r="CR112" s="80">
        <v>2169</v>
      </c>
      <c r="CS112" s="80">
        <v>2061</v>
      </c>
      <c r="CT112" s="80">
        <v>1751</v>
      </c>
      <c r="CU112" s="80">
        <v>1521</v>
      </c>
      <c r="CV112" s="80">
        <v>1313</v>
      </c>
      <c r="CW112" s="80">
        <v>1158</v>
      </c>
      <c r="CX112" s="80">
        <v>974</v>
      </c>
      <c r="CY112" s="80">
        <v>3332</v>
      </c>
      <c r="CZ112" s="81">
        <v>8611</v>
      </c>
      <c r="DA112" s="81">
        <v>8818</v>
      </c>
      <c r="DB112" s="81">
        <v>8741</v>
      </c>
      <c r="DC112" s="81">
        <v>8702</v>
      </c>
      <c r="DD112" s="81">
        <v>8657</v>
      </c>
      <c r="DE112" s="81">
        <v>8848</v>
      </c>
      <c r="DF112" s="81">
        <v>9005</v>
      </c>
      <c r="DG112" s="81">
        <v>8928</v>
      </c>
      <c r="DH112" s="81">
        <v>8838</v>
      </c>
      <c r="DI112" s="81">
        <v>9017</v>
      </c>
      <c r="DJ112" s="81">
        <v>9361</v>
      </c>
      <c r="DK112" s="81">
        <v>9209</v>
      </c>
      <c r="DL112" s="81">
        <v>9155</v>
      </c>
      <c r="DM112" s="81">
        <v>9056</v>
      </c>
      <c r="DN112" s="81">
        <v>9173</v>
      </c>
      <c r="DO112" s="81">
        <v>8653</v>
      </c>
      <c r="DP112" s="81">
        <v>8299</v>
      </c>
      <c r="DQ112" s="81">
        <v>8307</v>
      </c>
      <c r="DR112" s="81">
        <v>8060</v>
      </c>
      <c r="DS112" s="81">
        <v>6020</v>
      </c>
      <c r="DT112" s="81">
        <v>6222</v>
      </c>
      <c r="DU112" s="81">
        <v>6899</v>
      </c>
      <c r="DV112" s="81">
        <v>8489</v>
      </c>
      <c r="DW112" s="81">
        <v>10446</v>
      </c>
      <c r="DX112" s="81">
        <v>11848</v>
      </c>
      <c r="DY112" s="81">
        <v>12485</v>
      </c>
      <c r="DZ112" s="81">
        <v>12909</v>
      </c>
      <c r="EA112" s="81">
        <v>13653</v>
      </c>
      <c r="EB112" s="81">
        <v>13593</v>
      </c>
      <c r="EC112" s="81">
        <v>13627</v>
      </c>
      <c r="ED112" s="81">
        <v>13771</v>
      </c>
      <c r="EE112" s="81">
        <v>13518</v>
      </c>
      <c r="EF112" s="81">
        <v>13403</v>
      </c>
      <c r="EG112" s="81">
        <v>13234</v>
      </c>
      <c r="EH112" s="81">
        <v>13266</v>
      </c>
      <c r="EI112" s="81">
        <v>12947</v>
      </c>
      <c r="EJ112" s="81">
        <v>12953</v>
      </c>
      <c r="EK112" s="81">
        <v>12659</v>
      </c>
      <c r="EL112" s="81">
        <v>12481</v>
      </c>
      <c r="EM112" s="81">
        <v>12898</v>
      </c>
      <c r="EN112" s="81">
        <v>12669</v>
      </c>
      <c r="EO112" s="81">
        <v>12893</v>
      </c>
      <c r="EP112" s="81">
        <v>12570</v>
      </c>
      <c r="EQ112" s="81">
        <v>12539</v>
      </c>
      <c r="ER112" s="81">
        <v>11523</v>
      </c>
      <c r="ES112" s="81">
        <v>11159</v>
      </c>
      <c r="ET112" s="81">
        <v>10957</v>
      </c>
      <c r="EU112" s="81">
        <v>10846</v>
      </c>
      <c r="EV112" s="81">
        <v>10621</v>
      </c>
      <c r="EW112" s="81">
        <v>10712</v>
      </c>
      <c r="EX112" s="81">
        <v>10634</v>
      </c>
      <c r="EY112" s="81">
        <v>10736</v>
      </c>
      <c r="EZ112" s="81">
        <v>10463</v>
      </c>
      <c r="FA112" s="81">
        <v>10253</v>
      </c>
      <c r="FB112" s="81">
        <v>10362</v>
      </c>
      <c r="FC112" s="81">
        <v>10086</v>
      </c>
      <c r="FD112" s="81">
        <v>10195</v>
      </c>
      <c r="FE112" s="81">
        <v>9795</v>
      </c>
      <c r="FF112" s="81">
        <v>9371</v>
      </c>
      <c r="FG112" s="81">
        <v>9123</v>
      </c>
      <c r="FH112" s="81">
        <v>8588</v>
      </c>
      <c r="FI112" s="81">
        <v>7992</v>
      </c>
      <c r="FJ112" s="81">
        <v>7775</v>
      </c>
      <c r="FK112" s="81">
        <v>7216</v>
      </c>
      <c r="FL112" s="81">
        <v>6777</v>
      </c>
      <c r="FM112" s="81">
        <v>6641</v>
      </c>
      <c r="FN112" s="81">
        <v>6280</v>
      </c>
      <c r="FO112" s="81">
        <v>5998</v>
      </c>
      <c r="FP112" s="81">
        <v>5911</v>
      </c>
      <c r="FQ112" s="81">
        <v>5689</v>
      </c>
      <c r="FR112" s="81">
        <v>5359</v>
      </c>
      <c r="FS112" s="81">
        <v>5521</v>
      </c>
      <c r="FT112" s="81">
        <v>5346</v>
      </c>
      <c r="FU112" s="81">
        <v>5280</v>
      </c>
      <c r="FV112" s="81">
        <v>5570</v>
      </c>
      <c r="FW112" s="81">
        <v>5825</v>
      </c>
      <c r="FX112" s="81">
        <v>4633</v>
      </c>
      <c r="FY112" s="81">
        <v>4208</v>
      </c>
      <c r="FZ112" s="81">
        <v>4154</v>
      </c>
      <c r="GA112" s="81">
        <v>3895</v>
      </c>
      <c r="GB112" s="81">
        <v>3376</v>
      </c>
      <c r="GC112" s="81">
        <v>2989</v>
      </c>
      <c r="GD112" s="81">
        <v>3087</v>
      </c>
      <c r="GE112" s="81">
        <v>3053</v>
      </c>
      <c r="GF112" s="81">
        <v>2769</v>
      </c>
      <c r="GG112" s="81">
        <v>2540</v>
      </c>
      <c r="GH112" s="81">
        <v>2302</v>
      </c>
      <c r="GI112" s="81">
        <v>2068</v>
      </c>
      <c r="GJ112" s="81">
        <v>1744</v>
      </c>
      <c r="GK112" s="81">
        <v>1562</v>
      </c>
      <c r="GL112" s="82">
        <v>7360</v>
      </c>
    </row>
    <row r="113" spans="1:194" s="1" customFormat="1" x14ac:dyDescent="0.25">
      <c r="A113" s="31" t="s">
        <v>244</v>
      </c>
      <c r="B113" s="137" t="s">
        <v>349</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0">
        <v>986</v>
      </c>
      <c r="N113" s="80">
        <v>948</v>
      </c>
      <c r="O113" s="80">
        <v>1022</v>
      </c>
      <c r="P113" s="80">
        <v>1038</v>
      </c>
      <c r="Q113" s="80">
        <v>1088</v>
      </c>
      <c r="R113" s="80">
        <v>1083</v>
      </c>
      <c r="S113" s="80">
        <v>1147</v>
      </c>
      <c r="T113" s="80">
        <v>1095</v>
      </c>
      <c r="U113" s="80">
        <v>1153</v>
      </c>
      <c r="V113" s="80">
        <v>1064</v>
      </c>
      <c r="W113" s="80">
        <v>1162</v>
      </c>
      <c r="X113" s="80">
        <v>1146</v>
      </c>
      <c r="Y113" s="80">
        <v>1191</v>
      </c>
      <c r="Z113" s="80">
        <v>1142</v>
      </c>
      <c r="AA113" s="80">
        <v>1143</v>
      </c>
      <c r="AB113" s="80">
        <v>1121</v>
      </c>
      <c r="AC113" s="80">
        <v>1029</v>
      </c>
      <c r="AD113" s="80">
        <v>994</v>
      </c>
      <c r="AE113" s="80">
        <v>1051</v>
      </c>
      <c r="AF113" s="80">
        <v>765</v>
      </c>
      <c r="AG113" s="80">
        <v>771</v>
      </c>
      <c r="AH113" s="80">
        <v>773</v>
      </c>
      <c r="AI113" s="80">
        <v>934</v>
      </c>
      <c r="AJ113" s="80">
        <v>963</v>
      </c>
      <c r="AK113" s="80">
        <v>1051</v>
      </c>
      <c r="AL113" s="80">
        <v>1047</v>
      </c>
      <c r="AM113" s="80">
        <v>1029</v>
      </c>
      <c r="AN113" s="80">
        <v>1064</v>
      </c>
      <c r="AO113" s="80">
        <v>1122</v>
      </c>
      <c r="AP113" s="80">
        <v>1142</v>
      </c>
      <c r="AQ113" s="80">
        <v>1086</v>
      </c>
      <c r="AR113" s="80">
        <v>1172</v>
      </c>
      <c r="AS113" s="80">
        <v>1147</v>
      </c>
      <c r="AT113" s="80">
        <v>1170</v>
      </c>
      <c r="AU113" s="80">
        <v>1156</v>
      </c>
      <c r="AV113" s="80">
        <v>1103</v>
      </c>
      <c r="AW113" s="80">
        <v>1163</v>
      </c>
      <c r="AX113" s="80">
        <v>1147</v>
      </c>
      <c r="AY113" s="80">
        <v>1129</v>
      </c>
      <c r="AZ113" s="80">
        <v>1226</v>
      </c>
      <c r="BA113" s="80">
        <v>1212</v>
      </c>
      <c r="BB113" s="80">
        <v>1211</v>
      </c>
      <c r="BC113" s="80">
        <v>1334</v>
      </c>
      <c r="BD113" s="80">
        <v>1257</v>
      </c>
      <c r="BE113" s="80">
        <v>1165</v>
      </c>
      <c r="BF113" s="80">
        <v>1115</v>
      </c>
      <c r="BG113" s="80">
        <v>1145</v>
      </c>
      <c r="BH113" s="80">
        <v>1084</v>
      </c>
      <c r="BI113" s="80">
        <v>1214</v>
      </c>
      <c r="BJ113" s="80">
        <v>1233</v>
      </c>
      <c r="BK113" s="80">
        <v>1340</v>
      </c>
      <c r="BL113" s="80">
        <v>1246</v>
      </c>
      <c r="BM113" s="80">
        <v>1211</v>
      </c>
      <c r="BN113" s="80">
        <v>1264</v>
      </c>
      <c r="BO113" s="80">
        <v>1220</v>
      </c>
      <c r="BP113" s="80">
        <v>1211</v>
      </c>
      <c r="BQ113" s="80">
        <v>1223</v>
      </c>
      <c r="BR113" s="80">
        <v>1241</v>
      </c>
      <c r="BS113" s="80">
        <v>1278</v>
      </c>
      <c r="BT113" s="80">
        <v>1200</v>
      </c>
      <c r="BU113" s="80">
        <v>1168</v>
      </c>
      <c r="BV113" s="80">
        <v>1134</v>
      </c>
      <c r="BW113" s="80">
        <v>1080</v>
      </c>
      <c r="BX113" s="80">
        <v>998</v>
      </c>
      <c r="BY113" s="80">
        <v>1041</v>
      </c>
      <c r="BZ113" s="80">
        <v>876</v>
      </c>
      <c r="CA113" s="80">
        <v>851</v>
      </c>
      <c r="CB113" s="80">
        <v>835</v>
      </c>
      <c r="CC113" s="80">
        <v>800</v>
      </c>
      <c r="CD113" s="80">
        <v>816</v>
      </c>
      <c r="CE113" s="80">
        <v>829</v>
      </c>
      <c r="CF113" s="80">
        <v>742</v>
      </c>
      <c r="CG113" s="80">
        <v>771</v>
      </c>
      <c r="CH113" s="80">
        <v>816</v>
      </c>
      <c r="CI113" s="80">
        <v>895</v>
      </c>
      <c r="CJ113" s="80">
        <v>920</v>
      </c>
      <c r="CK113" s="80">
        <v>714</v>
      </c>
      <c r="CL113" s="80">
        <v>660</v>
      </c>
      <c r="CM113" s="80">
        <v>625</v>
      </c>
      <c r="CN113" s="80">
        <v>539</v>
      </c>
      <c r="CO113" s="80">
        <v>502</v>
      </c>
      <c r="CP113" s="80">
        <v>410</v>
      </c>
      <c r="CQ113" s="80">
        <v>425</v>
      </c>
      <c r="CR113" s="80">
        <v>394</v>
      </c>
      <c r="CS113" s="80">
        <v>368</v>
      </c>
      <c r="CT113" s="80">
        <v>295</v>
      </c>
      <c r="CU113" s="80">
        <v>298</v>
      </c>
      <c r="CV113" s="80">
        <v>236</v>
      </c>
      <c r="CW113" s="80">
        <v>241</v>
      </c>
      <c r="CX113" s="80">
        <v>183</v>
      </c>
      <c r="CY113" s="80">
        <v>569</v>
      </c>
      <c r="CZ113" s="81">
        <v>944</v>
      </c>
      <c r="DA113" s="81">
        <v>938</v>
      </c>
      <c r="DB113" s="81">
        <v>1008</v>
      </c>
      <c r="DC113" s="81">
        <v>985</v>
      </c>
      <c r="DD113" s="81">
        <v>1055</v>
      </c>
      <c r="DE113" s="81">
        <v>1073</v>
      </c>
      <c r="DF113" s="81">
        <v>1067</v>
      </c>
      <c r="DG113" s="81">
        <v>1070</v>
      </c>
      <c r="DH113" s="81">
        <v>1091</v>
      </c>
      <c r="DI113" s="81">
        <v>1039</v>
      </c>
      <c r="DJ113" s="81">
        <v>1099</v>
      </c>
      <c r="DK113" s="81">
        <v>1119</v>
      </c>
      <c r="DL113" s="81">
        <v>1162</v>
      </c>
      <c r="DM113" s="81">
        <v>1122</v>
      </c>
      <c r="DN113" s="81">
        <v>1031</v>
      </c>
      <c r="DO113" s="81">
        <v>1052</v>
      </c>
      <c r="DP113" s="81">
        <v>972</v>
      </c>
      <c r="DQ113" s="81">
        <v>942</v>
      </c>
      <c r="DR113" s="81">
        <v>896</v>
      </c>
      <c r="DS113" s="81">
        <v>634</v>
      </c>
      <c r="DT113" s="81">
        <v>706</v>
      </c>
      <c r="DU113" s="81">
        <v>783</v>
      </c>
      <c r="DV113" s="81">
        <v>929</v>
      </c>
      <c r="DW113" s="81">
        <v>1010</v>
      </c>
      <c r="DX113" s="81">
        <v>969</v>
      </c>
      <c r="DY113" s="81">
        <v>1114</v>
      </c>
      <c r="DZ113" s="81">
        <v>1056</v>
      </c>
      <c r="EA113" s="81">
        <v>1057</v>
      </c>
      <c r="EB113" s="81">
        <v>1185</v>
      </c>
      <c r="EC113" s="81">
        <v>1201</v>
      </c>
      <c r="ED113" s="81">
        <v>1178</v>
      </c>
      <c r="EE113" s="81">
        <v>1268</v>
      </c>
      <c r="EF113" s="81">
        <v>1293</v>
      </c>
      <c r="EG113" s="81">
        <v>1228</v>
      </c>
      <c r="EH113" s="81">
        <v>1279</v>
      </c>
      <c r="EI113" s="81">
        <v>1231</v>
      </c>
      <c r="EJ113" s="81">
        <v>1324</v>
      </c>
      <c r="EK113" s="81">
        <v>1319</v>
      </c>
      <c r="EL113" s="81">
        <v>1248</v>
      </c>
      <c r="EM113" s="81">
        <v>1256</v>
      </c>
      <c r="EN113" s="81">
        <v>1272</v>
      </c>
      <c r="EO113" s="81">
        <v>1261</v>
      </c>
      <c r="EP113" s="81">
        <v>1340</v>
      </c>
      <c r="EQ113" s="81">
        <v>1319</v>
      </c>
      <c r="ER113" s="81">
        <v>1154</v>
      </c>
      <c r="ES113" s="81">
        <v>1161</v>
      </c>
      <c r="ET113" s="81">
        <v>1185</v>
      </c>
      <c r="EU113" s="81">
        <v>1166</v>
      </c>
      <c r="EV113" s="81">
        <v>1238</v>
      </c>
      <c r="EW113" s="81">
        <v>1293</v>
      </c>
      <c r="EX113" s="81">
        <v>1281</v>
      </c>
      <c r="EY113" s="81">
        <v>1224</v>
      </c>
      <c r="EZ113" s="81">
        <v>1231</v>
      </c>
      <c r="FA113" s="81">
        <v>1248</v>
      </c>
      <c r="FB113" s="81">
        <v>1273</v>
      </c>
      <c r="FC113" s="81">
        <v>1254</v>
      </c>
      <c r="FD113" s="81">
        <v>1342</v>
      </c>
      <c r="FE113" s="81">
        <v>1239</v>
      </c>
      <c r="FF113" s="81">
        <v>1251</v>
      </c>
      <c r="FG113" s="81">
        <v>1240</v>
      </c>
      <c r="FH113" s="81">
        <v>1147</v>
      </c>
      <c r="FI113" s="81">
        <v>1111</v>
      </c>
      <c r="FJ113" s="81">
        <v>1116</v>
      </c>
      <c r="FK113" s="81">
        <v>1067</v>
      </c>
      <c r="FL113" s="81">
        <v>998</v>
      </c>
      <c r="FM113" s="81">
        <v>972</v>
      </c>
      <c r="FN113" s="81">
        <v>898</v>
      </c>
      <c r="FO113" s="81">
        <v>909</v>
      </c>
      <c r="FP113" s="81">
        <v>911</v>
      </c>
      <c r="FQ113" s="81">
        <v>928</v>
      </c>
      <c r="FR113" s="81">
        <v>835</v>
      </c>
      <c r="FS113" s="81">
        <v>903</v>
      </c>
      <c r="FT113" s="81">
        <v>913</v>
      </c>
      <c r="FU113" s="81">
        <v>941</v>
      </c>
      <c r="FV113" s="81">
        <v>1031</v>
      </c>
      <c r="FW113" s="81">
        <v>1065</v>
      </c>
      <c r="FX113" s="81">
        <v>792</v>
      </c>
      <c r="FY113" s="81">
        <v>802</v>
      </c>
      <c r="FZ113" s="81">
        <v>806</v>
      </c>
      <c r="GA113" s="81">
        <v>709</v>
      </c>
      <c r="GB113" s="81">
        <v>610</v>
      </c>
      <c r="GC113" s="81">
        <v>465</v>
      </c>
      <c r="GD113" s="81">
        <v>563</v>
      </c>
      <c r="GE113" s="81">
        <v>539</v>
      </c>
      <c r="GF113" s="81">
        <v>524</v>
      </c>
      <c r="GG113" s="81">
        <v>423</v>
      </c>
      <c r="GH113" s="81">
        <v>403</v>
      </c>
      <c r="GI113" s="81">
        <v>386</v>
      </c>
      <c r="GJ113" s="81">
        <v>325</v>
      </c>
      <c r="GK113" s="81">
        <v>320</v>
      </c>
      <c r="GL113" s="82">
        <v>1400</v>
      </c>
    </row>
    <row r="114" spans="1:194" s="1" customFormat="1" x14ac:dyDescent="0.25">
      <c r="A114" s="31" t="s">
        <v>244</v>
      </c>
      <c r="B114" s="137" t="s">
        <v>350</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0">
        <v>473</v>
      </c>
      <c r="N114" s="80">
        <v>456</v>
      </c>
      <c r="O114" s="80">
        <v>513</v>
      </c>
      <c r="P114" s="80">
        <v>466</v>
      </c>
      <c r="Q114" s="80">
        <v>560</v>
      </c>
      <c r="R114" s="80">
        <v>566</v>
      </c>
      <c r="S114" s="80">
        <v>557</v>
      </c>
      <c r="T114" s="80">
        <v>615</v>
      </c>
      <c r="U114" s="80">
        <v>636</v>
      </c>
      <c r="V114" s="80">
        <v>642</v>
      </c>
      <c r="W114" s="80">
        <v>599</v>
      </c>
      <c r="X114" s="80">
        <v>654</v>
      </c>
      <c r="Y114" s="80">
        <v>712</v>
      </c>
      <c r="Z114" s="80">
        <v>619</v>
      </c>
      <c r="AA114" s="80">
        <v>686</v>
      </c>
      <c r="AB114" s="80">
        <v>658</v>
      </c>
      <c r="AC114" s="80">
        <v>654</v>
      </c>
      <c r="AD114" s="80">
        <v>685</v>
      </c>
      <c r="AE114" s="80">
        <v>643</v>
      </c>
      <c r="AF114" s="80">
        <v>467</v>
      </c>
      <c r="AG114" s="80">
        <v>443</v>
      </c>
      <c r="AH114" s="80">
        <v>484</v>
      </c>
      <c r="AI114" s="80">
        <v>518</v>
      </c>
      <c r="AJ114" s="80">
        <v>566</v>
      </c>
      <c r="AK114" s="80">
        <v>551</v>
      </c>
      <c r="AL114" s="80">
        <v>537</v>
      </c>
      <c r="AM114" s="80">
        <v>521</v>
      </c>
      <c r="AN114" s="80">
        <v>547</v>
      </c>
      <c r="AO114" s="80">
        <v>538</v>
      </c>
      <c r="AP114" s="80">
        <v>530</v>
      </c>
      <c r="AQ114" s="80">
        <v>618</v>
      </c>
      <c r="AR114" s="80">
        <v>609</v>
      </c>
      <c r="AS114" s="80">
        <v>632</v>
      </c>
      <c r="AT114" s="80">
        <v>666</v>
      </c>
      <c r="AU114" s="80">
        <v>636</v>
      </c>
      <c r="AV114" s="80">
        <v>659</v>
      </c>
      <c r="AW114" s="80">
        <v>671</v>
      </c>
      <c r="AX114" s="80">
        <v>689</v>
      </c>
      <c r="AY114" s="80">
        <v>594</v>
      </c>
      <c r="AZ114" s="80">
        <v>647</v>
      </c>
      <c r="BA114" s="80">
        <v>676</v>
      </c>
      <c r="BB114" s="80">
        <v>646</v>
      </c>
      <c r="BC114" s="80">
        <v>641</v>
      </c>
      <c r="BD114" s="80">
        <v>639</v>
      </c>
      <c r="BE114" s="80">
        <v>575</v>
      </c>
      <c r="BF114" s="80">
        <v>592</v>
      </c>
      <c r="BG114" s="80">
        <v>587</v>
      </c>
      <c r="BH114" s="80">
        <v>628</v>
      </c>
      <c r="BI114" s="80">
        <v>693</v>
      </c>
      <c r="BJ114" s="80">
        <v>748</v>
      </c>
      <c r="BK114" s="80">
        <v>785</v>
      </c>
      <c r="BL114" s="80">
        <v>787</v>
      </c>
      <c r="BM114" s="80">
        <v>795</v>
      </c>
      <c r="BN114" s="80">
        <v>822</v>
      </c>
      <c r="BO114" s="80">
        <v>864</v>
      </c>
      <c r="BP114" s="80">
        <v>894</v>
      </c>
      <c r="BQ114" s="80">
        <v>842</v>
      </c>
      <c r="BR114" s="80">
        <v>885</v>
      </c>
      <c r="BS114" s="80">
        <v>880</v>
      </c>
      <c r="BT114" s="80">
        <v>887</v>
      </c>
      <c r="BU114" s="80">
        <v>848</v>
      </c>
      <c r="BV114" s="80">
        <v>871</v>
      </c>
      <c r="BW114" s="80">
        <v>865</v>
      </c>
      <c r="BX114" s="80">
        <v>759</v>
      </c>
      <c r="BY114" s="80">
        <v>799</v>
      </c>
      <c r="BZ114" s="80">
        <v>742</v>
      </c>
      <c r="CA114" s="80">
        <v>749</v>
      </c>
      <c r="CB114" s="80">
        <v>701</v>
      </c>
      <c r="CC114" s="80">
        <v>741</v>
      </c>
      <c r="CD114" s="80">
        <v>658</v>
      </c>
      <c r="CE114" s="80">
        <v>700</v>
      </c>
      <c r="CF114" s="80">
        <v>691</v>
      </c>
      <c r="CG114" s="80">
        <v>713</v>
      </c>
      <c r="CH114" s="80">
        <v>698</v>
      </c>
      <c r="CI114" s="80">
        <v>756</v>
      </c>
      <c r="CJ114" s="80">
        <v>872</v>
      </c>
      <c r="CK114" s="80">
        <v>626</v>
      </c>
      <c r="CL114" s="80">
        <v>603</v>
      </c>
      <c r="CM114" s="80">
        <v>646</v>
      </c>
      <c r="CN114" s="80">
        <v>508</v>
      </c>
      <c r="CO114" s="80">
        <v>438</v>
      </c>
      <c r="CP114" s="80">
        <v>434</v>
      </c>
      <c r="CQ114" s="80">
        <v>377</v>
      </c>
      <c r="CR114" s="80">
        <v>353</v>
      </c>
      <c r="CS114" s="80">
        <v>362</v>
      </c>
      <c r="CT114" s="80">
        <v>352</v>
      </c>
      <c r="CU114" s="80">
        <v>345</v>
      </c>
      <c r="CV114" s="80">
        <v>305</v>
      </c>
      <c r="CW114" s="80">
        <v>227</v>
      </c>
      <c r="CX114" s="80">
        <v>183</v>
      </c>
      <c r="CY114" s="80">
        <v>588</v>
      </c>
      <c r="CZ114" s="81">
        <v>434</v>
      </c>
      <c r="DA114" s="81">
        <v>472</v>
      </c>
      <c r="DB114" s="81">
        <v>478</v>
      </c>
      <c r="DC114" s="81">
        <v>532</v>
      </c>
      <c r="DD114" s="81">
        <v>511</v>
      </c>
      <c r="DE114" s="81">
        <v>532</v>
      </c>
      <c r="DF114" s="81">
        <v>568</v>
      </c>
      <c r="DG114" s="81">
        <v>593</v>
      </c>
      <c r="DH114" s="81">
        <v>591</v>
      </c>
      <c r="DI114" s="81">
        <v>576</v>
      </c>
      <c r="DJ114" s="81">
        <v>611</v>
      </c>
      <c r="DK114" s="81">
        <v>612</v>
      </c>
      <c r="DL114" s="81">
        <v>615</v>
      </c>
      <c r="DM114" s="81">
        <v>644</v>
      </c>
      <c r="DN114" s="81">
        <v>619</v>
      </c>
      <c r="DO114" s="81">
        <v>621</v>
      </c>
      <c r="DP114" s="81">
        <v>587</v>
      </c>
      <c r="DQ114" s="81">
        <v>579</v>
      </c>
      <c r="DR114" s="81">
        <v>614</v>
      </c>
      <c r="DS114" s="81">
        <v>437</v>
      </c>
      <c r="DT114" s="81">
        <v>396</v>
      </c>
      <c r="DU114" s="81">
        <v>435</v>
      </c>
      <c r="DV114" s="81">
        <v>479</v>
      </c>
      <c r="DW114" s="81">
        <v>538</v>
      </c>
      <c r="DX114" s="81">
        <v>523</v>
      </c>
      <c r="DY114" s="81">
        <v>518</v>
      </c>
      <c r="DZ114" s="81">
        <v>505</v>
      </c>
      <c r="EA114" s="81">
        <v>552</v>
      </c>
      <c r="EB114" s="81">
        <v>577</v>
      </c>
      <c r="EC114" s="81">
        <v>568</v>
      </c>
      <c r="ED114" s="81">
        <v>639</v>
      </c>
      <c r="EE114" s="81">
        <v>672</v>
      </c>
      <c r="EF114" s="81">
        <v>677</v>
      </c>
      <c r="EG114" s="81">
        <v>691</v>
      </c>
      <c r="EH114" s="81">
        <v>646</v>
      </c>
      <c r="EI114" s="81">
        <v>633</v>
      </c>
      <c r="EJ114" s="81">
        <v>662</v>
      </c>
      <c r="EK114" s="81">
        <v>670</v>
      </c>
      <c r="EL114" s="81">
        <v>659</v>
      </c>
      <c r="EM114" s="81">
        <v>663</v>
      </c>
      <c r="EN114" s="81">
        <v>654</v>
      </c>
      <c r="EO114" s="81">
        <v>685</v>
      </c>
      <c r="EP114" s="81">
        <v>699</v>
      </c>
      <c r="EQ114" s="81">
        <v>628</v>
      </c>
      <c r="ER114" s="81">
        <v>627</v>
      </c>
      <c r="ES114" s="81">
        <v>580</v>
      </c>
      <c r="ET114" s="81">
        <v>680</v>
      </c>
      <c r="EU114" s="81">
        <v>658</v>
      </c>
      <c r="EV114" s="81">
        <v>746</v>
      </c>
      <c r="EW114" s="81">
        <v>706</v>
      </c>
      <c r="EX114" s="81">
        <v>810</v>
      </c>
      <c r="EY114" s="81">
        <v>797</v>
      </c>
      <c r="EZ114" s="81">
        <v>841</v>
      </c>
      <c r="FA114" s="81">
        <v>878</v>
      </c>
      <c r="FB114" s="81">
        <v>919</v>
      </c>
      <c r="FC114" s="81">
        <v>855</v>
      </c>
      <c r="FD114" s="81">
        <v>923</v>
      </c>
      <c r="FE114" s="81">
        <v>929</v>
      </c>
      <c r="FF114" s="81">
        <v>960</v>
      </c>
      <c r="FG114" s="81">
        <v>922</v>
      </c>
      <c r="FH114" s="81">
        <v>922</v>
      </c>
      <c r="FI114" s="81">
        <v>941</v>
      </c>
      <c r="FJ114" s="81">
        <v>889</v>
      </c>
      <c r="FK114" s="81">
        <v>838</v>
      </c>
      <c r="FL114" s="81">
        <v>921</v>
      </c>
      <c r="FM114" s="81">
        <v>796</v>
      </c>
      <c r="FN114" s="81">
        <v>764</v>
      </c>
      <c r="FO114" s="81">
        <v>715</v>
      </c>
      <c r="FP114" s="81">
        <v>812</v>
      </c>
      <c r="FQ114" s="81">
        <v>762</v>
      </c>
      <c r="FR114" s="81">
        <v>720</v>
      </c>
      <c r="FS114" s="81">
        <v>800</v>
      </c>
      <c r="FT114" s="81">
        <v>754</v>
      </c>
      <c r="FU114" s="81">
        <v>739</v>
      </c>
      <c r="FV114" s="81">
        <v>858</v>
      </c>
      <c r="FW114" s="81">
        <v>972</v>
      </c>
      <c r="FX114" s="81">
        <v>788</v>
      </c>
      <c r="FY114" s="81">
        <v>682</v>
      </c>
      <c r="FZ114" s="81">
        <v>659</v>
      </c>
      <c r="GA114" s="81">
        <v>729</v>
      </c>
      <c r="GB114" s="81">
        <v>584</v>
      </c>
      <c r="GC114" s="81">
        <v>492</v>
      </c>
      <c r="GD114" s="81">
        <v>537</v>
      </c>
      <c r="GE114" s="81">
        <v>550</v>
      </c>
      <c r="GF114" s="81">
        <v>511</v>
      </c>
      <c r="GG114" s="81">
        <v>516</v>
      </c>
      <c r="GH114" s="81">
        <v>424</v>
      </c>
      <c r="GI114" s="81">
        <v>407</v>
      </c>
      <c r="GJ114" s="81">
        <v>349</v>
      </c>
      <c r="GK114" s="81">
        <v>286</v>
      </c>
      <c r="GL114" s="82">
        <v>1223</v>
      </c>
    </row>
    <row r="115" spans="1:194" s="1" customFormat="1" x14ac:dyDescent="0.25">
      <c r="A115" s="31" t="s">
        <v>244</v>
      </c>
      <c r="B115" s="137" t="s">
        <v>351</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0">
        <v>951</v>
      </c>
      <c r="N115" s="80">
        <v>921</v>
      </c>
      <c r="O115" s="80">
        <v>975</v>
      </c>
      <c r="P115" s="80">
        <v>1057</v>
      </c>
      <c r="Q115" s="80">
        <v>997</v>
      </c>
      <c r="R115" s="80">
        <v>1104</v>
      </c>
      <c r="S115" s="80">
        <v>1063</v>
      </c>
      <c r="T115" s="80">
        <v>1032</v>
      </c>
      <c r="U115" s="80">
        <v>1060</v>
      </c>
      <c r="V115" s="80">
        <v>1095</v>
      </c>
      <c r="W115" s="80">
        <v>1127</v>
      </c>
      <c r="X115" s="80">
        <v>1104</v>
      </c>
      <c r="Y115" s="80">
        <v>1118</v>
      </c>
      <c r="Z115" s="80">
        <v>1068</v>
      </c>
      <c r="AA115" s="80">
        <v>1142</v>
      </c>
      <c r="AB115" s="80">
        <v>1032</v>
      </c>
      <c r="AC115" s="80">
        <v>1061</v>
      </c>
      <c r="AD115" s="80">
        <v>1048</v>
      </c>
      <c r="AE115" s="80">
        <v>1030</v>
      </c>
      <c r="AF115" s="80">
        <v>810</v>
      </c>
      <c r="AG115" s="80">
        <v>822</v>
      </c>
      <c r="AH115" s="80">
        <v>849</v>
      </c>
      <c r="AI115" s="80">
        <v>988</v>
      </c>
      <c r="AJ115" s="80">
        <v>1034</v>
      </c>
      <c r="AK115" s="80">
        <v>1065</v>
      </c>
      <c r="AL115" s="80">
        <v>1056</v>
      </c>
      <c r="AM115" s="80">
        <v>1019</v>
      </c>
      <c r="AN115" s="80">
        <v>1062</v>
      </c>
      <c r="AO115" s="80">
        <v>1118</v>
      </c>
      <c r="AP115" s="80">
        <v>1183</v>
      </c>
      <c r="AQ115" s="80">
        <v>1213</v>
      </c>
      <c r="AR115" s="80">
        <v>1322</v>
      </c>
      <c r="AS115" s="80">
        <v>1199</v>
      </c>
      <c r="AT115" s="80">
        <v>1173</v>
      </c>
      <c r="AU115" s="80">
        <v>1203</v>
      </c>
      <c r="AV115" s="80">
        <v>1134</v>
      </c>
      <c r="AW115" s="80">
        <v>1274</v>
      </c>
      <c r="AX115" s="80">
        <v>1087</v>
      </c>
      <c r="AY115" s="80">
        <v>1174</v>
      </c>
      <c r="AZ115" s="80">
        <v>1140</v>
      </c>
      <c r="BA115" s="80">
        <v>1163</v>
      </c>
      <c r="BB115" s="80">
        <v>1106</v>
      </c>
      <c r="BC115" s="80">
        <v>1120</v>
      </c>
      <c r="BD115" s="80">
        <v>1173</v>
      </c>
      <c r="BE115" s="80">
        <v>959</v>
      </c>
      <c r="BF115" s="80">
        <v>1008</v>
      </c>
      <c r="BG115" s="80">
        <v>1060</v>
      </c>
      <c r="BH115" s="80">
        <v>1097</v>
      </c>
      <c r="BI115" s="80">
        <v>1175</v>
      </c>
      <c r="BJ115" s="80">
        <v>1228</v>
      </c>
      <c r="BK115" s="80">
        <v>1229</v>
      </c>
      <c r="BL115" s="80">
        <v>1357</v>
      </c>
      <c r="BM115" s="80">
        <v>1305</v>
      </c>
      <c r="BN115" s="80">
        <v>1339</v>
      </c>
      <c r="BO115" s="80">
        <v>1320</v>
      </c>
      <c r="BP115" s="80">
        <v>1307</v>
      </c>
      <c r="BQ115" s="80">
        <v>1324</v>
      </c>
      <c r="BR115" s="80">
        <v>1350</v>
      </c>
      <c r="BS115" s="80">
        <v>1339</v>
      </c>
      <c r="BT115" s="80">
        <v>1286</v>
      </c>
      <c r="BU115" s="80">
        <v>1262</v>
      </c>
      <c r="BV115" s="80">
        <v>1230</v>
      </c>
      <c r="BW115" s="80">
        <v>1159</v>
      </c>
      <c r="BX115" s="80">
        <v>1143</v>
      </c>
      <c r="BY115" s="80">
        <v>1118</v>
      </c>
      <c r="BZ115" s="80">
        <v>1057</v>
      </c>
      <c r="CA115" s="80">
        <v>966</v>
      </c>
      <c r="CB115" s="80">
        <v>945</v>
      </c>
      <c r="CC115" s="80">
        <v>919</v>
      </c>
      <c r="CD115" s="80">
        <v>940</v>
      </c>
      <c r="CE115" s="80">
        <v>900</v>
      </c>
      <c r="CF115" s="80">
        <v>966</v>
      </c>
      <c r="CG115" s="80">
        <v>919</v>
      </c>
      <c r="CH115" s="80">
        <v>933</v>
      </c>
      <c r="CI115" s="80">
        <v>994</v>
      </c>
      <c r="CJ115" s="80">
        <v>1082</v>
      </c>
      <c r="CK115" s="80">
        <v>810</v>
      </c>
      <c r="CL115" s="80">
        <v>734</v>
      </c>
      <c r="CM115" s="80">
        <v>708</v>
      </c>
      <c r="CN115" s="80">
        <v>656</v>
      </c>
      <c r="CO115" s="80">
        <v>552</v>
      </c>
      <c r="CP115" s="80">
        <v>444</v>
      </c>
      <c r="CQ115" s="80">
        <v>448</v>
      </c>
      <c r="CR115" s="80">
        <v>439</v>
      </c>
      <c r="CS115" s="80">
        <v>400</v>
      </c>
      <c r="CT115" s="80">
        <v>356</v>
      </c>
      <c r="CU115" s="80">
        <v>306</v>
      </c>
      <c r="CV115" s="80">
        <v>282</v>
      </c>
      <c r="CW115" s="80">
        <v>188</v>
      </c>
      <c r="CX115" s="80">
        <v>164</v>
      </c>
      <c r="CY115" s="80">
        <v>488</v>
      </c>
      <c r="CZ115" s="81">
        <v>910</v>
      </c>
      <c r="DA115" s="81">
        <v>924</v>
      </c>
      <c r="DB115" s="81">
        <v>894</v>
      </c>
      <c r="DC115" s="81">
        <v>918</v>
      </c>
      <c r="DD115" s="81">
        <v>972</v>
      </c>
      <c r="DE115" s="81">
        <v>1032</v>
      </c>
      <c r="DF115" s="81">
        <v>970</v>
      </c>
      <c r="DG115" s="81">
        <v>962</v>
      </c>
      <c r="DH115" s="81">
        <v>1009</v>
      </c>
      <c r="DI115" s="81">
        <v>996</v>
      </c>
      <c r="DJ115" s="81">
        <v>1087</v>
      </c>
      <c r="DK115" s="81">
        <v>1040</v>
      </c>
      <c r="DL115" s="81">
        <v>1054</v>
      </c>
      <c r="DM115" s="81">
        <v>1057</v>
      </c>
      <c r="DN115" s="81">
        <v>1060</v>
      </c>
      <c r="DO115" s="81">
        <v>1067</v>
      </c>
      <c r="DP115" s="81">
        <v>995</v>
      </c>
      <c r="DQ115" s="81">
        <v>998</v>
      </c>
      <c r="DR115" s="81">
        <v>979</v>
      </c>
      <c r="DS115" s="81">
        <v>754</v>
      </c>
      <c r="DT115" s="81">
        <v>707</v>
      </c>
      <c r="DU115" s="81">
        <v>850</v>
      </c>
      <c r="DV115" s="81">
        <v>946</v>
      </c>
      <c r="DW115" s="81">
        <v>1045</v>
      </c>
      <c r="DX115" s="81">
        <v>1026</v>
      </c>
      <c r="DY115" s="81">
        <v>1107</v>
      </c>
      <c r="DZ115" s="81">
        <v>1162</v>
      </c>
      <c r="EA115" s="81">
        <v>1131</v>
      </c>
      <c r="EB115" s="81">
        <v>1223</v>
      </c>
      <c r="EC115" s="81">
        <v>1302</v>
      </c>
      <c r="ED115" s="81">
        <v>1365</v>
      </c>
      <c r="EE115" s="81">
        <v>1263</v>
      </c>
      <c r="EF115" s="81">
        <v>1263</v>
      </c>
      <c r="EG115" s="81">
        <v>1330</v>
      </c>
      <c r="EH115" s="81">
        <v>1314</v>
      </c>
      <c r="EI115" s="81">
        <v>1241</v>
      </c>
      <c r="EJ115" s="81">
        <v>1239</v>
      </c>
      <c r="EK115" s="81">
        <v>1261</v>
      </c>
      <c r="EL115" s="81">
        <v>1134</v>
      </c>
      <c r="EM115" s="81">
        <v>1252</v>
      </c>
      <c r="EN115" s="81">
        <v>1231</v>
      </c>
      <c r="EO115" s="81">
        <v>1113</v>
      </c>
      <c r="EP115" s="81">
        <v>1144</v>
      </c>
      <c r="EQ115" s="81">
        <v>1153</v>
      </c>
      <c r="ER115" s="81">
        <v>1013</v>
      </c>
      <c r="ES115" s="81">
        <v>1003</v>
      </c>
      <c r="ET115" s="81">
        <v>1024</v>
      </c>
      <c r="EU115" s="81">
        <v>1115</v>
      </c>
      <c r="EV115" s="81">
        <v>1105</v>
      </c>
      <c r="EW115" s="81">
        <v>1180</v>
      </c>
      <c r="EX115" s="81">
        <v>1356</v>
      </c>
      <c r="EY115" s="81">
        <v>1446</v>
      </c>
      <c r="EZ115" s="81">
        <v>1382</v>
      </c>
      <c r="FA115" s="81">
        <v>1360</v>
      </c>
      <c r="FB115" s="81">
        <v>1362</v>
      </c>
      <c r="FC115" s="81">
        <v>1324</v>
      </c>
      <c r="FD115" s="81">
        <v>1366</v>
      </c>
      <c r="FE115" s="81">
        <v>1372</v>
      </c>
      <c r="FF115" s="81">
        <v>1411</v>
      </c>
      <c r="FG115" s="81">
        <v>1323</v>
      </c>
      <c r="FH115" s="81">
        <v>1276</v>
      </c>
      <c r="FI115" s="81">
        <v>1251</v>
      </c>
      <c r="FJ115" s="81">
        <v>1192</v>
      </c>
      <c r="FK115" s="81">
        <v>1163</v>
      </c>
      <c r="FL115" s="81">
        <v>1074</v>
      </c>
      <c r="FM115" s="81">
        <v>1060</v>
      </c>
      <c r="FN115" s="81">
        <v>1091</v>
      </c>
      <c r="FO115" s="81">
        <v>969</v>
      </c>
      <c r="FP115" s="81">
        <v>1071</v>
      </c>
      <c r="FQ115" s="81">
        <v>961</v>
      </c>
      <c r="FR115" s="81">
        <v>975</v>
      </c>
      <c r="FS115" s="81">
        <v>1045</v>
      </c>
      <c r="FT115" s="81">
        <v>994</v>
      </c>
      <c r="FU115" s="81">
        <v>1024</v>
      </c>
      <c r="FV115" s="81">
        <v>1105</v>
      </c>
      <c r="FW115" s="81">
        <v>1175</v>
      </c>
      <c r="FX115" s="81">
        <v>910</v>
      </c>
      <c r="FY115" s="81">
        <v>811</v>
      </c>
      <c r="FZ115" s="81">
        <v>816</v>
      </c>
      <c r="GA115" s="81">
        <v>770</v>
      </c>
      <c r="GB115" s="81">
        <v>672</v>
      </c>
      <c r="GC115" s="81">
        <v>596</v>
      </c>
      <c r="GD115" s="81">
        <v>568</v>
      </c>
      <c r="GE115" s="81">
        <v>553</v>
      </c>
      <c r="GF115" s="81">
        <v>548</v>
      </c>
      <c r="GG115" s="81">
        <v>435</v>
      </c>
      <c r="GH115" s="81">
        <v>416</v>
      </c>
      <c r="GI115" s="81">
        <v>355</v>
      </c>
      <c r="GJ115" s="81">
        <v>319</v>
      </c>
      <c r="GK115" s="81">
        <v>265</v>
      </c>
      <c r="GL115" s="82">
        <v>983</v>
      </c>
    </row>
    <row r="116" spans="1:194" s="1" customFormat="1" x14ac:dyDescent="0.25">
      <c r="A116" s="31" t="s">
        <v>244</v>
      </c>
      <c r="B116" s="137" t="s">
        <v>352</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0">
        <v>725</v>
      </c>
      <c r="N116" s="80">
        <v>708</v>
      </c>
      <c r="O116" s="80">
        <v>791</v>
      </c>
      <c r="P116" s="80">
        <v>843</v>
      </c>
      <c r="Q116" s="80">
        <v>748</v>
      </c>
      <c r="R116" s="80">
        <v>832</v>
      </c>
      <c r="S116" s="80">
        <v>872</v>
      </c>
      <c r="T116" s="80">
        <v>855</v>
      </c>
      <c r="U116" s="80">
        <v>862</v>
      </c>
      <c r="V116" s="80">
        <v>940</v>
      </c>
      <c r="W116" s="80">
        <v>917</v>
      </c>
      <c r="X116" s="80">
        <v>929</v>
      </c>
      <c r="Y116" s="80">
        <v>901</v>
      </c>
      <c r="Z116" s="80">
        <v>887</v>
      </c>
      <c r="AA116" s="80">
        <v>919</v>
      </c>
      <c r="AB116" s="80">
        <v>910</v>
      </c>
      <c r="AC116" s="80">
        <v>850</v>
      </c>
      <c r="AD116" s="80">
        <v>811</v>
      </c>
      <c r="AE116" s="80">
        <v>793</v>
      </c>
      <c r="AF116" s="80">
        <v>572</v>
      </c>
      <c r="AG116" s="80">
        <v>566</v>
      </c>
      <c r="AH116" s="80">
        <v>643</v>
      </c>
      <c r="AI116" s="80">
        <v>693</v>
      </c>
      <c r="AJ116" s="80">
        <v>771</v>
      </c>
      <c r="AK116" s="80">
        <v>814</v>
      </c>
      <c r="AL116" s="80">
        <v>888</v>
      </c>
      <c r="AM116" s="80">
        <v>897</v>
      </c>
      <c r="AN116" s="80">
        <v>785</v>
      </c>
      <c r="AO116" s="80">
        <v>868</v>
      </c>
      <c r="AP116" s="80">
        <v>895</v>
      </c>
      <c r="AQ116" s="80">
        <v>978</v>
      </c>
      <c r="AR116" s="80">
        <v>949</v>
      </c>
      <c r="AS116" s="80">
        <v>957</v>
      </c>
      <c r="AT116" s="80">
        <v>958</v>
      </c>
      <c r="AU116" s="80">
        <v>1000</v>
      </c>
      <c r="AV116" s="80">
        <v>938</v>
      </c>
      <c r="AW116" s="80">
        <v>935</v>
      </c>
      <c r="AX116" s="80">
        <v>1001</v>
      </c>
      <c r="AY116" s="80">
        <v>893</v>
      </c>
      <c r="AZ116" s="80">
        <v>983</v>
      </c>
      <c r="BA116" s="80">
        <v>881</v>
      </c>
      <c r="BB116" s="80">
        <v>973</v>
      </c>
      <c r="BC116" s="80">
        <v>1051</v>
      </c>
      <c r="BD116" s="80">
        <v>918</v>
      </c>
      <c r="BE116" s="80">
        <v>892</v>
      </c>
      <c r="BF116" s="80">
        <v>822</v>
      </c>
      <c r="BG116" s="80">
        <v>801</v>
      </c>
      <c r="BH116" s="80">
        <v>1002</v>
      </c>
      <c r="BI116" s="80">
        <v>973</v>
      </c>
      <c r="BJ116" s="80">
        <v>1097</v>
      </c>
      <c r="BK116" s="80">
        <v>1104</v>
      </c>
      <c r="BL116" s="80">
        <v>1188</v>
      </c>
      <c r="BM116" s="80">
        <v>1188</v>
      </c>
      <c r="BN116" s="80">
        <v>1187</v>
      </c>
      <c r="BO116" s="80">
        <v>1186</v>
      </c>
      <c r="BP116" s="80">
        <v>1165</v>
      </c>
      <c r="BQ116" s="80">
        <v>1186</v>
      </c>
      <c r="BR116" s="80">
        <v>1248</v>
      </c>
      <c r="BS116" s="80">
        <v>1178</v>
      </c>
      <c r="BT116" s="80">
        <v>1152</v>
      </c>
      <c r="BU116" s="80">
        <v>1188</v>
      </c>
      <c r="BV116" s="80">
        <v>1094</v>
      </c>
      <c r="BW116" s="80">
        <v>1104</v>
      </c>
      <c r="BX116" s="80">
        <v>1034</v>
      </c>
      <c r="BY116" s="80">
        <v>1075</v>
      </c>
      <c r="BZ116" s="80">
        <v>923</v>
      </c>
      <c r="CA116" s="80">
        <v>903</v>
      </c>
      <c r="CB116" s="80">
        <v>927</v>
      </c>
      <c r="CC116" s="80">
        <v>881</v>
      </c>
      <c r="CD116" s="80">
        <v>893</v>
      </c>
      <c r="CE116" s="80">
        <v>888</v>
      </c>
      <c r="CF116" s="80">
        <v>898</v>
      </c>
      <c r="CG116" s="80">
        <v>917</v>
      </c>
      <c r="CH116" s="80">
        <v>980</v>
      </c>
      <c r="CI116" s="80">
        <v>936</v>
      </c>
      <c r="CJ116" s="80">
        <v>1019</v>
      </c>
      <c r="CK116" s="80">
        <v>805</v>
      </c>
      <c r="CL116" s="80">
        <v>737</v>
      </c>
      <c r="CM116" s="80">
        <v>783</v>
      </c>
      <c r="CN116" s="80">
        <v>691</v>
      </c>
      <c r="CO116" s="80">
        <v>633</v>
      </c>
      <c r="CP116" s="80">
        <v>481</v>
      </c>
      <c r="CQ116" s="80">
        <v>490</v>
      </c>
      <c r="CR116" s="80">
        <v>476</v>
      </c>
      <c r="CS116" s="80">
        <v>429</v>
      </c>
      <c r="CT116" s="80">
        <v>390</v>
      </c>
      <c r="CU116" s="80">
        <v>311</v>
      </c>
      <c r="CV116" s="80">
        <v>292</v>
      </c>
      <c r="CW116" s="80">
        <v>231</v>
      </c>
      <c r="CX116" s="80">
        <v>192</v>
      </c>
      <c r="CY116" s="80">
        <v>555</v>
      </c>
      <c r="CZ116" s="81">
        <v>666</v>
      </c>
      <c r="DA116" s="81">
        <v>733</v>
      </c>
      <c r="DB116" s="81">
        <v>755</v>
      </c>
      <c r="DC116" s="81">
        <v>756</v>
      </c>
      <c r="DD116" s="81">
        <v>813</v>
      </c>
      <c r="DE116" s="81">
        <v>776</v>
      </c>
      <c r="DF116" s="81">
        <v>779</v>
      </c>
      <c r="DG116" s="81">
        <v>842</v>
      </c>
      <c r="DH116" s="81">
        <v>836</v>
      </c>
      <c r="DI116" s="81">
        <v>872</v>
      </c>
      <c r="DJ116" s="81">
        <v>843</v>
      </c>
      <c r="DK116" s="81">
        <v>863</v>
      </c>
      <c r="DL116" s="81">
        <v>847</v>
      </c>
      <c r="DM116" s="81">
        <v>920</v>
      </c>
      <c r="DN116" s="81">
        <v>956</v>
      </c>
      <c r="DO116" s="81">
        <v>846</v>
      </c>
      <c r="DP116" s="81">
        <v>809</v>
      </c>
      <c r="DQ116" s="81">
        <v>840</v>
      </c>
      <c r="DR116" s="81">
        <v>733</v>
      </c>
      <c r="DS116" s="81">
        <v>477</v>
      </c>
      <c r="DT116" s="81">
        <v>475</v>
      </c>
      <c r="DU116" s="81">
        <v>660</v>
      </c>
      <c r="DV116" s="81">
        <v>741</v>
      </c>
      <c r="DW116" s="81">
        <v>801</v>
      </c>
      <c r="DX116" s="81">
        <v>811</v>
      </c>
      <c r="DY116" s="81">
        <v>797</v>
      </c>
      <c r="DZ116" s="81">
        <v>800</v>
      </c>
      <c r="EA116" s="81">
        <v>898</v>
      </c>
      <c r="EB116" s="81">
        <v>932</v>
      </c>
      <c r="EC116" s="81">
        <v>943</v>
      </c>
      <c r="ED116" s="81">
        <v>977</v>
      </c>
      <c r="EE116" s="81">
        <v>974</v>
      </c>
      <c r="EF116" s="81">
        <v>1019</v>
      </c>
      <c r="EG116" s="81">
        <v>954</v>
      </c>
      <c r="EH116" s="81">
        <v>1050</v>
      </c>
      <c r="EI116" s="81">
        <v>1006</v>
      </c>
      <c r="EJ116" s="81">
        <v>997</v>
      </c>
      <c r="EK116" s="81">
        <v>991</v>
      </c>
      <c r="EL116" s="81">
        <v>925</v>
      </c>
      <c r="EM116" s="81">
        <v>948</v>
      </c>
      <c r="EN116" s="81">
        <v>942</v>
      </c>
      <c r="EO116" s="81">
        <v>994</v>
      </c>
      <c r="EP116" s="81">
        <v>977</v>
      </c>
      <c r="EQ116" s="81">
        <v>970</v>
      </c>
      <c r="ER116" s="81">
        <v>889</v>
      </c>
      <c r="ES116" s="81">
        <v>867</v>
      </c>
      <c r="ET116" s="81">
        <v>868</v>
      </c>
      <c r="EU116" s="81">
        <v>917</v>
      </c>
      <c r="EV116" s="81">
        <v>986</v>
      </c>
      <c r="EW116" s="81">
        <v>1047</v>
      </c>
      <c r="EX116" s="81">
        <v>1092</v>
      </c>
      <c r="EY116" s="81">
        <v>1224</v>
      </c>
      <c r="EZ116" s="81">
        <v>1153</v>
      </c>
      <c r="FA116" s="81">
        <v>1183</v>
      </c>
      <c r="FB116" s="81">
        <v>1244</v>
      </c>
      <c r="FC116" s="81">
        <v>1292</v>
      </c>
      <c r="FD116" s="81">
        <v>1186</v>
      </c>
      <c r="FE116" s="81">
        <v>1270</v>
      </c>
      <c r="FF116" s="81">
        <v>1298</v>
      </c>
      <c r="FG116" s="81">
        <v>1194</v>
      </c>
      <c r="FH116" s="81">
        <v>1154</v>
      </c>
      <c r="FI116" s="81">
        <v>1103</v>
      </c>
      <c r="FJ116" s="81">
        <v>1075</v>
      </c>
      <c r="FK116" s="81">
        <v>1065</v>
      </c>
      <c r="FL116" s="81">
        <v>1003</v>
      </c>
      <c r="FM116" s="81">
        <v>979</v>
      </c>
      <c r="FN116" s="81">
        <v>927</v>
      </c>
      <c r="FO116" s="81">
        <v>959</v>
      </c>
      <c r="FP116" s="81">
        <v>911</v>
      </c>
      <c r="FQ116" s="81">
        <v>956</v>
      </c>
      <c r="FR116" s="81">
        <v>918</v>
      </c>
      <c r="FS116" s="81">
        <v>951</v>
      </c>
      <c r="FT116" s="81">
        <v>949</v>
      </c>
      <c r="FU116" s="81">
        <v>1051</v>
      </c>
      <c r="FV116" s="81">
        <v>1032</v>
      </c>
      <c r="FW116" s="81">
        <v>1136</v>
      </c>
      <c r="FX116" s="81">
        <v>837</v>
      </c>
      <c r="FY116" s="81">
        <v>919</v>
      </c>
      <c r="FZ116" s="81">
        <v>923</v>
      </c>
      <c r="GA116" s="81">
        <v>856</v>
      </c>
      <c r="GB116" s="81">
        <v>659</v>
      </c>
      <c r="GC116" s="81">
        <v>593</v>
      </c>
      <c r="GD116" s="81">
        <v>576</v>
      </c>
      <c r="GE116" s="81">
        <v>586</v>
      </c>
      <c r="GF116" s="81">
        <v>512</v>
      </c>
      <c r="GG116" s="81">
        <v>455</v>
      </c>
      <c r="GH116" s="81">
        <v>445</v>
      </c>
      <c r="GI116" s="81">
        <v>335</v>
      </c>
      <c r="GJ116" s="81">
        <v>296</v>
      </c>
      <c r="GK116" s="81">
        <v>268</v>
      </c>
      <c r="GL116" s="82">
        <v>1127</v>
      </c>
    </row>
    <row r="117" spans="1:194" s="1" customFormat="1" x14ac:dyDescent="0.25">
      <c r="A117" s="31" t="s">
        <v>244</v>
      </c>
      <c r="B117" s="137" t="s">
        <v>353</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0">
        <v>1576</v>
      </c>
      <c r="N117" s="80">
        <v>1619</v>
      </c>
      <c r="O117" s="80">
        <v>1700</v>
      </c>
      <c r="P117" s="80">
        <v>1713</v>
      </c>
      <c r="Q117" s="80">
        <v>1833</v>
      </c>
      <c r="R117" s="80">
        <v>1816</v>
      </c>
      <c r="S117" s="80">
        <v>1877</v>
      </c>
      <c r="T117" s="80">
        <v>1841</v>
      </c>
      <c r="U117" s="80">
        <v>1896</v>
      </c>
      <c r="V117" s="80">
        <v>1885</v>
      </c>
      <c r="W117" s="80">
        <v>1786</v>
      </c>
      <c r="X117" s="80">
        <v>1925</v>
      </c>
      <c r="Y117" s="80">
        <v>1863</v>
      </c>
      <c r="Z117" s="80">
        <v>1868</v>
      </c>
      <c r="AA117" s="80">
        <v>1881</v>
      </c>
      <c r="AB117" s="80">
        <v>1856</v>
      </c>
      <c r="AC117" s="80">
        <v>1816</v>
      </c>
      <c r="AD117" s="80">
        <v>1850</v>
      </c>
      <c r="AE117" s="80">
        <v>1628</v>
      </c>
      <c r="AF117" s="80">
        <v>1151</v>
      </c>
      <c r="AG117" s="80">
        <v>1081</v>
      </c>
      <c r="AH117" s="80">
        <v>1162</v>
      </c>
      <c r="AI117" s="80">
        <v>1313</v>
      </c>
      <c r="AJ117" s="80">
        <v>1426</v>
      </c>
      <c r="AK117" s="80">
        <v>1540</v>
      </c>
      <c r="AL117" s="80">
        <v>1659</v>
      </c>
      <c r="AM117" s="80">
        <v>1463</v>
      </c>
      <c r="AN117" s="80">
        <v>1624</v>
      </c>
      <c r="AO117" s="80">
        <v>1714</v>
      </c>
      <c r="AP117" s="80">
        <v>1597</v>
      </c>
      <c r="AQ117" s="80">
        <v>1796</v>
      </c>
      <c r="AR117" s="80">
        <v>1942</v>
      </c>
      <c r="AS117" s="80">
        <v>1919</v>
      </c>
      <c r="AT117" s="80">
        <v>1882</v>
      </c>
      <c r="AU117" s="80">
        <v>2143</v>
      </c>
      <c r="AV117" s="80">
        <v>1964</v>
      </c>
      <c r="AW117" s="80">
        <v>2058</v>
      </c>
      <c r="AX117" s="80">
        <v>2082</v>
      </c>
      <c r="AY117" s="80">
        <v>1905</v>
      </c>
      <c r="AZ117" s="80">
        <v>2012</v>
      </c>
      <c r="BA117" s="80">
        <v>1974</v>
      </c>
      <c r="BB117" s="80">
        <v>2009</v>
      </c>
      <c r="BC117" s="80">
        <v>2089</v>
      </c>
      <c r="BD117" s="80">
        <v>1997</v>
      </c>
      <c r="BE117" s="80">
        <v>1820</v>
      </c>
      <c r="BF117" s="80">
        <v>1763</v>
      </c>
      <c r="BG117" s="80">
        <v>1766</v>
      </c>
      <c r="BH117" s="80">
        <v>1890</v>
      </c>
      <c r="BI117" s="80">
        <v>1794</v>
      </c>
      <c r="BJ117" s="80">
        <v>1904</v>
      </c>
      <c r="BK117" s="80">
        <v>1999</v>
      </c>
      <c r="BL117" s="80">
        <v>2133</v>
      </c>
      <c r="BM117" s="80">
        <v>1941</v>
      </c>
      <c r="BN117" s="80">
        <v>2038</v>
      </c>
      <c r="BO117" s="80">
        <v>1930</v>
      </c>
      <c r="BP117" s="80">
        <v>2028</v>
      </c>
      <c r="BQ117" s="80">
        <v>1963</v>
      </c>
      <c r="BR117" s="80">
        <v>2102</v>
      </c>
      <c r="BS117" s="80">
        <v>1961</v>
      </c>
      <c r="BT117" s="80">
        <v>2040</v>
      </c>
      <c r="BU117" s="80">
        <v>1833</v>
      </c>
      <c r="BV117" s="80">
        <v>1796</v>
      </c>
      <c r="BW117" s="80">
        <v>1726</v>
      </c>
      <c r="BX117" s="80">
        <v>1688</v>
      </c>
      <c r="BY117" s="80">
        <v>1649</v>
      </c>
      <c r="BZ117" s="80">
        <v>1610</v>
      </c>
      <c r="CA117" s="80">
        <v>1620</v>
      </c>
      <c r="CB117" s="80">
        <v>1501</v>
      </c>
      <c r="CC117" s="80">
        <v>1445</v>
      </c>
      <c r="CD117" s="80">
        <v>1421</v>
      </c>
      <c r="CE117" s="80">
        <v>1353</v>
      </c>
      <c r="CF117" s="80">
        <v>1367</v>
      </c>
      <c r="CG117" s="80">
        <v>1326</v>
      </c>
      <c r="CH117" s="80">
        <v>1411</v>
      </c>
      <c r="CI117" s="80">
        <v>1525</v>
      </c>
      <c r="CJ117" s="80">
        <v>1590</v>
      </c>
      <c r="CK117" s="80">
        <v>1124</v>
      </c>
      <c r="CL117" s="80">
        <v>1099</v>
      </c>
      <c r="CM117" s="80">
        <v>1047</v>
      </c>
      <c r="CN117" s="80">
        <v>991</v>
      </c>
      <c r="CO117" s="80">
        <v>842</v>
      </c>
      <c r="CP117" s="80">
        <v>743</v>
      </c>
      <c r="CQ117" s="80">
        <v>739</v>
      </c>
      <c r="CR117" s="80">
        <v>648</v>
      </c>
      <c r="CS117" s="80">
        <v>641</v>
      </c>
      <c r="CT117" s="80">
        <v>580</v>
      </c>
      <c r="CU117" s="80">
        <v>515</v>
      </c>
      <c r="CV117" s="80">
        <v>449</v>
      </c>
      <c r="CW117" s="80">
        <v>367</v>
      </c>
      <c r="CX117" s="80">
        <v>307</v>
      </c>
      <c r="CY117" s="80">
        <v>968</v>
      </c>
      <c r="CZ117" s="81">
        <v>1524</v>
      </c>
      <c r="DA117" s="81">
        <v>1578</v>
      </c>
      <c r="DB117" s="81">
        <v>1643</v>
      </c>
      <c r="DC117" s="81">
        <v>1645</v>
      </c>
      <c r="DD117" s="81">
        <v>1607</v>
      </c>
      <c r="DE117" s="81">
        <v>1771</v>
      </c>
      <c r="DF117" s="81">
        <v>1838</v>
      </c>
      <c r="DG117" s="81">
        <v>1771</v>
      </c>
      <c r="DH117" s="81">
        <v>1845</v>
      </c>
      <c r="DI117" s="81">
        <v>1832</v>
      </c>
      <c r="DJ117" s="81">
        <v>1881</v>
      </c>
      <c r="DK117" s="81">
        <v>1825</v>
      </c>
      <c r="DL117" s="81">
        <v>1744</v>
      </c>
      <c r="DM117" s="81">
        <v>1816</v>
      </c>
      <c r="DN117" s="81">
        <v>1781</v>
      </c>
      <c r="DO117" s="81">
        <v>1614</v>
      </c>
      <c r="DP117" s="81">
        <v>1583</v>
      </c>
      <c r="DQ117" s="81">
        <v>1556</v>
      </c>
      <c r="DR117" s="81">
        <v>1492</v>
      </c>
      <c r="DS117" s="81">
        <v>901</v>
      </c>
      <c r="DT117" s="81">
        <v>869</v>
      </c>
      <c r="DU117" s="81">
        <v>1002</v>
      </c>
      <c r="DV117" s="81">
        <v>1319</v>
      </c>
      <c r="DW117" s="81">
        <v>1572</v>
      </c>
      <c r="DX117" s="81">
        <v>1497</v>
      </c>
      <c r="DY117" s="81">
        <v>1571</v>
      </c>
      <c r="DZ117" s="81">
        <v>1550</v>
      </c>
      <c r="EA117" s="81">
        <v>1727</v>
      </c>
      <c r="EB117" s="81">
        <v>1802</v>
      </c>
      <c r="EC117" s="81">
        <v>1895</v>
      </c>
      <c r="ED117" s="81">
        <v>2133</v>
      </c>
      <c r="EE117" s="81">
        <v>2111</v>
      </c>
      <c r="EF117" s="81">
        <v>2195</v>
      </c>
      <c r="EG117" s="81">
        <v>2120</v>
      </c>
      <c r="EH117" s="81">
        <v>2269</v>
      </c>
      <c r="EI117" s="81">
        <v>2142</v>
      </c>
      <c r="EJ117" s="81">
        <v>2142</v>
      </c>
      <c r="EK117" s="81">
        <v>2285</v>
      </c>
      <c r="EL117" s="81">
        <v>2122</v>
      </c>
      <c r="EM117" s="81">
        <v>2148</v>
      </c>
      <c r="EN117" s="81">
        <v>2098</v>
      </c>
      <c r="EO117" s="81">
        <v>2072</v>
      </c>
      <c r="EP117" s="81">
        <v>2156</v>
      </c>
      <c r="EQ117" s="81">
        <v>2032</v>
      </c>
      <c r="ER117" s="81">
        <v>1954</v>
      </c>
      <c r="ES117" s="81">
        <v>1871</v>
      </c>
      <c r="ET117" s="81">
        <v>1788</v>
      </c>
      <c r="EU117" s="81">
        <v>1872</v>
      </c>
      <c r="EV117" s="81">
        <v>1857</v>
      </c>
      <c r="EW117" s="81">
        <v>1919</v>
      </c>
      <c r="EX117" s="81">
        <v>2075</v>
      </c>
      <c r="EY117" s="81">
        <v>2076</v>
      </c>
      <c r="EZ117" s="81">
        <v>1905</v>
      </c>
      <c r="FA117" s="81">
        <v>2159</v>
      </c>
      <c r="FB117" s="81">
        <v>2070</v>
      </c>
      <c r="FC117" s="81">
        <v>2123</v>
      </c>
      <c r="FD117" s="81">
        <v>2109</v>
      </c>
      <c r="FE117" s="81">
        <v>2131</v>
      </c>
      <c r="FF117" s="81">
        <v>1994</v>
      </c>
      <c r="FG117" s="81">
        <v>1969</v>
      </c>
      <c r="FH117" s="81">
        <v>2099</v>
      </c>
      <c r="FI117" s="81">
        <v>1891</v>
      </c>
      <c r="FJ117" s="81">
        <v>1926</v>
      </c>
      <c r="FK117" s="81">
        <v>1784</v>
      </c>
      <c r="FL117" s="81">
        <v>1770</v>
      </c>
      <c r="FM117" s="81">
        <v>1648</v>
      </c>
      <c r="FN117" s="81">
        <v>1582</v>
      </c>
      <c r="FO117" s="81">
        <v>1606</v>
      </c>
      <c r="FP117" s="81">
        <v>1541</v>
      </c>
      <c r="FQ117" s="81">
        <v>1551</v>
      </c>
      <c r="FR117" s="81">
        <v>1463</v>
      </c>
      <c r="FS117" s="81">
        <v>1459</v>
      </c>
      <c r="FT117" s="81">
        <v>1592</v>
      </c>
      <c r="FU117" s="81">
        <v>1520</v>
      </c>
      <c r="FV117" s="81">
        <v>1581</v>
      </c>
      <c r="FW117" s="81">
        <v>1890</v>
      </c>
      <c r="FX117" s="81">
        <v>1361</v>
      </c>
      <c r="FY117" s="81">
        <v>1390</v>
      </c>
      <c r="FZ117" s="81">
        <v>1253</v>
      </c>
      <c r="GA117" s="81">
        <v>1202</v>
      </c>
      <c r="GB117" s="81">
        <v>1101</v>
      </c>
      <c r="GC117" s="81">
        <v>939</v>
      </c>
      <c r="GD117" s="81">
        <v>1013</v>
      </c>
      <c r="GE117" s="81">
        <v>919</v>
      </c>
      <c r="GF117" s="81">
        <v>939</v>
      </c>
      <c r="GG117" s="81">
        <v>830</v>
      </c>
      <c r="GH117" s="81">
        <v>754</v>
      </c>
      <c r="GI117" s="81">
        <v>623</v>
      </c>
      <c r="GJ117" s="81">
        <v>546</v>
      </c>
      <c r="GK117" s="81">
        <v>502</v>
      </c>
      <c r="GL117" s="82">
        <v>2160</v>
      </c>
    </row>
    <row r="118" spans="1:194" s="1" customFormat="1" x14ac:dyDescent="0.25">
      <c r="A118" s="31" t="s">
        <v>244</v>
      </c>
      <c r="B118" s="137" t="s">
        <v>354</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0">
        <v>1524</v>
      </c>
      <c r="N118" s="80">
        <v>1572</v>
      </c>
      <c r="O118" s="80">
        <v>1603</v>
      </c>
      <c r="P118" s="80">
        <v>1719</v>
      </c>
      <c r="Q118" s="80">
        <v>1594</v>
      </c>
      <c r="R118" s="80">
        <v>1677</v>
      </c>
      <c r="S118" s="80">
        <v>1772</v>
      </c>
      <c r="T118" s="80">
        <v>1689</v>
      </c>
      <c r="U118" s="80">
        <v>1792</v>
      </c>
      <c r="V118" s="80">
        <v>1820</v>
      </c>
      <c r="W118" s="80">
        <v>1786</v>
      </c>
      <c r="X118" s="80">
        <v>1810</v>
      </c>
      <c r="Y118" s="80">
        <v>1754</v>
      </c>
      <c r="Z118" s="80">
        <v>1706</v>
      </c>
      <c r="AA118" s="80">
        <v>1834</v>
      </c>
      <c r="AB118" s="80">
        <v>1657</v>
      </c>
      <c r="AC118" s="80">
        <v>1585</v>
      </c>
      <c r="AD118" s="80">
        <v>1773</v>
      </c>
      <c r="AE118" s="80">
        <v>1585</v>
      </c>
      <c r="AF118" s="80">
        <v>1769</v>
      </c>
      <c r="AG118" s="80">
        <v>1812</v>
      </c>
      <c r="AH118" s="80">
        <v>1826</v>
      </c>
      <c r="AI118" s="80">
        <v>1749</v>
      </c>
      <c r="AJ118" s="80">
        <v>1667</v>
      </c>
      <c r="AK118" s="80">
        <v>1648</v>
      </c>
      <c r="AL118" s="80">
        <v>1838</v>
      </c>
      <c r="AM118" s="80">
        <v>1581</v>
      </c>
      <c r="AN118" s="80">
        <v>1753</v>
      </c>
      <c r="AO118" s="80">
        <v>1730</v>
      </c>
      <c r="AP118" s="80">
        <v>1780</v>
      </c>
      <c r="AQ118" s="80">
        <v>1956</v>
      </c>
      <c r="AR118" s="80">
        <v>1885</v>
      </c>
      <c r="AS118" s="80">
        <v>1929</v>
      </c>
      <c r="AT118" s="80">
        <v>1936</v>
      </c>
      <c r="AU118" s="80">
        <v>1966</v>
      </c>
      <c r="AV118" s="80">
        <v>1820</v>
      </c>
      <c r="AW118" s="80">
        <v>1898</v>
      </c>
      <c r="AX118" s="80">
        <v>1875</v>
      </c>
      <c r="AY118" s="80">
        <v>1789</v>
      </c>
      <c r="AZ118" s="80">
        <v>1787</v>
      </c>
      <c r="BA118" s="80">
        <v>1709</v>
      </c>
      <c r="BB118" s="80">
        <v>1765</v>
      </c>
      <c r="BC118" s="80">
        <v>1681</v>
      </c>
      <c r="BD118" s="80">
        <v>1697</v>
      </c>
      <c r="BE118" s="80">
        <v>1492</v>
      </c>
      <c r="BF118" s="80">
        <v>1445</v>
      </c>
      <c r="BG118" s="80">
        <v>1551</v>
      </c>
      <c r="BH118" s="80">
        <v>1602</v>
      </c>
      <c r="BI118" s="80">
        <v>1542</v>
      </c>
      <c r="BJ118" s="80">
        <v>1667</v>
      </c>
      <c r="BK118" s="80">
        <v>1715</v>
      </c>
      <c r="BL118" s="80">
        <v>1765</v>
      </c>
      <c r="BM118" s="80">
        <v>1785</v>
      </c>
      <c r="BN118" s="80">
        <v>1838</v>
      </c>
      <c r="BO118" s="80">
        <v>1737</v>
      </c>
      <c r="BP118" s="80">
        <v>1781</v>
      </c>
      <c r="BQ118" s="80">
        <v>1780</v>
      </c>
      <c r="BR118" s="80">
        <v>1658</v>
      </c>
      <c r="BS118" s="80">
        <v>1686</v>
      </c>
      <c r="BT118" s="80">
        <v>1653</v>
      </c>
      <c r="BU118" s="80">
        <v>1696</v>
      </c>
      <c r="BV118" s="80">
        <v>1554</v>
      </c>
      <c r="BW118" s="80">
        <v>1496</v>
      </c>
      <c r="BX118" s="80">
        <v>1471</v>
      </c>
      <c r="BY118" s="80">
        <v>1445</v>
      </c>
      <c r="BZ118" s="80">
        <v>1412</v>
      </c>
      <c r="CA118" s="80">
        <v>1342</v>
      </c>
      <c r="CB118" s="80">
        <v>1273</v>
      </c>
      <c r="CC118" s="80">
        <v>1301</v>
      </c>
      <c r="CD118" s="80">
        <v>1224</v>
      </c>
      <c r="CE118" s="80">
        <v>1164</v>
      </c>
      <c r="CF118" s="80">
        <v>1062</v>
      </c>
      <c r="CG118" s="80">
        <v>1189</v>
      </c>
      <c r="CH118" s="80">
        <v>1147</v>
      </c>
      <c r="CI118" s="80">
        <v>1207</v>
      </c>
      <c r="CJ118" s="80">
        <v>1276</v>
      </c>
      <c r="CK118" s="80">
        <v>955</v>
      </c>
      <c r="CL118" s="80">
        <v>896</v>
      </c>
      <c r="CM118" s="80">
        <v>867</v>
      </c>
      <c r="CN118" s="80">
        <v>814</v>
      </c>
      <c r="CO118" s="80">
        <v>655</v>
      </c>
      <c r="CP118" s="80">
        <v>588</v>
      </c>
      <c r="CQ118" s="80">
        <v>569</v>
      </c>
      <c r="CR118" s="80">
        <v>494</v>
      </c>
      <c r="CS118" s="80">
        <v>503</v>
      </c>
      <c r="CT118" s="80">
        <v>402</v>
      </c>
      <c r="CU118" s="80">
        <v>334</v>
      </c>
      <c r="CV118" s="80">
        <v>300</v>
      </c>
      <c r="CW118" s="80">
        <v>215</v>
      </c>
      <c r="CX118" s="80">
        <v>202</v>
      </c>
      <c r="CY118" s="80">
        <v>660</v>
      </c>
      <c r="CZ118" s="81">
        <v>1555</v>
      </c>
      <c r="DA118" s="81">
        <v>1559</v>
      </c>
      <c r="DB118" s="81">
        <v>1681</v>
      </c>
      <c r="DC118" s="81">
        <v>1612</v>
      </c>
      <c r="DD118" s="81">
        <v>1583</v>
      </c>
      <c r="DE118" s="81">
        <v>1602</v>
      </c>
      <c r="DF118" s="81">
        <v>1617</v>
      </c>
      <c r="DG118" s="81">
        <v>1644</v>
      </c>
      <c r="DH118" s="81">
        <v>1804</v>
      </c>
      <c r="DI118" s="81">
        <v>1727</v>
      </c>
      <c r="DJ118" s="81">
        <v>1778</v>
      </c>
      <c r="DK118" s="81">
        <v>1835</v>
      </c>
      <c r="DL118" s="81">
        <v>1694</v>
      </c>
      <c r="DM118" s="81">
        <v>1728</v>
      </c>
      <c r="DN118" s="81">
        <v>1768</v>
      </c>
      <c r="DO118" s="81">
        <v>1619</v>
      </c>
      <c r="DP118" s="81">
        <v>1523</v>
      </c>
      <c r="DQ118" s="81">
        <v>1520</v>
      </c>
      <c r="DR118" s="81">
        <v>1489</v>
      </c>
      <c r="DS118" s="81">
        <v>1319</v>
      </c>
      <c r="DT118" s="81">
        <v>1516</v>
      </c>
      <c r="DU118" s="81">
        <v>1560</v>
      </c>
      <c r="DV118" s="81">
        <v>1572</v>
      </c>
      <c r="DW118" s="81">
        <v>1590</v>
      </c>
      <c r="DX118" s="81">
        <v>1613</v>
      </c>
      <c r="DY118" s="81">
        <v>1707</v>
      </c>
      <c r="DZ118" s="81">
        <v>1626</v>
      </c>
      <c r="EA118" s="81">
        <v>1757</v>
      </c>
      <c r="EB118" s="81">
        <v>1798</v>
      </c>
      <c r="EC118" s="81">
        <v>1832</v>
      </c>
      <c r="ED118" s="81">
        <v>1867</v>
      </c>
      <c r="EE118" s="81">
        <v>2029</v>
      </c>
      <c r="EF118" s="81">
        <v>2042</v>
      </c>
      <c r="EG118" s="81">
        <v>2001</v>
      </c>
      <c r="EH118" s="81">
        <v>2061</v>
      </c>
      <c r="EI118" s="81">
        <v>1969</v>
      </c>
      <c r="EJ118" s="81">
        <v>1880</v>
      </c>
      <c r="EK118" s="81">
        <v>1912</v>
      </c>
      <c r="EL118" s="81">
        <v>1731</v>
      </c>
      <c r="EM118" s="81">
        <v>1785</v>
      </c>
      <c r="EN118" s="81">
        <v>1778</v>
      </c>
      <c r="EO118" s="81">
        <v>1787</v>
      </c>
      <c r="EP118" s="81">
        <v>1710</v>
      </c>
      <c r="EQ118" s="81">
        <v>1644</v>
      </c>
      <c r="ER118" s="81">
        <v>1446</v>
      </c>
      <c r="ES118" s="81">
        <v>1345</v>
      </c>
      <c r="ET118" s="81">
        <v>1422</v>
      </c>
      <c r="EU118" s="81">
        <v>1445</v>
      </c>
      <c r="EV118" s="81">
        <v>1537</v>
      </c>
      <c r="EW118" s="81">
        <v>1656</v>
      </c>
      <c r="EX118" s="81">
        <v>1708</v>
      </c>
      <c r="EY118" s="81">
        <v>1838</v>
      </c>
      <c r="EZ118" s="81">
        <v>1737</v>
      </c>
      <c r="FA118" s="81">
        <v>1734</v>
      </c>
      <c r="FB118" s="81">
        <v>1694</v>
      </c>
      <c r="FC118" s="81">
        <v>1682</v>
      </c>
      <c r="FD118" s="81">
        <v>1723</v>
      </c>
      <c r="FE118" s="81">
        <v>1775</v>
      </c>
      <c r="FF118" s="81">
        <v>1660</v>
      </c>
      <c r="FG118" s="81">
        <v>1615</v>
      </c>
      <c r="FH118" s="81">
        <v>1600</v>
      </c>
      <c r="FI118" s="81">
        <v>1631</v>
      </c>
      <c r="FJ118" s="81">
        <v>1478</v>
      </c>
      <c r="FK118" s="81">
        <v>1453</v>
      </c>
      <c r="FL118" s="81">
        <v>1425</v>
      </c>
      <c r="FM118" s="81">
        <v>1445</v>
      </c>
      <c r="FN118" s="81">
        <v>1336</v>
      </c>
      <c r="FO118" s="81">
        <v>1323</v>
      </c>
      <c r="FP118" s="81">
        <v>1298</v>
      </c>
      <c r="FQ118" s="81">
        <v>1202</v>
      </c>
      <c r="FR118" s="81">
        <v>1217</v>
      </c>
      <c r="FS118" s="81">
        <v>1200</v>
      </c>
      <c r="FT118" s="81">
        <v>1180</v>
      </c>
      <c r="FU118" s="81">
        <v>1306</v>
      </c>
      <c r="FV118" s="81">
        <v>1275</v>
      </c>
      <c r="FW118" s="81">
        <v>1410</v>
      </c>
      <c r="FX118" s="81">
        <v>989</v>
      </c>
      <c r="FY118" s="81">
        <v>1008</v>
      </c>
      <c r="FZ118" s="81">
        <v>921</v>
      </c>
      <c r="GA118" s="81">
        <v>980</v>
      </c>
      <c r="GB118" s="81">
        <v>804</v>
      </c>
      <c r="GC118" s="81">
        <v>733</v>
      </c>
      <c r="GD118" s="81">
        <v>716</v>
      </c>
      <c r="GE118" s="81">
        <v>619</v>
      </c>
      <c r="GF118" s="81">
        <v>691</v>
      </c>
      <c r="GG118" s="81">
        <v>640</v>
      </c>
      <c r="GH118" s="81">
        <v>538</v>
      </c>
      <c r="GI118" s="81">
        <v>475</v>
      </c>
      <c r="GJ118" s="81">
        <v>394</v>
      </c>
      <c r="GK118" s="81">
        <v>363</v>
      </c>
      <c r="GL118" s="82">
        <v>1414</v>
      </c>
    </row>
    <row r="119" spans="1:194" s="1" customFormat="1" x14ac:dyDescent="0.25">
      <c r="A119" s="31" t="s">
        <v>244</v>
      </c>
      <c r="B119" s="137" t="s">
        <v>355</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0">
        <v>1412</v>
      </c>
      <c r="N119" s="80">
        <v>1407</v>
      </c>
      <c r="O119" s="80">
        <v>1371</v>
      </c>
      <c r="P119" s="80">
        <v>1474</v>
      </c>
      <c r="Q119" s="80">
        <v>1549</v>
      </c>
      <c r="R119" s="80">
        <v>1549</v>
      </c>
      <c r="S119" s="80">
        <v>1594</v>
      </c>
      <c r="T119" s="80">
        <v>1545</v>
      </c>
      <c r="U119" s="80">
        <v>1596</v>
      </c>
      <c r="V119" s="80">
        <v>1603</v>
      </c>
      <c r="W119" s="80">
        <v>1733</v>
      </c>
      <c r="X119" s="80">
        <v>1671</v>
      </c>
      <c r="Y119" s="80">
        <v>1624</v>
      </c>
      <c r="Z119" s="80">
        <v>1613</v>
      </c>
      <c r="AA119" s="80">
        <v>1743</v>
      </c>
      <c r="AB119" s="80">
        <v>1582</v>
      </c>
      <c r="AC119" s="80">
        <v>1557</v>
      </c>
      <c r="AD119" s="80">
        <v>1559</v>
      </c>
      <c r="AE119" s="80">
        <v>1555</v>
      </c>
      <c r="AF119" s="80">
        <v>1480</v>
      </c>
      <c r="AG119" s="80">
        <v>1407</v>
      </c>
      <c r="AH119" s="80">
        <v>1412</v>
      </c>
      <c r="AI119" s="80">
        <v>1468</v>
      </c>
      <c r="AJ119" s="80">
        <v>1560</v>
      </c>
      <c r="AK119" s="80">
        <v>1543</v>
      </c>
      <c r="AL119" s="80">
        <v>1589</v>
      </c>
      <c r="AM119" s="80">
        <v>1585</v>
      </c>
      <c r="AN119" s="80">
        <v>1643</v>
      </c>
      <c r="AO119" s="80">
        <v>1674</v>
      </c>
      <c r="AP119" s="80">
        <v>1733</v>
      </c>
      <c r="AQ119" s="80">
        <v>1863</v>
      </c>
      <c r="AR119" s="80">
        <v>1923</v>
      </c>
      <c r="AS119" s="80">
        <v>1786</v>
      </c>
      <c r="AT119" s="80">
        <v>1825</v>
      </c>
      <c r="AU119" s="80">
        <v>1810</v>
      </c>
      <c r="AV119" s="80">
        <v>1747</v>
      </c>
      <c r="AW119" s="80">
        <v>1845</v>
      </c>
      <c r="AX119" s="80">
        <v>1816</v>
      </c>
      <c r="AY119" s="80">
        <v>1654</v>
      </c>
      <c r="AZ119" s="80">
        <v>1678</v>
      </c>
      <c r="BA119" s="80">
        <v>1668</v>
      </c>
      <c r="BB119" s="80">
        <v>1648</v>
      </c>
      <c r="BC119" s="80">
        <v>1659</v>
      </c>
      <c r="BD119" s="80">
        <v>1614</v>
      </c>
      <c r="BE119" s="80">
        <v>1509</v>
      </c>
      <c r="BF119" s="80">
        <v>1322</v>
      </c>
      <c r="BG119" s="80">
        <v>1417</v>
      </c>
      <c r="BH119" s="80">
        <v>1557</v>
      </c>
      <c r="BI119" s="80">
        <v>1519</v>
      </c>
      <c r="BJ119" s="80">
        <v>1702</v>
      </c>
      <c r="BK119" s="80">
        <v>1802</v>
      </c>
      <c r="BL119" s="80">
        <v>1997</v>
      </c>
      <c r="BM119" s="80">
        <v>1861</v>
      </c>
      <c r="BN119" s="80">
        <v>1907</v>
      </c>
      <c r="BO119" s="80">
        <v>1887</v>
      </c>
      <c r="BP119" s="80">
        <v>1868</v>
      </c>
      <c r="BQ119" s="80">
        <v>1880</v>
      </c>
      <c r="BR119" s="80">
        <v>1957</v>
      </c>
      <c r="BS119" s="80">
        <v>1962</v>
      </c>
      <c r="BT119" s="80">
        <v>1946</v>
      </c>
      <c r="BU119" s="80">
        <v>1885</v>
      </c>
      <c r="BV119" s="80">
        <v>1901</v>
      </c>
      <c r="BW119" s="80">
        <v>1791</v>
      </c>
      <c r="BX119" s="80">
        <v>1870</v>
      </c>
      <c r="BY119" s="80">
        <v>1886</v>
      </c>
      <c r="BZ119" s="80">
        <v>1822</v>
      </c>
      <c r="CA119" s="80">
        <v>1643</v>
      </c>
      <c r="CB119" s="80">
        <v>1522</v>
      </c>
      <c r="CC119" s="80">
        <v>1560</v>
      </c>
      <c r="CD119" s="80">
        <v>1444</v>
      </c>
      <c r="CE119" s="80">
        <v>1432</v>
      </c>
      <c r="CF119" s="80">
        <v>1427</v>
      </c>
      <c r="CG119" s="80">
        <v>1401</v>
      </c>
      <c r="CH119" s="80">
        <v>1385</v>
      </c>
      <c r="CI119" s="80">
        <v>1436</v>
      </c>
      <c r="CJ119" s="80">
        <v>1517</v>
      </c>
      <c r="CK119" s="80">
        <v>1095</v>
      </c>
      <c r="CL119" s="80">
        <v>978</v>
      </c>
      <c r="CM119" s="80">
        <v>939</v>
      </c>
      <c r="CN119" s="80">
        <v>872</v>
      </c>
      <c r="CO119" s="80">
        <v>720</v>
      </c>
      <c r="CP119" s="80">
        <v>637</v>
      </c>
      <c r="CQ119" s="80">
        <v>621</v>
      </c>
      <c r="CR119" s="80">
        <v>620</v>
      </c>
      <c r="CS119" s="80">
        <v>587</v>
      </c>
      <c r="CT119" s="80">
        <v>519</v>
      </c>
      <c r="CU119" s="80">
        <v>398</v>
      </c>
      <c r="CV119" s="80">
        <v>345</v>
      </c>
      <c r="CW119" s="80">
        <v>342</v>
      </c>
      <c r="CX119" s="80">
        <v>230</v>
      </c>
      <c r="CY119" s="80">
        <v>753</v>
      </c>
      <c r="CZ119" s="81">
        <v>1340</v>
      </c>
      <c r="DA119" s="81">
        <v>1348</v>
      </c>
      <c r="DB119" s="81">
        <v>1353</v>
      </c>
      <c r="DC119" s="81">
        <v>1349</v>
      </c>
      <c r="DD119" s="81">
        <v>1363</v>
      </c>
      <c r="DE119" s="81">
        <v>1518</v>
      </c>
      <c r="DF119" s="81">
        <v>1492</v>
      </c>
      <c r="DG119" s="81">
        <v>1452</v>
      </c>
      <c r="DH119" s="81">
        <v>1442</v>
      </c>
      <c r="DI119" s="81">
        <v>1479</v>
      </c>
      <c r="DJ119" s="81">
        <v>1682</v>
      </c>
      <c r="DK119" s="81">
        <v>1584</v>
      </c>
      <c r="DL119" s="81">
        <v>1605</v>
      </c>
      <c r="DM119" s="81">
        <v>1575</v>
      </c>
      <c r="DN119" s="81">
        <v>1665</v>
      </c>
      <c r="DO119" s="81">
        <v>1619</v>
      </c>
      <c r="DP119" s="81">
        <v>1528</v>
      </c>
      <c r="DQ119" s="81">
        <v>1505</v>
      </c>
      <c r="DR119" s="81">
        <v>1470</v>
      </c>
      <c r="DS119" s="81">
        <v>1364</v>
      </c>
      <c r="DT119" s="81">
        <v>1335</v>
      </c>
      <c r="DU119" s="81">
        <v>1378</v>
      </c>
      <c r="DV119" s="81">
        <v>1441</v>
      </c>
      <c r="DW119" s="81">
        <v>1479</v>
      </c>
      <c r="DX119" s="81">
        <v>1555</v>
      </c>
      <c r="DY119" s="81">
        <v>1622</v>
      </c>
      <c r="DZ119" s="81">
        <v>1558</v>
      </c>
      <c r="EA119" s="81">
        <v>1754</v>
      </c>
      <c r="EB119" s="81">
        <v>1788</v>
      </c>
      <c r="EC119" s="81">
        <v>1824</v>
      </c>
      <c r="ED119" s="81">
        <v>2014</v>
      </c>
      <c r="EE119" s="81">
        <v>1972</v>
      </c>
      <c r="EF119" s="81">
        <v>1865</v>
      </c>
      <c r="EG119" s="81">
        <v>1869</v>
      </c>
      <c r="EH119" s="81">
        <v>1950</v>
      </c>
      <c r="EI119" s="81">
        <v>1942</v>
      </c>
      <c r="EJ119" s="81">
        <v>1897</v>
      </c>
      <c r="EK119" s="81">
        <v>1887</v>
      </c>
      <c r="EL119" s="81">
        <v>1736</v>
      </c>
      <c r="EM119" s="81">
        <v>1815</v>
      </c>
      <c r="EN119" s="81">
        <v>1716</v>
      </c>
      <c r="EO119" s="81">
        <v>1775</v>
      </c>
      <c r="EP119" s="81">
        <v>1774</v>
      </c>
      <c r="EQ119" s="81">
        <v>1722</v>
      </c>
      <c r="ER119" s="81">
        <v>1583</v>
      </c>
      <c r="ES119" s="81">
        <v>1529</v>
      </c>
      <c r="ET119" s="81">
        <v>1657</v>
      </c>
      <c r="EU119" s="81">
        <v>1560</v>
      </c>
      <c r="EV119" s="81">
        <v>1612</v>
      </c>
      <c r="EW119" s="81">
        <v>1787</v>
      </c>
      <c r="EX119" s="81">
        <v>1949</v>
      </c>
      <c r="EY119" s="81">
        <v>2058</v>
      </c>
      <c r="EZ119" s="81">
        <v>1932</v>
      </c>
      <c r="FA119" s="81">
        <v>1904</v>
      </c>
      <c r="FB119" s="81">
        <v>2023</v>
      </c>
      <c r="FC119" s="81">
        <v>2054</v>
      </c>
      <c r="FD119" s="81">
        <v>1977</v>
      </c>
      <c r="FE119" s="81">
        <v>2051</v>
      </c>
      <c r="FF119" s="81">
        <v>2092</v>
      </c>
      <c r="FG119" s="81">
        <v>2026</v>
      </c>
      <c r="FH119" s="81">
        <v>2071</v>
      </c>
      <c r="FI119" s="81">
        <v>1981</v>
      </c>
      <c r="FJ119" s="81">
        <v>1907</v>
      </c>
      <c r="FK119" s="81">
        <v>1896</v>
      </c>
      <c r="FL119" s="81">
        <v>1895</v>
      </c>
      <c r="FM119" s="81">
        <v>1857</v>
      </c>
      <c r="FN119" s="81">
        <v>1734</v>
      </c>
      <c r="FO119" s="81">
        <v>1683</v>
      </c>
      <c r="FP119" s="81">
        <v>1661</v>
      </c>
      <c r="FQ119" s="81">
        <v>1594</v>
      </c>
      <c r="FR119" s="81">
        <v>1619</v>
      </c>
      <c r="FS119" s="81">
        <v>1554</v>
      </c>
      <c r="FT119" s="81">
        <v>1526</v>
      </c>
      <c r="FU119" s="81">
        <v>1560</v>
      </c>
      <c r="FV119" s="81">
        <v>1569</v>
      </c>
      <c r="FW119" s="81">
        <v>1749</v>
      </c>
      <c r="FX119" s="81">
        <v>1239</v>
      </c>
      <c r="FY119" s="81">
        <v>1188</v>
      </c>
      <c r="FZ119" s="81">
        <v>1088</v>
      </c>
      <c r="GA119" s="81">
        <v>982</v>
      </c>
      <c r="GB119" s="81">
        <v>926</v>
      </c>
      <c r="GC119" s="81">
        <v>871</v>
      </c>
      <c r="GD119" s="81">
        <v>878</v>
      </c>
      <c r="GE119" s="81">
        <v>849</v>
      </c>
      <c r="GF119" s="81">
        <v>827</v>
      </c>
      <c r="GG119" s="81">
        <v>684</v>
      </c>
      <c r="GH119" s="81">
        <v>640</v>
      </c>
      <c r="GI119" s="81">
        <v>573</v>
      </c>
      <c r="GJ119" s="81">
        <v>499</v>
      </c>
      <c r="GK119" s="81">
        <v>418</v>
      </c>
      <c r="GL119" s="82">
        <v>1603</v>
      </c>
    </row>
    <row r="120" spans="1:194" s="1" customFormat="1" x14ac:dyDescent="0.25">
      <c r="A120" s="31" t="s">
        <v>244</v>
      </c>
      <c r="B120" s="137" t="s">
        <v>356</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0">
        <v>5596</v>
      </c>
      <c r="N120" s="80">
        <v>5796</v>
      </c>
      <c r="O120" s="80">
        <v>5974</v>
      </c>
      <c r="P120" s="80">
        <v>6199</v>
      </c>
      <c r="Q120" s="80">
        <v>6290</v>
      </c>
      <c r="R120" s="80">
        <v>6425</v>
      </c>
      <c r="S120" s="80">
        <v>6644</v>
      </c>
      <c r="T120" s="80">
        <v>6475</v>
      </c>
      <c r="U120" s="80">
        <v>6722</v>
      </c>
      <c r="V120" s="80">
        <v>6853</v>
      </c>
      <c r="W120" s="80">
        <v>7117</v>
      </c>
      <c r="X120" s="80">
        <v>7202</v>
      </c>
      <c r="Y120" s="80">
        <v>6983</v>
      </c>
      <c r="Z120" s="80">
        <v>6942</v>
      </c>
      <c r="AA120" s="80">
        <v>7274</v>
      </c>
      <c r="AB120" s="80">
        <v>6825</v>
      </c>
      <c r="AC120" s="80">
        <v>6504</v>
      </c>
      <c r="AD120" s="80">
        <v>6542</v>
      </c>
      <c r="AE120" s="80">
        <v>6410</v>
      </c>
      <c r="AF120" s="80">
        <v>5073</v>
      </c>
      <c r="AG120" s="80">
        <v>4973</v>
      </c>
      <c r="AH120" s="80">
        <v>5326</v>
      </c>
      <c r="AI120" s="80">
        <v>5467</v>
      </c>
      <c r="AJ120" s="80">
        <v>5875</v>
      </c>
      <c r="AK120" s="80">
        <v>5907</v>
      </c>
      <c r="AL120" s="80">
        <v>5583</v>
      </c>
      <c r="AM120" s="80">
        <v>5370</v>
      </c>
      <c r="AN120" s="80">
        <v>5363</v>
      </c>
      <c r="AO120" s="80">
        <v>5316</v>
      </c>
      <c r="AP120" s="80">
        <v>5550</v>
      </c>
      <c r="AQ120" s="80">
        <v>5558</v>
      </c>
      <c r="AR120" s="80">
        <v>5984</v>
      </c>
      <c r="AS120" s="80">
        <v>6238</v>
      </c>
      <c r="AT120" s="80">
        <v>6358</v>
      </c>
      <c r="AU120" s="80">
        <v>6596</v>
      </c>
      <c r="AV120" s="80">
        <v>6586</v>
      </c>
      <c r="AW120" s="80">
        <v>6450</v>
      </c>
      <c r="AX120" s="80">
        <v>6884</v>
      </c>
      <c r="AY120" s="80">
        <v>6634</v>
      </c>
      <c r="AZ120" s="80">
        <v>6963</v>
      </c>
      <c r="BA120" s="80">
        <v>7311</v>
      </c>
      <c r="BB120" s="80">
        <v>7166</v>
      </c>
      <c r="BC120" s="80">
        <v>7444</v>
      </c>
      <c r="BD120" s="80">
        <v>7488</v>
      </c>
      <c r="BE120" s="80">
        <v>7283</v>
      </c>
      <c r="BF120" s="80">
        <v>7092</v>
      </c>
      <c r="BG120" s="80">
        <v>7224</v>
      </c>
      <c r="BH120" s="80">
        <v>7507</v>
      </c>
      <c r="BI120" s="80">
        <v>7455</v>
      </c>
      <c r="BJ120" s="80">
        <v>7583</v>
      </c>
      <c r="BK120" s="80">
        <v>7724</v>
      </c>
      <c r="BL120" s="80">
        <v>7668</v>
      </c>
      <c r="BM120" s="80">
        <v>7406</v>
      </c>
      <c r="BN120" s="80">
        <v>7405</v>
      </c>
      <c r="BO120" s="80">
        <v>7389</v>
      </c>
      <c r="BP120" s="80">
        <v>7556</v>
      </c>
      <c r="BQ120" s="80">
        <v>7434</v>
      </c>
      <c r="BR120" s="80">
        <v>7389</v>
      </c>
      <c r="BS120" s="80">
        <v>7390</v>
      </c>
      <c r="BT120" s="80">
        <v>7158</v>
      </c>
      <c r="BU120" s="80">
        <v>6823</v>
      </c>
      <c r="BV120" s="80">
        <v>6545</v>
      </c>
      <c r="BW120" s="80">
        <v>6110</v>
      </c>
      <c r="BX120" s="80">
        <v>5864</v>
      </c>
      <c r="BY120" s="80">
        <v>5697</v>
      </c>
      <c r="BZ120" s="80">
        <v>5343</v>
      </c>
      <c r="CA120" s="80">
        <v>5182</v>
      </c>
      <c r="CB120" s="80">
        <v>4779</v>
      </c>
      <c r="CC120" s="80">
        <v>4652</v>
      </c>
      <c r="CD120" s="80">
        <v>4676</v>
      </c>
      <c r="CE120" s="80">
        <v>4514</v>
      </c>
      <c r="CF120" s="80">
        <v>4412</v>
      </c>
      <c r="CG120" s="80">
        <v>4386</v>
      </c>
      <c r="CH120" s="80">
        <v>4558</v>
      </c>
      <c r="CI120" s="80">
        <v>4862</v>
      </c>
      <c r="CJ120" s="80">
        <v>5298</v>
      </c>
      <c r="CK120" s="80">
        <v>4104</v>
      </c>
      <c r="CL120" s="80">
        <v>3739</v>
      </c>
      <c r="CM120" s="80">
        <v>3657</v>
      </c>
      <c r="CN120" s="80">
        <v>3420</v>
      </c>
      <c r="CO120" s="80">
        <v>2832</v>
      </c>
      <c r="CP120" s="80">
        <v>2368</v>
      </c>
      <c r="CQ120" s="80">
        <v>2470</v>
      </c>
      <c r="CR120" s="80">
        <v>2310</v>
      </c>
      <c r="CS120" s="80">
        <v>2113</v>
      </c>
      <c r="CT120" s="80">
        <v>2080</v>
      </c>
      <c r="CU120" s="80">
        <v>1859</v>
      </c>
      <c r="CV120" s="80">
        <v>1556</v>
      </c>
      <c r="CW120" s="80">
        <v>1347</v>
      </c>
      <c r="CX120" s="80">
        <v>1144</v>
      </c>
      <c r="CY120" s="80">
        <v>4279</v>
      </c>
      <c r="CZ120" s="81">
        <v>5331</v>
      </c>
      <c r="DA120" s="81">
        <v>5494</v>
      </c>
      <c r="DB120" s="81">
        <v>5716</v>
      </c>
      <c r="DC120" s="81">
        <v>5874</v>
      </c>
      <c r="DD120" s="81">
        <v>5866</v>
      </c>
      <c r="DE120" s="81">
        <v>6089</v>
      </c>
      <c r="DF120" s="81">
        <v>6389</v>
      </c>
      <c r="DG120" s="81">
        <v>6503</v>
      </c>
      <c r="DH120" s="81">
        <v>6402</v>
      </c>
      <c r="DI120" s="81">
        <v>6557</v>
      </c>
      <c r="DJ120" s="81">
        <v>6741</v>
      </c>
      <c r="DK120" s="81">
        <v>6841</v>
      </c>
      <c r="DL120" s="81">
        <v>6812</v>
      </c>
      <c r="DM120" s="81">
        <v>6703</v>
      </c>
      <c r="DN120" s="81">
        <v>6741</v>
      </c>
      <c r="DO120" s="81">
        <v>6652</v>
      </c>
      <c r="DP120" s="81">
        <v>6364</v>
      </c>
      <c r="DQ120" s="81">
        <v>6456</v>
      </c>
      <c r="DR120" s="81">
        <v>6190</v>
      </c>
      <c r="DS120" s="81">
        <v>4615</v>
      </c>
      <c r="DT120" s="81">
        <v>4691</v>
      </c>
      <c r="DU120" s="81">
        <v>4837</v>
      </c>
      <c r="DV120" s="81">
        <v>5142</v>
      </c>
      <c r="DW120" s="81">
        <v>5679</v>
      </c>
      <c r="DX120" s="81">
        <v>5424</v>
      </c>
      <c r="DY120" s="81">
        <v>5171</v>
      </c>
      <c r="DZ120" s="81">
        <v>5208</v>
      </c>
      <c r="EA120" s="81">
        <v>5435</v>
      </c>
      <c r="EB120" s="81">
        <v>5624</v>
      </c>
      <c r="EC120" s="81">
        <v>5822</v>
      </c>
      <c r="ED120" s="81">
        <v>6153</v>
      </c>
      <c r="EE120" s="81">
        <v>6481</v>
      </c>
      <c r="EF120" s="81">
        <v>6821</v>
      </c>
      <c r="EG120" s="81">
        <v>6966</v>
      </c>
      <c r="EH120" s="81">
        <v>7196</v>
      </c>
      <c r="EI120" s="81">
        <v>7133</v>
      </c>
      <c r="EJ120" s="81">
        <v>7359</v>
      </c>
      <c r="EK120" s="81">
        <v>7557</v>
      </c>
      <c r="EL120" s="81">
        <v>7424</v>
      </c>
      <c r="EM120" s="81">
        <v>7638</v>
      </c>
      <c r="EN120" s="81">
        <v>7803</v>
      </c>
      <c r="EO120" s="81">
        <v>8077</v>
      </c>
      <c r="EP120" s="81">
        <v>8317</v>
      </c>
      <c r="EQ120" s="81">
        <v>7887</v>
      </c>
      <c r="ER120" s="81">
        <v>7597</v>
      </c>
      <c r="ES120" s="81">
        <v>7495</v>
      </c>
      <c r="ET120" s="81">
        <v>7519</v>
      </c>
      <c r="EU120" s="81">
        <v>7795</v>
      </c>
      <c r="EV120" s="81">
        <v>7519</v>
      </c>
      <c r="EW120" s="81">
        <v>7792</v>
      </c>
      <c r="EX120" s="81">
        <v>7815</v>
      </c>
      <c r="EY120" s="81">
        <v>8110</v>
      </c>
      <c r="EZ120" s="81">
        <v>7511</v>
      </c>
      <c r="FA120" s="81">
        <v>7630</v>
      </c>
      <c r="FB120" s="81">
        <v>7748</v>
      </c>
      <c r="FC120" s="81">
        <v>7627</v>
      </c>
      <c r="FD120" s="81">
        <v>7768</v>
      </c>
      <c r="FE120" s="81">
        <v>7644</v>
      </c>
      <c r="FF120" s="81">
        <v>7557</v>
      </c>
      <c r="FG120" s="81">
        <v>7234</v>
      </c>
      <c r="FH120" s="81">
        <v>6911</v>
      </c>
      <c r="FI120" s="81">
        <v>6616</v>
      </c>
      <c r="FJ120" s="81">
        <v>6271</v>
      </c>
      <c r="FK120" s="81">
        <v>6175</v>
      </c>
      <c r="FL120" s="81">
        <v>5686</v>
      </c>
      <c r="FM120" s="81">
        <v>5575</v>
      </c>
      <c r="FN120" s="81">
        <v>5219</v>
      </c>
      <c r="FO120" s="81">
        <v>5160</v>
      </c>
      <c r="FP120" s="81">
        <v>5003</v>
      </c>
      <c r="FQ120" s="81">
        <v>5055</v>
      </c>
      <c r="FR120" s="81">
        <v>4825</v>
      </c>
      <c r="FS120" s="81">
        <v>4913</v>
      </c>
      <c r="FT120" s="81">
        <v>5082</v>
      </c>
      <c r="FU120" s="81">
        <v>5171</v>
      </c>
      <c r="FV120" s="81">
        <v>5485</v>
      </c>
      <c r="FW120" s="81">
        <v>5877</v>
      </c>
      <c r="FX120" s="81">
        <v>4697</v>
      </c>
      <c r="FY120" s="81">
        <v>4349</v>
      </c>
      <c r="FZ120" s="81">
        <v>4428</v>
      </c>
      <c r="GA120" s="81">
        <v>4056</v>
      </c>
      <c r="GB120" s="81">
        <v>3632</v>
      </c>
      <c r="GC120" s="81">
        <v>3121</v>
      </c>
      <c r="GD120" s="81">
        <v>3217</v>
      </c>
      <c r="GE120" s="81">
        <v>3258</v>
      </c>
      <c r="GF120" s="81">
        <v>2939</v>
      </c>
      <c r="GG120" s="81">
        <v>2781</v>
      </c>
      <c r="GH120" s="81">
        <v>2512</v>
      </c>
      <c r="GI120" s="81">
        <v>2324</v>
      </c>
      <c r="GJ120" s="81">
        <v>2107</v>
      </c>
      <c r="GK120" s="81">
        <v>1948</v>
      </c>
      <c r="GL120" s="82">
        <v>8550</v>
      </c>
    </row>
    <row r="121" spans="1:194" s="1" customFormat="1" x14ac:dyDescent="0.25">
      <c r="A121" s="31" t="s">
        <v>244</v>
      </c>
      <c r="B121" s="137" t="s">
        <v>357</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0">
        <v>1454</v>
      </c>
      <c r="N121" s="80">
        <v>1501</v>
      </c>
      <c r="O121" s="80">
        <v>1557</v>
      </c>
      <c r="P121" s="80">
        <v>1610</v>
      </c>
      <c r="Q121" s="80">
        <v>1627</v>
      </c>
      <c r="R121" s="80">
        <v>1635</v>
      </c>
      <c r="S121" s="80">
        <v>1615</v>
      </c>
      <c r="T121" s="80">
        <v>1718</v>
      </c>
      <c r="U121" s="80">
        <v>1637</v>
      </c>
      <c r="V121" s="80">
        <v>1783</v>
      </c>
      <c r="W121" s="80">
        <v>1778</v>
      </c>
      <c r="X121" s="80">
        <v>1791</v>
      </c>
      <c r="Y121" s="80">
        <v>1818</v>
      </c>
      <c r="Z121" s="80">
        <v>1680</v>
      </c>
      <c r="AA121" s="80">
        <v>1790</v>
      </c>
      <c r="AB121" s="80">
        <v>1670</v>
      </c>
      <c r="AC121" s="80">
        <v>1636</v>
      </c>
      <c r="AD121" s="80">
        <v>1585</v>
      </c>
      <c r="AE121" s="80">
        <v>1507</v>
      </c>
      <c r="AF121" s="80">
        <v>1245</v>
      </c>
      <c r="AG121" s="80">
        <v>1267</v>
      </c>
      <c r="AH121" s="80">
        <v>1169</v>
      </c>
      <c r="AI121" s="80">
        <v>1242</v>
      </c>
      <c r="AJ121" s="80">
        <v>1517</v>
      </c>
      <c r="AK121" s="80">
        <v>1464</v>
      </c>
      <c r="AL121" s="80">
        <v>1565</v>
      </c>
      <c r="AM121" s="80">
        <v>1598</v>
      </c>
      <c r="AN121" s="80">
        <v>1561</v>
      </c>
      <c r="AO121" s="80">
        <v>1564</v>
      </c>
      <c r="AP121" s="80">
        <v>1584</v>
      </c>
      <c r="AQ121" s="80">
        <v>1894</v>
      </c>
      <c r="AR121" s="80">
        <v>1808</v>
      </c>
      <c r="AS121" s="80">
        <v>1787</v>
      </c>
      <c r="AT121" s="80">
        <v>1802</v>
      </c>
      <c r="AU121" s="80">
        <v>1827</v>
      </c>
      <c r="AV121" s="80">
        <v>1740</v>
      </c>
      <c r="AW121" s="80">
        <v>1888</v>
      </c>
      <c r="AX121" s="80">
        <v>1782</v>
      </c>
      <c r="AY121" s="80">
        <v>1754</v>
      </c>
      <c r="AZ121" s="80">
        <v>1768</v>
      </c>
      <c r="BA121" s="80">
        <v>1643</v>
      </c>
      <c r="BB121" s="80">
        <v>1666</v>
      </c>
      <c r="BC121" s="80">
        <v>1655</v>
      </c>
      <c r="BD121" s="80">
        <v>1642</v>
      </c>
      <c r="BE121" s="80">
        <v>1521</v>
      </c>
      <c r="BF121" s="80">
        <v>1618</v>
      </c>
      <c r="BG121" s="80">
        <v>1544</v>
      </c>
      <c r="BH121" s="80">
        <v>1517</v>
      </c>
      <c r="BI121" s="80">
        <v>1586</v>
      </c>
      <c r="BJ121" s="80">
        <v>1643</v>
      </c>
      <c r="BK121" s="80">
        <v>1793</v>
      </c>
      <c r="BL121" s="80">
        <v>1917</v>
      </c>
      <c r="BM121" s="80">
        <v>1956</v>
      </c>
      <c r="BN121" s="80">
        <v>1901</v>
      </c>
      <c r="BO121" s="80">
        <v>1887</v>
      </c>
      <c r="BP121" s="80">
        <v>1928</v>
      </c>
      <c r="BQ121" s="80">
        <v>1975</v>
      </c>
      <c r="BR121" s="80">
        <v>1896</v>
      </c>
      <c r="BS121" s="80">
        <v>1925</v>
      </c>
      <c r="BT121" s="80">
        <v>1825</v>
      </c>
      <c r="BU121" s="80">
        <v>1792</v>
      </c>
      <c r="BV121" s="80">
        <v>1781</v>
      </c>
      <c r="BW121" s="80">
        <v>1645</v>
      </c>
      <c r="BX121" s="80">
        <v>1541</v>
      </c>
      <c r="BY121" s="80">
        <v>1568</v>
      </c>
      <c r="BZ121" s="80">
        <v>1420</v>
      </c>
      <c r="CA121" s="80">
        <v>1330</v>
      </c>
      <c r="CB121" s="80">
        <v>1202</v>
      </c>
      <c r="CC121" s="80">
        <v>1208</v>
      </c>
      <c r="CD121" s="80">
        <v>1264</v>
      </c>
      <c r="CE121" s="80">
        <v>1276</v>
      </c>
      <c r="CF121" s="80">
        <v>1171</v>
      </c>
      <c r="CG121" s="80">
        <v>1197</v>
      </c>
      <c r="CH121" s="80">
        <v>1207</v>
      </c>
      <c r="CI121" s="80">
        <v>1327</v>
      </c>
      <c r="CJ121" s="80">
        <v>1377</v>
      </c>
      <c r="CK121" s="80">
        <v>920</v>
      </c>
      <c r="CL121" s="80">
        <v>918</v>
      </c>
      <c r="CM121" s="80">
        <v>856</v>
      </c>
      <c r="CN121" s="80">
        <v>786</v>
      </c>
      <c r="CO121" s="80">
        <v>632</v>
      </c>
      <c r="CP121" s="80">
        <v>521</v>
      </c>
      <c r="CQ121" s="80">
        <v>561</v>
      </c>
      <c r="CR121" s="80">
        <v>473</v>
      </c>
      <c r="CS121" s="80">
        <v>464</v>
      </c>
      <c r="CT121" s="80">
        <v>381</v>
      </c>
      <c r="CU121" s="80">
        <v>340</v>
      </c>
      <c r="CV121" s="80">
        <v>285</v>
      </c>
      <c r="CW121" s="80">
        <v>194</v>
      </c>
      <c r="CX121" s="80">
        <v>168</v>
      </c>
      <c r="CY121" s="80">
        <v>525</v>
      </c>
      <c r="CZ121" s="81">
        <v>1406</v>
      </c>
      <c r="DA121" s="81">
        <v>1382</v>
      </c>
      <c r="DB121" s="81">
        <v>1437</v>
      </c>
      <c r="DC121" s="81">
        <v>1507</v>
      </c>
      <c r="DD121" s="81">
        <v>1532</v>
      </c>
      <c r="DE121" s="81">
        <v>1543</v>
      </c>
      <c r="DF121" s="81">
        <v>1610</v>
      </c>
      <c r="DG121" s="81">
        <v>1557</v>
      </c>
      <c r="DH121" s="81">
        <v>1609</v>
      </c>
      <c r="DI121" s="81">
        <v>1668</v>
      </c>
      <c r="DJ121" s="81">
        <v>1723</v>
      </c>
      <c r="DK121" s="81">
        <v>1725</v>
      </c>
      <c r="DL121" s="81">
        <v>1693</v>
      </c>
      <c r="DM121" s="81">
        <v>1652</v>
      </c>
      <c r="DN121" s="81">
        <v>1605</v>
      </c>
      <c r="DO121" s="81">
        <v>1638</v>
      </c>
      <c r="DP121" s="81">
        <v>1577</v>
      </c>
      <c r="DQ121" s="81">
        <v>1461</v>
      </c>
      <c r="DR121" s="81">
        <v>1381</v>
      </c>
      <c r="DS121" s="81">
        <v>1060</v>
      </c>
      <c r="DT121" s="81">
        <v>1038</v>
      </c>
      <c r="DU121" s="81">
        <v>1206</v>
      </c>
      <c r="DV121" s="81">
        <v>1323</v>
      </c>
      <c r="DW121" s="81">
        <v>1507</v>
      </c>
      <c r="DX121" s="81">
        <v>1458</v>
      </c>
      <c r="DY121" s="81">
        <v>1635</v>
      </c>
      <c r="DZ121" s="81">
        <v>1576</v>
      </c>
      <c r="EA121" s="81">
        <v>1716</v>
      </c>
      <c r="EB121" s="81">
        <v>1779</v>
      </c>
      <c r="EC121" s="81">
        <v>1934</v>
      </c>
      <c r="ED121" s="81">
        <v>1943</v>
      </c>
      <c r="EE121" s="81">
        <v>2094</v>
      </c>
      <c r="EF121" s="81">
        <v>1994</v>
      </c>
      <c r="EG121" s="81">
        <v>2041</v>
      </c>
      <c r="EH121" s="81">
        <v>2102</v>
      </c>
      <c r="EI121" s="81">
        <v>1984</v>
      </c>
      <c r="EJ121" s="81">
        <v>1996</v>
      </c>
      <c r="EK121" s="81">
        <v>1988</v>
      </c>
      <c r="EL121" s="81">
        <v>1811</v>
      </c>
      <c r="EM121" s="81">
        <v>1780</v>
      </c>
      <c r="EN121" s="81">
        <v>1805</v>
      </c>
      <c r="EO121" s="81">
        <v>1785</v>
      </c>
      <c r="EP121" s="81">
        <v>1813</v>
      </c>
      <c r="EQ121" s="81">
        <v>1661</v>
      </c>
      <c r="ER121" s="81">
        <v>1554</v>
      </c>
      <c r="ES121" s="81">
        <v>1586</v>
      </c>
      <c r="ET121" s="81">
        <v>1549</v>
      </c>
      <c r="EU121" s="81">
        <v>1610</v>
      </c>
      <c r="EV121" s="81">
        <v>1654</v>
      </c>
      <c r="EW121" s="81">
        <v>1745</v>
      </c>
      <c r="EX121" s="81">
        <v>1891</v>
      </c>
      <c r="EY121" s="81">
        <v>1878</v>
      </c>
      <c r="EZ121" s="81">
        <v>1799</v>
      </c>
      <c r="FA121" s="81">
        <v>1874</v>
      </c>
      <c r="FB121" s="81">
        <v>2009</v>
      </c>
      <c r="FC121" s="81">
        <v>1960</v>
      </c>
      <c r="FD121" s="81">
        <v>1904</v>
      </c>
      <c r="FE121" s="81">
        <v>1932</v>
      </c>
      <c r="FF121" s="81">
        <v>1910</v>
      </c>
      <c r="FG121" s="81">
        <v>1893</v>
      </c>
      <c r="FH121" s="81">
        <v>1826</v>
      </c>
      <c r="FI121" s="81">
        <v>1828</v>
      </c>
      <c r="FJ121" s="81">
        <v>1581</v>
      </c>
      <c r="FK121" s="81">
        <v>1669</v>
      </c>
      <c r="FL121" s="81">
        <v>1547</v>
      </c>
      <c r="FM121" s="81">
        <v>1467</v>
      </c>
      <c r="FN121" s="81">
        <v>1361</v>
      </c>
      <c r="FO121" s="81">
        <v>1262</v>
      </c>
      <c r="FP121" s="81">
        <v>1314</v>
      </c>
      <c r="FQ121" s="81">
        <v>1313</v>
      </c>
      <c r="FR121" s="81">
        <v>1240</v>
      </c>
      <c r="FS121" s="81">
        <v>1348</v>
      </c>
      <c r="FT121" s="81">
        <v>1275</v>
      </c>
      <c r="FU121" s="81">
        <v>1312</v>
      </c>
      <c r="FV121" s="81">
        <v>1341</v>
      </c>
      <c r="FW121" s="81">
        <v>1543</v>
      </c>
      <c r="FX121" s="81">
        <v>1082</v>
      </c>
      <c r="FY121" s="81">
        <v>1004</v>
      </c>
      <c r="FZ121" s="81">
        <v>1019</v>
      </c>
      <c r="GA121" s="81">
        <v>954</v>
      </c>
      <c r="GB121" s="81">
        <v>856</v>
      </c>
      <c r="GC121" s="81">
        <v>724</v>
      </c>
      <c r="GD121" s="81">
        <v>670</v>
      </c>
      <c r="GE121" s="81">
        <v>620</v>
      </c>
      <c r="GF121" s="81">
        <v>651</v>
      </c>
      <c r="GG121" s="81">
        <v>539</v>
      </c>
      <c r="GH121" s="81">
        <v>482</v>
      </c>
      <c r="GI121" s="81">
        <v>460</v>
      </c>
      <c r="GJ121" s="81">
        <v>365</v>
      </c>
      <c r="GK121" s="81">
        <v>296</v>
      </c>
      <c r="GL121" s="82">
        <v>1198</v>
      </c>
    </row>
    <row r="122" spans="1:194" s="1" customFormat="1" x14ac:dyDescent="0.25">
      <c r="A122" s="31" t="s">
        <v>244</v>
      </c>
      <c r="B122" s="137" t="s">
        <v>358</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0">
        <v>3589</v>
      </c>
      <c r="N122" s="80">
        <v>3409</v>
      </c>
      <c r="O122" s="80">
        <v>3706</v>
      </c>
      <c r="P122" s="80">
        <v>3901</v>
      </c>
      <c r="Q122" s="80">
        <v>3955</v>
      </c>
      <c r="R122" s="80">
        <v>4151</v>
      </c>
      <c r="S122" s="80">
        <v>4226</v>
      </c>
      <c r="T122" s="80">
        <v>4235</v>
      </c>
      <c r="U122" s="80">
        <v>4377</v>
      </c>
      <c r="V122" s="80">
        <v>4608</v>
      </c>
      <c r="W122" s="80">
        <v>4540</v>
      </c>
      <c r="X122" s="80">
        <v>4688</v>
      </c>
      <c r="Y122" s="80">
        <v>4557</v>
      </c>
      <c r="Z122" s="80">
        <v>4427</v>
      </c>
      <c r="AA122" s="80">
        <v>4491</v>
      </c>
      <c r="AB122" s="80">
        <v>4246</v>
      </c>
      <c r="AC122" s="80">
        <v>4258</v>
      </c>
      <c r="AD122" s="80">
        <v>4177</v>
      </c>
      <c r="AE122" s="80">
        <v>4131</v>
      </c>
      <c r="AF122" s="80">
        <v>3355</v>
      </c>
      <c r="AG122" s="80">
        <v>3329</v>
      </c>
      <c r="AH122" s="80">
        <v>3513</v>
      </c>
      <c r="AI122" s="80">
        <v>3882</v>
      </c>
      <c r="AJ122" s="80">
        <v>3956</v>
      </c>
      <c r="AK122" s="80">
        <v>4351</v>
      </c>
      <c r="AL122" s="80">
        <v>4411</v>
      </c>
      <c r="AM122" s="80">
        <v>4242</v>
      </c>
      <c r="AN122" s="80">
        <v>4311</v>
      </c>
      <c r="AO122" s="80">
        <v>4329</v>
      </c>
      <c r="AP122" s="80">
        <v>4353</v>
      </c>
      <c r="AQ122" s="80">
        <v>4499</v>
      </c>
      <c r="AR122" s="80">
        <v>4538</v>
      </c>
      <c r="AS122" s="80">
        <v>4345</v>
      </c>
      <c r="AT122" s="80">
        <v>4454</v>
      </c>
      <c r="AU122" s="80">
        <v>4496</v>
      </c>
      <c r="AV122" s="80">
        <v>4394</v>
      </c>
      <c r="AW122" s="80">
        <v>4500</v>
      </c>
      <c r="AX122" s="80">
        <v>4339</v>
      </c>
      <c r="AY122" s="80">
        <v>4235</v>
      </c>
      <c r="AZ122" s="80">
        <v>3985</v>
      </c>
      <c r="BA122" s="80">
        <v>3992</v>
      </c>
      <c r="BB122" s="80">
        <v>4152</v>
      </c>
      <c r="BC122" s="80">
        <v>4209</v>
      </c>
      <c r="BD122" s="80">
        <v>4018</v>
      </c>
      <c r="BE122" s="80">
        <v>3651</v>
      </c>
      <c r="BF122" s="80">
        <v>3480</v>
      </c>
      <c r="BG122" s="80">
        <v>3667</v>
      </c>
      <c r="BH122" s="80">
        <v>3843</v>
      </c>
      <c r="BI122" s="80">
        <v>3772</v>
      </c>
      <c r="BJ122" s="80">
        <v>4063</v>
      </c>
      <c r="BK122" s="80">
        <v>4360</v>
      </c>
      <c r="BL122" s="80">
        <v>4504</v>
      </c>
      <c r="BM122" s="80">
        <v>4425</v>
      </c>
      <c r="BN122" s="80">
        <v>4494</v>
      </c>
      <c r="BO122" s="80">
        <v>4613</v>
      </c>
      <c r="BP122" s="80">
        <v>4732</v>
      </c>
      <c r="BQ122" s="80">
        <v>4858</v>
      </c>
      <c r="BR122" s="80">
        <v>4900</v>
      </c>
      <c r="BS122" s="80">
        <v>4617</v>
      </c>
      <c r="BT122" s="80">
        <v>4804</v>
      </c>
      <c r="BU122" s="80">
        <v>4774</v>
      </c>
      <c r="BV122" s="80">
        <v>4607</v>
      </c>
      <c r="BW122" s="80">
        <v>4376</v>
      </c>
      <c r="BX122" s="80">
        <v>4347</v>
      </c>
      <c r="BY122" s="80">
        <v>4211</v>
      </c>
      <c r="BZ122" s="80">
        <v>4143</v>
      </c>
      <c r="CA122" s="80">
        <v>3988</v>
      </c>
      <c r="CB122" s="80">
        <v>3668</v>
      </c>
      <c r="CC122" s="80">
        <v>3616</v>
      </c>
      <c r="CD122" s="80">
        <v>3605</v>
      </c>
      <c r="CE122" s="80">
        <v>3429</v>
      </c>
      <c r="CF122" s="80">
        <v>3284</v>
      </c>
      <c r="CG122" s="80">
        <v>3304</v>
      </c>
      <c r="CH122" s="80">
        <v>3412</v>
      </c>
      <c r="CI122" s="80">
        <v>3423</v>
      </c>
      <c r="CJ122" s="80">
        <v>3667</v>
      </c>
      <c r="CK122" s="80">
        <v>2649</v>
      </c>
      <c r="CL122" s="80">
        <v>2569</v>
      </c>
      <c r="CM122" s="80">
        <v>2335</v>
      </c>
      <c r="CN122" s="80">
        <v>1916</v>
      </c>
      <c r="CO122" s="80">
        <v>1884</v>
      </c>
      <c r="CP122" s="80">
        <v>1672</v>
      </c>
      <c r="CQ122" s="80">
        <v>1519</v>
      </c>
      <c r="CR122" s="80">
        <v>1504</v>
      </c>
      <c r="CS122" s="80">
        <v>1362</v>
      </c>
      <c r="CT122" s="80">
        <v>1202</v>
      </c>
      <c r="CU122" s="80">
        <v>1018</v>
      </c>
      <c r="CV122" s="80">
        <v>884</v>
      </c>
      <c r="CW122" s="80">
        <v>714</v>
      </c>
      <c r="CX122" s="80">
        <v>581</v>
      </c>
      <c r="CY122" s="80">
        <v>1958</v>
      </c>
      <c r="CZ122" s="81">
        <v>3451</v>
      </c>
      <c r="DA122" s="81">
        <v>3425</v>
      </c>
      <c r="DB122" s="81">
        <v>3682</v>
      </c>
      <c r="DC122" s="81">
        <v>3725</v>
      </c>
      <c r="DD122" s="81">
        <v>3794</v>
      </c>
      <c r="DE122" s="81">
        <v>4056</v>
      </c>
      <c r="DF122" s="81">
        <v>3954</v>
      </c>
      <c r="DG122" s="81">
        <v>4019</v>
      </c>
      <c r="DH122" s="81">
        <v>3993</v>
      </c>
      <c r="DI122" s="81">
        <v>4281</v>
      </c>
      <c r="DJ122" s="81">
        <v>4373</v>
      </c>
      <c r="DK122" s="81">
        <v>4447</v>
      </c>
      <c r="DL122" s="81">
        <v>4268</v>
      </c>
      <c r="DM122" s="81">
        <v>4164</v>
      </c>
      <c r="DN122" s="81">
        <v>4305</v>
      </c>
      <c r="DO122" s="81">
        <v>4195</v>
      </c>
      <c r="DP122" s="81">
        <v>4120</v>
      </c>
      <c r="DQ122" s="81">
        <v>3927</v>
      </c>
      <c r="DR122" s="81">
        <v>3765</v>
      </c>
      <c r="DS122" s="81">
        <v>2803</v>
      </c>
      <c r="DT122" s="81">
        <v>2782</v>
      </c>
      <c r="DU122" s="81">
        <v>3135</v>
      </c>
      <c r="DV122" s="81">
        <v>3612</v>
      </c>
      <c r="DW122" s="81">
        <v>3834</v>
      </c>
      <c r="DX122" s="81">
        <v>3763</v>
      </c>
      <c r="DY122" s="81">
        <v>4173</v>
      </c>
      <c r="DZ122" s="81">
        <v>4145</v>
      </c>
      <c r="EA122" s="81">
        <v>4200</v>
      </c>
      <c r="EB122" s="81">
        <v>4477</v>
      </c>
      <c r="EC122" s="81">
        <v>4493</v>
      </c>
      <c r="ED122" s="81">
        <v>4775</v>
      </c>
      <c r="EE122" s="81">
        <v>4683</v>
      </c>
      <c r="EF122" s="81">
        <v>4632</v>
      </c>
      <c r="EG122" s="81">
        <v>4646</v>
      </c>
      <c r="EH122" s="81">
        <v>4847</v>
      </c>
      <c r="EI122" s="81">
        <v>4682</v>
      </c>
      <c r="EJ122" s="81">
        <v>4687</v>
      </c>
      <c r="EK122" s="81">
        <v>4734</v>
      </c>
      <c r="EL122" s="81">
        <v>4469</v>
      </c>
      <c r="EM122" s="81">
        <v>4352</v>
      </c>
      <c r="EN122" s="81">
        <v>4298</v>
      </c>
      <c r="EO122" s="81">
        <v>4379</v>
      </c>
      <c r="EP122" s="81">
        <v>4315</v>
      </c>
      <c r="EQ122" s="81">
        <v>4170</v>
      </c>
      <c r="ER122" s="81">
        <v>3784</v>
      </c>
      <c r="ES122" s="81">
        <v>3583</v>
      </c>
      <c r="ET122" s="81">
        <v>3891</v>
      </c>
      <c r="EU122" s="81">
        <v>3779</v>
      </c>
      <c r="EV122" s="81">
        <v>4062</v>
      </c>
      <c r="EW122" s="81">
        <v>4132</v>
      </c>
      <c r="EX122" s="81">
        <v>4500</v>
      </c>
      <c r="EY122" s="81">
        <v>4842</v>
      </c>
      <c r="EZ122" s="81">
        <v>4758</v>
      </c>
      <c r="FA122" s="81">
        <v>4686</v>
      </c>
      <c r="FB122" s="81">
        <v>4865</v>
      </c>
      <c r="FC122" s="81">
        <v>5007</v>
      </c>
      <c r="FD122" s="81">
        <v>5095</v>
      </c>
      <c r="FE122" s="81">
        <v>5022</v>
      </c>
      <c r="FF122" s="81">
        <v>5017</v>
      </c>
      <c r="FG122" s="81">
        <v>5075</v>
      </c>
      <c r="FH122" s="81">
        <v>5048</v>
      </c>
      <c r="FI122" s="81">
        <v>4737</v>
      </c>
      <c r="FJ122" s="81">
        <v>4595</v>
      </c>
      <c r="FK122" s="81">
        <v>4606</v>
      </c>
      <c r="FL122" s="81">
        <v>4527</v>
      </c>
      <c r="FM122" s="81">
        <v>4272</v>
      </c>
      <c r="FN122" s="81">
        <v>4046</v>
      </c>
      <c r="FO122" s="81">
        <v>3877</v>
      </c>
      <c r="FP122" s="81">
        <v>3820</v>
      </c>
      <c r="FQ122" s="81">
        <v>3780</v>
      </c>
      <c r="FR122" s="81">
        <v>3654</v>
      </c>
      <c r="FS122" s="81">
        <v>3633</v>
      </c>
      <c r="FT122" s="81">
        <v>3621</v>
      </c>
      <c r="FU122" s="81">
        <v>3652</v>
      </c>
      <c r="FV122" s="81">
        <v>3725</v>
      </c>
      <c r="FW122" s="81">
        <v>4086</v>
      </c>
      <c r="FX122" s="81">
        <v>3054</v>
      </c>
      <c r="FY122" s="81">
        <v>2738</v>
      </c>
      <c r="FZ122" s="81">
        <v>2663</v>
      </c>
      <c r="GA122" s="81">
        <v>2376</v>
      </c>
      <c r="GB122" s="81">
        <v>2287</v>
      </c>
      <c r="GC122" s="81">
        <v>2019</v>
      </c>
      <c r="GD122" s="81">
        <v>2150</v>
      </c>
      <c r="GE122" s="81">
        <v>1994</v>
      </c>
      <c r="GF122" s="81">
        <v>1884</v>
      </c>
      <c r="GG122" s="81">
        <v>1713</v>
      </c>
      <c r="GH122" s="81">
        <v>1451</v>
      </c>
      <c r="GI122" s="81">
        <v>1363</v>
      </c>
      <c r="GJ122" s="81">
        <v>1102</v>
      </c>
      <c r="GK122" s="81">
        <v>1000</v>
      </c>
      <c r="GL122" s="82">
        <v>3891</v>
      </c>
    </row>
    <row r="123" spans="1:194" s="1" customFormat="1" x14ac:dyDescent="0.25">
      <c r="A123" s="31" t="s">
        <v>244</v>
      </c>
      <c r="B123" s="137" t="s">
        <v>359</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0">
        <v>1238</v>
      </c>
      <c r="N123" s="80">
        <v>1235</v>
      </c>
      <c r="O123" s="80">
        <v>1284</v>
      </c>
      <c r="P123" s="80">
        <v>1252</v>
      </c>
      <c r="Q123" s="80">
        <v>1280</v>
      </c>
      <c r="R123" s="80">
        <v>1327</v>
      </c>
      <c r="S123" s="80">
        <v>1372</v>
      </c>
      <c r="T123" s="80">
        <v>1296</v>
      </c>
      <c r="U123" s="80">
        <v>1235</v>
      </c>
      <c r="V123" s="80">
        <v>1261</v>
      </c>
      <c r="W123" s="80">
        <v>1374</v>
      </c>
      <c r="X123" s="80">
        <v>1363</v>
      </c>
      <c r="Y123" s="80">
        <v>1237</v>
      </c>
      <c r="Z123" s="80">
        <v>1314</v>
      </c>
      <c r="AA123" s="80">
        <v>1337</v>
      </c>
      <c r="AB123" s="80">
        <v>1237</v>
      </c>
      <c r="AC123" s="80">
        <v>1221</v>
      </c>
      <c r="AD123" s="80">
        <v>1220</v>
      </c>
      <c r="AE123" s="80">
        <v>1135</v>
      </c>
      <c r="AF123" s="80">
        <v>862</v>
      </c>
      <c r="AG123" s="80">
        <v>889</v>
      </c>
      <c r="AH123" s="80">
        <v>864</v>
      </c>
      <c r="AI123" s="80">
        <v>960</v>
      </c>
      <c r="AJ123" s="80">
        <v>1000</v>
      </c>
      <c r="AK123" s="80">
        <v>1006</v>
      </c>
      <c r="AL123" s="80">
        <v>1070</v>
      </c>
      <c r="AM123" s="80">
        <v>1080</v>
      </c>
      <c r="AN123" s="80">
        <v>1019</v>
      </c>
      <c r="AO123" s="80">
        <v>1100</v>
      </c>
      <c r="AP123" s="80">
        <v>1149</v>
      </c>
      <c r="AQ123" s="80">
        <v>1158</v>
      </c>
      <c r="AR123" s="80">
        <v>1174</v>
      </c>
      <c r="AS123" s="80">
        <v>1314</v>
      </c>
      <c r="AT123" s="80">
        <v>1375</v>
      </c>
      <c r="AU123" s="80">
        <v>1344</v>
      </c>
      <c r="AV123" s="80">
        <v>1343</v>
      </c>
      <c r="AW123" s="80">
        <v>1403</v>
      </c>
      <c r="AX123" s="80">
        <v>1324</v>
      </c>
      <c r="AY123" s="80">
        <v>1369</v>
      </c>
      <c r="AZ123" s="80">
        <v>1265</v>
      </c>
      <c r="BA123" s="80">
        <v>1313</v>
      </c>
      <c r="BB123" s="80">
        <v>1243</v>
      </c>
      <c r="BC123" s="80">
        <v>1270</v>
      </c>
      <c r="BD123" s="80">
        <v>1180</v>
      </c>
      <c r="BE123" s="80">
        <v>1140</v>
      </c>
      <c r="BF123" s="80">
        <v>1117</v>
      </c>
      <c r="BG123" s="80">
        <v>1174</v>
      </c>
      <c r="BH123" s="80">
        <v>1114</v>
      </c>
      <c r="BI123" s="80">
        <v>1119</v>
      </c>
      <c r="BJ123" s="80">
        <v>1176</v>
      </c>
      <c r="BK123" s="80">
        <v>1125</v>
      </c>
      <c r="BL123" s="80">
        <v>1221</v>
      </c>
      <c r="BM123" s="80">
        <v>1157</v>
      </c>
      <c r="BN123" s="80">
        <v>1186</v>
      </c>
      <c r="BO123" s="80">
        <v>1094</v>
      </c>
      <c r="BP123" s="80">
        <v>1167</v>
      </c>
      <c r="BQ123" s="80">
        <v>1160</v>
      </c>
      <c r="BR123" s="80">
        <v>1100</v>
      </c>
      <c r="BS123" s="80">
        <v>1045</v>
      </c>
      <c r="BT123" s="80">
        <v>1034</v>
      </c>
      <c r="BU123" s="80">
        <v>953</v>
      </c>
      <c r="BV123" s="80">
        <v>879</v>
      </c>
      <c r="BW123" s="80">
        <v>869</v>
      </c>
      <c r="BX123" s="80">
        <v>814</v>
      </c>
      <c r="BY123" s="80">
        <v>777</v>
      </c>
      <c r="BZ123" s="80">
        <v>696</v>
      </c>
      <c r="CA123" s="80">
        <v>728</v>
      </c>
      <c r="CB123" s="80">
        <v>624</v>
      </c>
      <c r="CC123" s="80">
        <v>645</v>
      </c>
      <c r="CD123" s="80">
        <v>626</v>
      </c>
      <c r="CE123" s="80">
        <v>558</v>
      </c>
      <c r="CF123" s="80">
        <v>577</v>
      </c>
      <c r="CG123" s="80">
        <v>657</v>
      </c>
      <c r="CH123" s="80">
        <v>607</v>
      </c>
      <c r="CI123" s="80">
        <v>589</v>
      </c>
      <c r="CJ123" s="80">
        <v>655</v>
      </c>
      <c r="CK123" s="80">
        <v>473</v>
      </c>
      <c r="CL123" s="80">
        <v>423</v>
      </c>
      <c r="CM123" s="80">
        <v>428</v>
      </c>
      <c r="CN123" s="80">
        <v>359</v>
      </c>
      <c r="CO123" s="80">
        <v>303</v>
      </c>
      <c r="CP123" s="80">
        <v>230</v>
      </c>
      <c r="CQ123" s="80">
        <v>272</v>
      </c>
      <c r="CR123" s="80">
        <v>244</v>
      </c>
      <c r="CS123" s="80">
        <v>212</v>
      </c>
      <c r="CT123" s="80">
        <v>204</v>
      </c>
      <c r="CU123" s="80">
        <v>164</v>
      </c>
      <c r="CV123" s="80">
        <v>145</v>
      </c>
      <c r="CW123" s="80">
        <v>117</v>
      </c>
      <c r="CX123" s="80">
        <v>92</v>
      </c>
      <c r="CY123" s="80">
        <v>324</v>
      </c>
      <c r="CZ123" s="81">
        <v>1126</v>
      </c>
      <c r="DA123" s="81">
        <v>1125</v>
      </c>
      <c r="DB123" s="81">
        <v>1221</v>
      </c>
      <c r="DC123" s="81">
        <v>1173</v>
      </c>
      <c r="DD123" s="81">
        <v>1311</v>
      </c>
      <c r="DE123" s="81">
        <v>1254</v>
      </c>
      <c r="DF123" s="81">
        <v>1274</v>
      </c>
      <c r="DG123" s="81">
        <v>1265</v>
      </c>
      <c r="DH123" s="81">
        <v>1212</v>
      </c>
      <c r="DI123" s="81">
        <v>1284</v>
      </c>
      <c r="DJ123" s="81">
        <v>1195</v>
      </c>
      <c r="DK123" s="81">
        <v>1211</v>
      </c>
      <c r="DL123" s="81">
        <v>1185</v>
      </c>
      <c r="DM123" s="81">
        <v>1210</v>
      </c>
      <c r="DN123" s="81">
        <v>1288</v>
      </c>
      <c r="DO123" s="81">
        <v>1188</v>
      </c>
      <c r="DP123" s="81">
        <v>1115</v>
      </c>
      <c r="DQ123" s="81">
        <v>1160</v>
      </c>
      <c r="DR123" s="81">
        <v>1025</v>
      </c>
      <c r="DS123" s="81">
        <v>739</v>
      </c>
      <c r="DT123" s="81">
        <v>802</v>
      </c>
      <c r="DU123" s="81">
        <v>878</v>
      </c>
      <c r="DV123" s="81">
        <v>961</v>
      </c>
      <c r="DW123" s="81">
        <v>1029</v>
      </c>
      <c r="DX123" s="81">
        <v>991</v>
      </c>
      <c r="DY123" s="81">
        <v>1115</v>
      </c>
      <c r="DZ123" s="81">
        <v>1085</v>
      </c>
      <c r="EA123" s="81">
        <v>1166</v>
      </c>
      <c r="EB123" s="81">
        <v>1320</v>
      </c>
      <c r="EC123" s="81">
        <v>1296</v>
      </c>
      <c r="ED123" s="81">
        <v>1416</v>
      </c>
      <c r="EE123" s="81">
        <v>1477</v>
      </c>
      <c r="EF123" s="81">
        <v>1453</v>
      </c>
      <c r="EG123" s="81">
        <v>1526</v>
      </c>
      <c r="EH123" s="81">
        <v>1522</v>
      </c>
      <c r="EI123" s="81">
        <v>1511</v>
      </c>
      <c r="EJ123" s="81">
        <v>1513</v>
      </c>
      <c r="EK123" s="81">
        <v>1530</v>
      </c>
      <c r="EL123" s="81">
        <v>1450</v>
      </c>
      <c r="EM123" s="81">
        <v>1358</v>
      </c>
      <c r="EN123" s="81">
        <v>1349</v>
      </c>
      <c r="EO123" s="81">
        <v>1405</v>
      </c>
      <c r="EP123" s="81">
        <v>1327</v>
      </c>
      <c r="EQ123" s="81">
        <v>1353</v>
      </c>
      <c r="ER123" s="81">
        <v>1194</v>
      </c>
      <c r="ES123" s="81">
        <v>1155</v>
      </c>
      <c r="ET123" s="81">
        <v>1219</v>
      </c>
      <c r="EU123" s="81">
        <v>1208</v>
      </c>
      <c r="EV123" s="81">
        <v>1139</v>
      </c>
      <c r="EW123" s="81">
        <v>1152</v>
      </c>
      <c r="EX123" s="81">
        <v>1168</v>
      </c>
      <c r="EY123" s="81">
        <v>1190</v>
      </c>
      <c r="EZ123" s="81">
        <v>1122</v>
      </c>
      <c r="FA123" s="81">
        <v>1195</v>
      </c>
      <c r="FB123" s="81">
        <v>1132</v>
      </c>
      <c r="FC123" s="81">
        <v>1152</v>
      </c>
      <c r="FD123" s="81">
        <v>1145</v>
      </c>
      <c r="FE123" s="81">
        <v>1097</v>
      </c>
      <c r="FF123" s="81">
        <v>1071</v>
      </c>
      <c r="FG123" s="81">
        <v>966</v>
      </c>
      <c r="FH123" s="81">
        <v>991</v>
      </c>
      <c r="FI123" s="81">
        <v>977</v>
      </c>
      <c r="FJ123" s="81">
        <v>813</v>
      </c>
      <c r="FK123" s="81">
        <v>821</v>
      </c>
      <c r="FL123" s="81">
        <v>740</v>
      </c>
      <c r="FM123" s="81">
        <v>775</v>
      </c>
      <c r="FN123" s="81">
        <v>693</v>
      </c>
      <c r="FO123" s="81">
        <v>637</v>
      </c>
      <c r="FP123" s="81">
        <v>684</v>
      </c>
      <c r="FQ123" s="81">
        <v>663</v>
      </c>
      <c r="FR123" s="81">
        <v>659</v>
      </c>
      <c r="FS123" s="81">
        <v>671</v>
      </c>
      <c r="FT123" s="81">
        <v>661</v>
      </c>
      <c r="FU123" s="81">
        <v>596</v>
      </c>
      <c r="FV123" s="81">
        <v>708</v>
      </c>
      <c r="FW123" s="81">
        <v>780</v>
      </c>
      <c r="FX123" s="81">
        <v>573</v>
      </c>
      <c r="FY123" s="81">
        <v>513</v>
      </c>
      <c r="FZ123" s="81">
        <v>459</v>
      </c>
      <c r="GA123" s="81">
        <v>442</v>
      </c>
      <c r="GB123" s="81">
        <v>441</v>
      </c>
      <c r="GC123" s="81">
        <v>375</v>
      </c>
      <c r="GD123" s="81">
        <v>335</v>
      </c>
      <c r="GE123" s="81">
        <v>326</v>
      </c>
      <c r="GF123" s="81">
        <v>299</v>
      </c>
      <c r="GG123" s="81">
        <v>326</v>
      </c>
      <c r="GH123" s="81">
        <v>263</v>
      </c>
      <c r="GI123" s="81">
        <v>221</v>
      </c>
      <c r="GJ123" s="81">
        <v>198</v>
      </c>
      <c r="GK123" s="81">
        <v>162</v>
      </c>
      <c r="GL123" s="82">
        <v>711</v>
      </c>
    </row>
    <row r="124" spans="1:194" s="1" customFormat="1" x14ac:dyDescent="0.25">
      <c r="A124" s="31" t="s">
        <v>244</v>
      </c>
      <c r="B124" s="137" t="s">
        <v>360</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0">
        <v>1168</v>
      </c>
      <c r="N124" s="80">
        <v>1280</v>
      </c>
      <c r="O124" s="80">
        <v>1310</v>
      </c>
      <c r="P124" s="80">
        <v>1442</v>
      </c>
      <c r="Q124" s="80">
        <v>1478</v>
      </c>
      <c r="R124" s="80">
        <v>1516</v>
      </c>
      <c r="S124" s="80">
        <v>1637</v>
      </c>
      <c r="T124" s="80">
        <v>1601</v>
      </c>
      <c r="U124" s="80">
        <v>1738</v>
      </c>
      <c r="V124" s="80">
        <v>1710</v>
      </c>
      <c r="W124" s="80">
        <v>1833</v>
      </c>
      <c r="X124" s="80">
        <v>1878</v>
      </c>
      <c r="Y124" s="80">
        <v>1710</v>
      </c>
      <c r="Z124" s="80">
        <v>1725</v>
      </c>
      <c r="AA124" s="80">
        <v>1669</v>
      </c>
      <c r="AB124" s="80">
        <v>1615</v>
      </c>
      <c r="AC124" s="80">
        <v>1542</v>
      </c>
      <c r="AD124" s="80">
        <v>1528</v>
      </c>
      <c r="AE124" s="80">
        <v>1401</v>
      </c>
      <c r="AF124" s="80">
        <v>949</v>
      </c>
      <c r="AG124" s="80">
        <v>940</v>
      </c>
      <c r="AH124" s="80">
        <v>875</v>
      </c>
      <c r="AI124" s="80">
        <v>1078</v>
      </c>
      <c r="AJ124" s="80">
        <v>1255</v>
      </c>
      <c r="AK124" s="80">
        <v>1243</v>
      </c>
      <c r="AL124" s="80">
        <v>1322</v>
      </c>
      <c r="AM124" s="80">
        <v>1107</v>
      </c>
      <c r="AN124" s="80">
        <v>1245</v>
      </c>
      <c r="AO124" s="80">
        <v>1260</v>
      </c>
      <c r="AP124" s="80">
        <v>1296</v>
      </c>
      <c r="AQ124" s="80">
        <v>1379</v>
      </c>
      <c r="AR124" s="80">
        <v>1320</v>
      </c>
      <c r="AS124" s="80">
        <v>1351</v>
      </c>
      <c r="AT124" s="80">
        <v>1424</v>
      </c>
      <c r="AU124" s="80">
        <v>1464</v>
      </c>
      <c r="AV124" s="80">
        <v>1443</v>
      </c>
      <c r="AW124" s="80">
        <v>1656</v>
      </c>
      <c r="AX124" s="80">
        <v>1669</v>
      </c>
      <c r="AY124" s="80">
        <v>1673</v>
      </c>
      <c r="AZ124" s="80">
        <v>1676</v>
      </c>
      <c r="BA124" s="80">
        <v>1648</v>
      </c>
      <c r="BB124" s="80">
        <v>1814</v>
      </c>
      <c r="BC124" s="80">
        <v>1754</v>
      </c>
      <c r="BD124" s="80">
        <v>1709</v>
      </c>
      <c r="BE124" s="80">
        <v>1626</v>
      </c>
      <c r="BF124" s="80">
        <v>1560</v>
      </c>
      <c r="BG124" s="80">
        <v>1516</v>
      </c>
      <c r="BH124" s="80">
        <v>1659</v>
      </c>
      <c r="BI124" s="80">
        <v>1556</v>
      </c>
      <c r="BJ124" s="80">
        <v>1585</v>
      </c>
      <c r="BK124" s="80">
        <v>1683</v>
      </c>
      <c r="BL124" s="80">
        <v>1676</v>
      </c>
      <c r="BM124" s="80">
        <v>1644</v>
      </c>
      <c r="BN124" s="80">
        <v>1626</v>
      </c>
      <c r="BO124" s="80">
        <v>1599</v>
      </c>
      <c r="BP124" s="80">
        <v>1556</v>
      </c>
      <c r="BQ124" s="80">
        <v>1556</v>
      </c>
      <c r="BR124" s="80">
        <v>1611</v>
      </c>
      <c r="BS124" s="80">
        <v>1563</v>
      </c>
      <c r="BT124" s="80">
        <v>1510</v>
      </c>
      <c r="BU124" s="80">
        <v>1430</v>
      </c>
      <c r="BV124" s="80">
        <v>1316</v>
      </c>
      <c r="BW124" s="80">
        <v>1332</v>
      </c>
      <c r="BX124" s="80">
        <v>1283</v>
      </c>
      <c r="BY124" s="80">
        <v>1229</v>
      </c>
      <c r="BZ124" s="80">
        <v>1171</v>
      </c>
      <c r="CA124" s="80">
        <v>1153</v>
      </c>
      <c r="CB124" s="80">
        <v>1049</v>
      </c>
      <c r="CC124" s="80">
        <v>1035</v>
      </c>
      <c r="CD124" s="80">
        <v>944</v>
      </c>
      <c r="CE124" s="80">
        <v>957</v>
      </c>
      <c r="CF124" s="80">
        <v>964</v>
      </c>
      <c r="CG124" s="80">
        <v>935</v>
      </c>
      <c r="CH124" s="80">
        <v>969</v>
      </c>
      <c r="CI124" s="80">
        <v>1037</v>
      </c>
      <c r="CJ124" s="80">
        <v>1009</v>
      </c>
      <c r="CK124" s="80">
        <v>724</v>
      </c>
      <c r="CL124" s="80">
        <v>723</v>
      </c>
      <c r="CM124" s="80">
        <v>719</v>
      </c>
      <c r="CN124" s="80">
        <v>663</v>
      </c>
      <c r="CO124" s="80">
        <v>541</v>
      </c>
      <c r="CP124" s="80">
        <v>495</v>
      </c>
      <c r="CQ124" s="80">
        <v>468</v>
      </c>
      <c r="CR124" s="80">
        <v>529</v>
      </c>
      <c r="CS124" s="80">
        <v>463</v>
      </c>
      <c r="CT124" s="80">
        <v>403</v>
      </c>
      <c r="CU124" s="80">
        <v>366</v>
      </c>
      <c r="CV124" s="80">
        <v>312</v>
      </c>
      <c r="CW124" s="80">
        <v>261</v>
      </c>
      <c r="CX124" s="80">
        <v>242</v>
      </c>
      <c r="CY124" s="80">
        <v>670</v>
      </c>
      <c r="CZ124" s="81">
        <v>1115</v>
      </c>
      <c r="DA124" s="81">
        <v>1146</v>
      </c>
      <c r="DB124" s="81">
        <v>1197</v>
      </c>
      <c r="DC124" s="81">
        <v>1446</v>
      </c>
      <c r="DD124" s="81">
        <v>1394</v>
      </c>
      <c r="DE124" s="81">
        <v>1533</v>
      </c>
      <c r="DF124" s="81">
        <v>1605</v>
      </c>
      <c r="DG124" s="81">
        <v>1509</v>
      </c>
      <c r="DH124" s="81">
        <v>1627</v>
      </c>
      <c r="DI124" s="81">
        <v>1572</v>
      </c>
      <c r="DJ124" s="81">
        <v>1684</v>
      </c>
      <c r="DK124" s="81">
        <v>1806</v>
      </c>
      <c r="DL124" s="81">
        <v>1597</v>
      </c>
      <c r="DM124" s="81">
        <v>1618</v>
      </c>
      <c r="DN124" s="81">
        <v>1629</v>
      </c>
      <c r="DO124" s="81">
        <v>1535</v>
      </c>
      <c r="DP124" s="81">
        <v>1488</v>
      </c>
      <c r="DQ124" s="81">
        <v>1453</v>
      </c>
      <c r="DR124" s="81">
        <v>1325</v>
      </c>
      <c r="DS124" s="81">
        <v>779</v>
      </c>
      <c r="DT124" s="81">
        <v>864</v>
      </c>
      <c r="DU124" s="81">
        <v>838</v>
      </c>
      <c r="DV124" s="81">
        <v>1114</v>
      </c>
      <c r="DW124" s="81">
        <v>1231</v>
      </c>
      <c r="DX124" s="81">
        <v>1200</v>
      </c>
      <c r="DY124" s="81">
        <v>1225</v>
      </c>
      <c r="DZ124" s="81">
        <v>1268</v>
      </c>
      <c r="EA124" s="81">
        <v>1186</v>
      </c>
      <c r="EB124" s="81">
        <v>1191</v>
      </c>
      <c r="EC124" s="81">
        <v>1267</v>
      </c>
      <c r="ED124" s="81">
        <v>1374</v>
      </c>
      <c r="EE124" s="81">
        <v>1529</v>
      </c>
      <c r="EF124" s="81">
        <v>1533</v>
      </c>
      <c r="EG124" s="81">
        <v>1663</v>
      </c>
      <c r="EH124" s="81">
        <v>1622</v>
      </c>
      <c r="EI124" s="81">
        <v>1720</v>
      </c>
      <c r="EJ124" s="81">
        <v>1783</v>
      </c>
      <c r="EK124" s="81">
        <v>1840</v>
      </c>
      <c r="EL124" s="81">
        <v>1891</v>
      </c>
      <c r="EM124" s="81">
        <v>1821</v>
      </c>
      <c r="EN124" s="81">
        <v>1878</v>
      </c>
      <c r="EO124" s="81">
        <v>1987</v>
      </c>
      <c r="EP124" s="81">
        <v>1878</v>
      </c>
      <c r="EQ124" s="81">
        <v>1889</v>
      </c>
      <c r="ER124" s="81">
        <v>1751</v>
      </c>
      <c r="ES124" s="81">
        <v>1635</v>
      </c>
      <c r="ET124" s="81">
        <v>1660</v>
      </c>
      <c r="EU124" s="81">
        <v>1617</v>
      </c>
      <c r="EV124" s="81">
        <v>1600</v>
      </c>
      <c r="EW124" s="81">
        <v>1626</v>
      </c>
      <c r="EX124" s="81">
        <v>1759</v>
      </c>
      <c r="EY124" s="81">
        <v>1725</v>
      </c>
      <c r="EZ124" s="81">
        <v>1728</v>
      </c>
      <c r="FA124" s="81">
        <v>1599</v>
      </c>
      <c r="FB124" s="81">
        <v>1612</v>
      </c>
      <c r="FC124" s="81">
        <v>1627</v>
      </c>
      <c r="FD124" s="81">
        <v>1649</v>
      </c>
      <c r="FE124" s="81">
        <v>1599</v>
      </c>
      <c r="FF124" s="81">
        <v>1649</v>
      </c>
      <c r="FG124" s="81">
        <v>1565</v>
      </c>
      <c r="FH124" s="81">
        <v>1449</v>
      </c>
      <c r="FI124" s="81">
        <v>1448</v>
      </c>
      <c r="FJ124" s="81">
        <v>1339</v>
      </c>
      <c r="FK124" s="81">
        <v>1298</v>
      </c>
      <c r="FL124" s="81">
        <v>1249</v>
      </c>
      <c r="FM124" s="81">
        <v>1184</v>
      </c>
      <c r="FN124" s="81">
        <v>1108</v>
      </c>
      <c r="FO124" s="81">
        <v>1138</v>
      </c>
      <c r="FP124" s="81">
        <v>1067</v>
      </c>
      <c r="FQ124" s="81">
        <v>1065</v>
      </c>
      <c r="FR124" s="81">
        <v>1041</v>
      </c>
      <c r="FS124" s="81">
        <v>1066</v>
      </c>
      <c r="FT124" s="81">
        <v>1115</v>
      </c>
      <c r="FU124" s="81">
        <v>1049</v>
      </c>
      <c r="FV124" s="81">
        <v>1129</v>
      </c>
      <c r="FW124" s="81">
        <v>1183</v>
      </c>
      <c r="FX124" s="81">
        <v>907</v>
      </c>
      <c r="FY124" s="81">
        <v>944</v>
      </c>
      <c r="FZ124" s="81">
        <v>944</v>
      </c>
      <c r="GA124" s="81">
        <v>875</v>
      </c>
      <c r="GB124" s="81">
        <v>699</v>
      </c>
      <c r="GC124" s="81">
        <v>674</v>
      </c>
      <c r="GD124" s="81">
        <v>715</v>
      </c>
      <c r="GE124" s="81">
        <v>696</v>
      </c>
      <c r="GF124" s="81">
        <v>616</v>
      </c>
      <c r="GG124" s="81">
        <v>586</v>
      </c>
      <c r="GH124" s="81">
        <v>536</v>
      </c>
      <c r="GI124" s="81">
        <v>445</v>
      </c>
      <c r="GJ124" s="81">
        <v>399</v>
      </c>
      <c r="GK124" s="81">
        <v>373</v>
      </c>
      <c r="GL124" s="82">
        <v>1464</v>
      </c>
    </row>
    <row r="125" spans="1:194" s="1" customFormat="1" x14ac:dyDescent="0.25">
      <c r="A125" s="31" t="s">
        <v>244</v>
      </c>
      <c r="B125" s="137" t="s">
        <v>361</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0">
        <v>1557</v>
      </c>
      <c r="N125" s="80">
        <v>1659</v>
      </c>
      <c r="O125" s="80">
        <v>1605</v>
      </c>
      <c r="P125" s="80">
        <v>1707</v>
      </c>
      <c r="Q125" s="80">
        <v>1759</v>
      </c>
      <c r="R125" s="80">
        <v>1813</v>
      </c>
      <c r="S125" s="80">
        <v>1872</v>
      </c>
      <c r="T125" s="80">
        <v>1853</v>
      </c>
      <c r="U125" s="80">
        <v>1915</v>
      </c>
      <c r="V125" s="80">
        <v>1962</v>
      </c>
      <c r="W125" s="80">
        <v>1960</v>
      </c>
      <c r="X125" s="80">
        <v>2010</v>
      </c>
      <c r="Y125" s="80">
        <v>1930</v>
      </c>
      <c r="Z125" s="80">
        <v>1995</v>
      </c>
      <c r="AA125" s="80">
        <v>1958</v>
      </c>
      <c r="AB125" s="80">
        <v>1929</v>
      </c>
      <c r="AC125" s="80">
        <v>1889</v>
      </c>
      <c r="AD125" s="80">
        <v>1926</v>
      </c>
      <c r="AE125" s="80">
        <v>2126</v>
      </c>
      <c r="AF125" s="80">
        <v>3199</v>
      </c>
      <c r="AG125" s="80">
        <v>3135</v>
      </c>
      <c r="AH125" s="80">
        <v>2834</v>
      </c>
      <c r="AI125" s="80">
        <v>2526</v>
      </c>
      <c r="AJ125" s="80">
        <v>2478</v>
      </c>
      <c r="AK125" s="80">
        <v>2322</v>
      </c>
      <c r="AL125" s="80">
        <v>2161</v>
      </c>
      <c r="AM125" s="80">
        <v>1954</v>
      </c>
      <c r="AN125" s="80">
        <v>1990</v>
      </c>
      <c r="AO125" s="80">
        <v>2194</v>
      </c>
      <c r="AP125" s="80">
        <v>2070</v>
      </c>
      <c r="AQ125" s="80">
        <v>2128</v>
      </c>
      <c r="AR125" s="80">
        <v>2214</v>
      </c>
      <c r="AS125" s="80">
        <v>2255</v>
      </c>
      <c r="AT125" s="80">
        <v>2249</v>
      </c>
      <c r="AU125" s="80">
        <v>2119</v>
      </c>
      <c r="AV125" s="80">
        <v>2162</v>
      </c>
      <c r="AW125" s="80">
        <v>2095</v>
      </c>
      <c r="AX125" s="80">
        <v>2091</v>
      </c>
      <c r="AY125" s="80">
        <v>2157</v>
      </c>
      <c r="AZ125" s="80">
        <v>2138</v>
      </c>
      <c r="BA125" s="80">
        <v>2167</v>
      </c>
      <c r="BB125" s="80">
        <v>2152</v>
      </c>
      <c r="BC125" s="80">
        <v>2134</v>
      </c>
      <c r="BD125" s="80">
        <v>2169</v>
      </c>
      <c r="BE125" s="80">
        <v>1941</v>
      </c>
      <c r="BF125" s="80">
        <v>1928</v>
      </c>
      <c r="BG125" s="80">
        <v>1856</v>
      </c>
      <c r="BH125" s="80">
        <v>2014</v>
      </c>
      <c r="BI125" s="80">
        <v>2122</v>
      </c>
      <c r="BJ125" s="80">
        <v>2213</v>
      </c>
      <c r="BK125" s="80">
        <v>2361</v>
      </c>
      <c r="BL125" s="80">
        <v>2455</v>
      </c>
      <c r="BM125" s="80">
        <v>2439</v>
      </c>
      <c r="BN125" s="80">
        <v>2462</v>
      </c>
      <c r="BO125" s="80">
        <v>2491</v>
      </c>
      <c r="BP125" s="80">
        <v>2489</v>
      </c>
      <c r="BQ125" s="80">
        <v>2497</v>
      </c>
      <c r="BR125" s="80">
        <v>2535</v>
      </c>
      <c r="BS125" s="80">
        <v>2579</v>
      </c>
      <c r="BT125" s="80">
        <v>2436</v>
      </c>
      <c r="BU125" s="80">
        <v>2441</v>
      </c>
      <c r="BV125" s="80">
        <v>2398</v>
      </c>
      <c r="BW125" s="80">
        <v>2229</v>
      </c>
      <c r="BX125" s="80">
        <v>2282</v>
      </c>
      <c r="BY125" s="80">
        <v>2218</v>
      </c>
      <c r="BZ125" s="80">
        <v>2064</v>
      </c>
      <c r="CA125" s="80">
        <v>1969</v>
      </c>
      <c r="CB125" s="80">
        <v>1899</v>
      </c>
      <c r="CC125" s="80">
        <v>1917</v>
      </c>
      <c r="CD125" s="80">
        <v>1834</v>
      </c>
      <c r="CE125" s="80">
        <v>1789</v>
      </c>
      <c r="CF125" s="80">
        <v>1898</v>
      </c>
      <c r="CG125" s="80">
        <v>1869</v>
      </c>
      <c r="CH125" s="80">
        <v>1852</v>
      </c>
      <c r="CI125" s="80">
        <v>1920</v>
      </c>
      <c r="CJ125" s="80">
        <v>2159</v>
      </c>
      <c r="CK125" s="80">
        <v>1589</v>
      </c>
      <c r="CL125" s="80">
        <v>1480</v>
      </c>
      <c r="CM125" s="80">
        <v>1412</v>
      </c>
      <c r="CN125" s="80">
        <v>1252</v>
      </c>
      <c r="CO125" s="80">
        <v>1133</v>
      </c>
      <c r="CP125" s="80">
        <v>895</v>
      </c>
      <c r="CQ125" s="80">
        <v>914</v>
      </c>
      <c r="CR125" s="80">
        <v>872</v>
      </c>
      <c r="CS125" s="80">
        <v>819</v>
      </c>
      <c r="CT125" s="80">
        <v>734</v>
      </c>
      <c r="CU125" s="80">
        <v>656</v>
      </c>
      <c r="CV125" s="80">
        <v>540</v>
      </c>
      <c r="CW125" s="80">
        <v>444</v>
      </c>
      <c r="CX125" s="80">
        <v>384</v>
      </c>
      <c r="CY125" s="80">
        <v>1211</v>
      </c>
      <c r="CZ125" s="81">
        <v>1492</v>
      </c>
      <c r="DA125" s="81">
        <v>1608</v>
      </c>
      <c r="DB125" s="81">
        <v>1655</v>
      </c>
      <c r="DC125" s="81">
        <v>1575</v>
      </c>
      <c r="DD125" s="81">
        <v>1670</v>
      </c>
      <c r="DE125" s="81">
        <v>1646</v>
      </c>
      <c r="DF125" s="81">
        <v>1715</v>
      </c>
      <c r="DG125" s="81">
        <v>1752</v>
      </c>
      <c r="DH125" s="81">
        <v>1777</v>
      </c>
      <c r="DI125" s="81">
        <v>1721</v>
      </c>
      <c r="DJ125" s="81">
        <v>1946</v>
      </c>
      <c r="DK125" s="81">
        <v>1803</v>
      </c>
      <c r="DL125" s="81">
        <v>1941</v>
      </c>
      <c r="DM125" s="81">
        <v>1928</v>
      </c>
      <c r="DN125" s="81">
        <v>1972</v>
      </c>
      <c r="DO125" s="81">
        <v>1876</v>
      </c>
      <c r="DP125" s="81">
        <v>1853</v>
      </c>
      <c r="DQ125" s="81">
        <v>1851</v>
      </c>
      <c r="DR125" s="81">
        <v>2285</v>
      </c>
      <c r="DS125" s="81">
        <v>4082</v>
      </c>
      <c r="DT125" s="81">
        <v>3879</v>
      </c>
      <c r="DU125" s="81">
        <v>3356</v>
      </c>
      <c r="DV125" s="81">
        <v>2643</v>
      </c>
      <c r="DW125" s="81">
        <v>2496</v>
      </c>
      <c r="DX125" s="81">
        <v>2570</v>
      </c>
      <c r="DY125" s="81">
        <v>2257</v>
      </c>
      <c r="DZ125" s="81">
        <v>2157</v>
      </c>
      <c r="EA125" s="81">
        <v>2226</v>
      </c>
      <c r="EB125" s="81">
        <v>2289</v>
      </c>
      <c r="EC125" s="81">
        <v>2094</v>
      </c>
      <c r="ED125" s="81">
        <v>2299</v>
      </c>
      <c r="EE125" s="81">
        <v>2265</v>
      </c>
      <c r="EF125" s="81">
        <v>2376</v>
      </c>
      <c r="EG125" s="81">
        <v>2322</v>
      </c>
      <c r="EH125" s="81">
        <v>2307</v>
      </c>
      <c r="EI125" s="81">
        <v>2319</v>
      </c>
      <c r="EJ125" s="81">
        <v>2213</v>
      </c>
      <c r="EK125" s="81">
        <v>2267</v>
      </c>
      <c r="EL125" s="81">
        <v>2159</v>
      </c>
      <c r="EM125" s="81">
        <v>2181</v>
      </c>
      <c r="EN125" s="81">
        <v>2259</v>
      </c>
      <c r="EO125" s="81">
        <v>2333</v>
      </c>
      <c r="EP125" s="81">
        <v>2163</v>
      </c>
      <c r="EQ125" s="81">
        <v>2227</v>
      </c>
      <c r="ER125" s="81">
        <v>2064</v>
      </c>
      <c r="ES125" s="81">
        <v>1999</v>
      </c>
      <c r="ET125" s="81">
        <v>2006</v>
      </c>
      <c r="EU125" s="81">
        <v>2161</v>
      </c>
      <c r="EV125" s="81">
        <v>2202</v>
      </c>
      <c r="EW125" s="81">
        <v>2279</v>
      </c>
      <c r="EX125" s="81">
        <v>2449</v>
      </c>
      <c r="EY125" s="81">
        <v>2643</v>
      </c>
      <c r="EZ125" s="81">
        <v>2624</v>
      </c>
      <c r="FA125" s="81">
        <v>2596</v>
      </c>
      <c r="FB125" s="81">
        <v>2591</v>
      </c>
      <c r="FC125" s="81">
        <v>2603</v>
      </c>
      <c r="FD125" s="81">
        <v>2534</v>
      </c>
      <c r="FE125" s="81">
        <v>2659</v>
      </c>
      <c r="FF125" s="81">
        <v>2666</v>
      </c>
      <c r="FG125" s="81">
        <v>2544</v>
      </c>
      <c r="FH125" s="81">
        <v>2594</v>
      </c>
      <c r="FI125" s="81">
        <v>2441</v>
      </c>
      <c r="FJ125" s="81">
        <v>2383</v>
      </c>
      <c r="FK125" s="81">
        <v>2225</v>
      </c>
      <c r="FL125" s="81">
        <v>2221</v>
      </c>
      <c r="FM125" s="81">
        <v>2110</v>
      </c>
      <c r="FN125" s="81">
        <v>2072</v>
      </c>
      <c r="FO125" s="81">
        <v>2046</v>
      </c>
      <c r="FP125" s="81">
        <v>2048</v>
      </c>
      <c r="FQ125" s="81">
        <v>1929</v>
      </c>
      <c r="FR125" s="81">
        <v>1950</v>
      </c>
      <c r="FS125" s="81">
        <v>1965</v>
      </c>
      <c r="FT125" s="81">
        <v>2011</v>
      </c>
      <c r="FU125" s="81">
        <v>2091</v>
      </c>
      <c r="FV125" s="81">
        <v>2221</v>
      </c>
      <c r="FW125" s="81">
        <v>2423</v>
      </c>
      <c r="FX125" s="81">
        <v>1732</v>
      </c>
      <c r="FY125" s="81">
        <v>1763</v>
      </c>
      <c r="FZ125" s="81">
        <v>1639</v>
      </c>
      <c r="GA125" s="81">
        <v>1503</v>
      </c>
      <c r="GB125" s="81">
        <v>1296</v>
      </c>
      <c r="GC125" s="81">
        <v>1101</v>
      </c>
      <c r="GD125" s="81">
        <v>1215</v>
      </c>
      <c r="GE125" s="81">
        <v>1154</v>
      </c>
      <c r="GF125" s="81">
        <v>1094</v>
      </c>
      <c r="GG125" s="81">
        <v>996</v>
      </c>
      <c r="GH125" s="81">
        <v>898</v>
      </c>
      <c r="GI125" s="81">
        <v>807</v>
      </c>
      <c r="GJ125" s="81">
        <v>712</v>
      </c>
      <c r="GK125" s="81">
        <v>593</v>
      </c>
      <c r="GL125" s="82">
        <v>2539</v>
      </c>
    </row>
    <row r="126" spans="1:194" s="1" customFormat="1" x14ac:dyDescent="0.25">
      <c r="A126" s="31" t="s">
        <v>244</v>
      </c>
      <c r="B126" s="137" t="s">
        <v>362</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0">
        <v>1955</v>
      </c>
      <c r="N126" s="80">
        <v>2042</v>
      </c>
      <c r="O126" s="80">
        <v>2121</v>
      </c>
      <c r="P126" s="80">
        <v>2092</v>
      </c>
      <c r="Q126" s="80">
        <v>2074</v>
      </c>
      <c r="R126" s="80">
        <v>2147</v>
      </c>
      <c r="S126" s="80">
        <v>2216</v>
      </c>
      <c r="T126" s="80">
        <v>2090</v>
      </c>
      <c r="U126" s="80">
        <v>2238</v>
      </c>
      <c r="V126" s="80">
        <v>2218</v>
      </c>
      <c r="W126" s="80">
        <v>2204</v>
      </c>
      <c r="X126" s="80">
        <v>2266</v>
      </c>
      <c r="Y126" s="80">
        <v>2244</v>
      </c>
      <c r="Z126" s="80">
        <v>2149</v>
      </c>
      <c r="AA126" s="80">
        <v>2156</v>
      </c>
      <c r="AB126" s="80">
        <v>2067</v>
      </c>
      <c r="AC126" s="80">
        <v>2089</v>
      </c>
      <c r="AD126" s="80">
        <v>2045</v>
      </c>
      <c r="AE126" s="80">
        <v>2006</v>
      </c>
      <c r="AF126" s="80">
        <v>1485</v>
      </c>
      <c r="AG126" s="80">
        <v>1480</v>
      </c>
      <c r="AH126" s="80">
        <v>1550</v>
      </c>
      <c r="AI126" s="80">
        <v>1789</v>
      </c>
      <c r="AJ126" s="80">
        <v>1884</v>
      </c>
      <c r="AK126" s="80">
        <v>1863</v>
      </c>
      <c r="AL126" s="80">
        <v>2199</v>
      </c>
      <c r="AM126" s="80">
        <v>2149</v>
      </c>
      <c r="AN126" s="80">
        <v>2242</v>
      </c>
      <c r="AO126" s="80">
        <v>2282</v>
      </c>
      <c r="AP126" s="80">
        <v>2450</v>
      </c>
      <c r="AQ126" s="80">
        <v>2617</v>
      </c>
      <c r="AR126" s="80">
        <v>2526</v>
      </c>
      <c r="AS126" s="80">
        <v>2484</v>
      </c>
      <c r="AT126" s="80">
        <v>2501</v>
      </c>
      <c r="AU126" s="80">
        <v>2539</v>
      </c>
      <c r="AV126" s="80">
        <v>2495</v>
      </c>
      <c r="AW126" s="80">
        <v>2541</v>
      </c>
      <c r="AX126" s="80">
        <v>2491</v>
      </c>
      <c r="AY126" s="80">
        <v>2326</v>
      </c>
      <c r="AZ126" s="80">
        <v>2320</v>
      </c>
      <c r="BA126" s="80">
        <v>2238</v>
      </c>
      <c r="BB126" s="80">
        <v>2256</v>
      </c>
      <c r="BC126" s="80">
        <v>2256</v>
      </c>
      <c r="BD126" s="80">
        <v>2058</v>
      </c>
      <c r="BE126" s="80">
        <v>1975</v>
      </c>
      <c r="BF126" s="80">
        <v>1939</v>
      </c>
      <c r="BG126" s="80">
        <v>2088</v>
      </c>
      <c r="BH126" s="80">
        <v>2123</v>
      </c>
      <c r="BI126" s="80">
        <v>2155</v>
      </c>
      <c r="BJ126" s="80">
        <v>2325</v>
      </c>
      <c r="BK126" s="80">
        <v>2427</v>
      </c>
      <c r="BL126" s="80">
        <v>2669</v>
      </c>
      <c r="BM126" s="80">
        <v>2687</v>
      </c>
      <c r="BN126" s="80">
        <v>2533</v>
      </c>
      <c r="BO126" s="80">
        <v>2680</v>
      </c>
      <c r="BP126" s="80">
        <v>2577</v>
      </c>
      <c r="BQ126" s="80">
        <v>2570</v>
      </c>
      <c r="BR126" s="80">
        <v>2500</v>
      </c>
      <c r="BS126" s="80">
        <v>2508</v>
      </c>
      <c r="BT126" s="80">
        <v>2422</v>
      </c>
      <c r="BU126" s="80">
        <v>2378</v>
      </c>
      <c r="BV126" s="80">
        <v>2289</v>
      </c>
      <c r="BW126" s="80">
        <v>2154</v>
      </c>
      <c r="BX126" s="80">
        <v>2148</v>
      </c>
      <c r="BY126" s="80">
        <v>2117</v>
      </c>
      <c r="BZ126" s="80">
        <v>1931</v>
      </c>
      <c r="CA126" s="80">
        <v>1871</v>
      </c>
      <c r="CB126" s="80">
        <v>1799</v>
      </c>
      <c r="CC126" s="80">
        <v>1787</v>
      </c>
      <c r="CD126" s="80">
        <v>1724</v>
      </c>
      <c r="CE126" s="80">
        <v>1640</v>
      </c>
      <c r="CF126" s="80">
        <v>1673</v>
      </c>
      <c r="CG126" s="80">
        <v>1685</v>
      </c>
      <c r="CH126" s="80">
        <v>1747</v>
      </c>
      <c r="CI126" s="80">
        <v>1698</v>
      </c>
      <c r="CJ126" s="80">
        <v>1858</v>
      </c>
      <c r="CK126" s="80">
        <v>1394</v>
      </c>
      <c r="CL126" s="80">
        <v>1279</v>
      </c>
      <c r="CM126" s="80">
        <v>1317</v>
      </c>
      <c r="CN126" s="80">
        <v>1163</v>
      </c>
      <c r="CO126" s="80">
        <v>896</v>
      </c>
      <c r="CP126" s="80">
        <v>807</v>
      </c>
      <c r="CQ126" s="80">
        <v>752</v>
      </c>
      <c r="CR126" s="80">
        <v>730</v>
      </c>
      <c r="CS126" s="80">
        <v>691</v>
      </c>
      <c r="CT126" s="80">
        <v>571</v>
      </c>
      <c r="CU126" s="80">
        <v>485</v>
      </c>
      <c r="CV126" s="80">
        <v>428</v>
      </c>
      <c r="CW126" s="80">
        <v>328</v>
      </c>
      <c r="CX126" s="80">
        <v>285</v>
      </c>
      <c r="CY126" s="80">
        <v>791</v>
      </c>
      <c r="CZ126" s="81">
        <v>1849</v>
      </c>
      <c r="DA126" s="81">
        <v>1898</v>
      </c>
      <c r="DB126" s="81">
        <v>1977</v>
      </c>
      <c r="DC126" s="81">
        <v>2036</v>
      </c>
      <c r="DD126" s="81">
        <v>2011</v>
      </c>
      <c r="DE126" s="81">
        <v>2049</v>
      </c>
      <c r="DF126" s="81">
        <v>2055</v>
      </c>
      <c r="DG126" s="81">
        <v>2067</v>
      </c>
      <c r="DH126" s="81">
        <v>1997</v>
      </c>
      <c r="DI126" s="81">
        <v>2140</v>
      </c>
      <c r="DJ126" s="81">
        <v>2127</v>
      </c>
      <c r="DK126" s="81">
        <v>2105</v>
      </c>
      <c r="DL126" s="81">
        <v>2117</v>
      </c>
      <c r="DM126" s="81">
        <v>2026</v>
      </c>
      <c r="DN126" s="81">
        <v>2053</v>
      </c>
      <c r="DO126" s="81">
        <v>2041</v>
      </c>
      <c r="DP126" s="81">
        <v>1939</v>
      </c>
      <c r="DQ126" s="81">
        <v>1878</v>
      </c>
      <c r="DR126" s="81">
        <v>1851</v>
      </c>
      <c r="DS126" s="81">
        <v>1333</v>
      </c>
      <c r="DT126" s="81">
        <v>1290</v>
      </c>
      <c r="DU126" s="81">
        <v>1539</v>
      </c>
      <c r="DV126" s="81">
        <v>1762</v>
      </c>
      <c r="DW126" s="81">
        <v>1938</v>
      </c>
      <c r="DX126" s="81">
        <v>2100</v>
      </c>
      <c r="DY126" s="81">
        <v>2177</v>
      </c>
      <c r="DZ126" s="81">
        <v>2315</v>
      </c>
      <c r="EA126" s="81">
        <v>2324</v>
      </c>
      <c r="EB126" s="81">
        <v>2503</v>
      </c>
      <c r="EC126" s="81">
        <v>2568</v>
      </c>
      <c r="ED126" s="81">
        <v>2759</v>
      </c>
      <c r="EE126" s="81">
        <v>2687</v>
      </c>
      <c r="EF126" s="81">
        <v>2679</v>
      </c>
      <c r="EG126" s="81">
        <v>2522</v>
      </c>
      <c r="EH126" s="81">
        <v>2730</v>
      </c>
      <c r="EI126" s="81">
        <v>2657</v>
      </c>
      <c r="EJ126" s="81">
        <v>2593</v>
      </c>
      <c r="EK126" s="81">
        <v>2550</v>
      </c>
      <c r="EL126" s="81">
        <v>2391</v>
      </c>
      <c r="EM126" s="81">
        <v>2362</v>
      </c>
      <c r="EN126" s="81">
        <v>2366</v>
      </c>
      <c r="EO126" s="81">
        <v>2286</v>
      </c>
      <c r="EP126" s="81">
        <v>2355</v>
      </c>
      <c r="EQ126" s="81">
        <v>2190</v>
      </c>
      <c r="ER126" s="81">
        <v>1939</v>
      </c>
      <c r="ES126" s="81">
        <v>1806</v>
      </c>
      <c r="ET126" s="81">
        <v>2067</v>
      </c>
      <c r="EU126" s="81">
        <v>2158</v>
      </c>
      <c r="EV126" s="81">
        <v>2128</v>
      </c>
      <c r="EW126" s="81">
        <v>2362</v>
      </c>
      <c r="EX126" s="81">
        <v>2535</v>
      </c>
      <c r="EY126" s="81">
        <v>2642</v>
      </c>
      <c r="EZ126" s="81">
        <v>2617</v>
      </c>
      <c r="FA126" s="81">
        <v>2639</v>
      </c>
      <c r="FB126" s="81">
        <v>2702</v>
      </c>
      <c r="FC126" s="81">
        <v>2705</v>
      </c>
      <c r="FD126" s="81">
        <v>2614</v>
      </c>
      <c r="FE126" s="81">
        <v>2565</v>
      </c>
      <c r="FF126" s="81">
        <v>2526</v>
      </c>
      <c r="FG126" s="81">
        <v>2482</v>
      </c>
      <c r="FH126" s="81">
        <v>2406</v>
      </c>
      <c r="FI126" s="81">
        <v>2330</v>
      </c>
      <c r="FJ126" s="81">
        <v>2221</v>
      </c>
      <c r="FK126" s="81">
        <v>2225</v>
      </c>
      <c r="FL126" s="81">
        <v>2125</v>
      </c>
      <c r="FM126" s="81">
        <v>2003</v>
      </c>
      <c r="FN126" s="81">
        <v>2010</v>
      </c>
      <c r="FO126" s="81">
        <v>1878</v>
      </c>
      <c r="FP126" s="81">
        <v>1904</v>
      </c>
      <c r="FQ126" s="81">
        <v>1869</v>
      </c>
      <c r="FR126" s="81">
        <v>1731</v>
      </c>
      <c r="FS126" s="81">
        <v>1782</v>
      </c>
      <c r="FT126" s="81">
        <v>1868</v>
      </c>
      <c r="FU126" s="81">
        <v>1847</v>
      </c>
      <c r="FV126" s="81">
        <v>1938</v>
      </c>
      <c r="FW126" s="81">
        <v>2058</v>
      </c>
      <c r="FX126" s="81">
        <v>1562</v>
      </c>
      <c r="FY126" s="81">
        <v>1513</v>
      </c>
      <c r="FZ126" s="81">
        <v>1453</v>
      </c>
      <c r="GA126" s="81">
        <v>1308</v>
      </c>
      <c r="GB126" s="81">
        <v>1098</v>
      </c>
      <c r="GC126" s="81">
        <v>1039</v>
      </c>
      <c r="GD126" s="81">
        <v>993</v>
      </c>
      <c r="GE126" s="81">
        <v>966</v>
      </c>
      <c r="GF126" s="81">
        <v>895</v>
      </c>
      <c r="GG126" s="81">
        <v>788</v>
      </c>
      <c r="GH126" s="81">
        <v>705</v>
      </c>
      <c r="GI126" s="81">
        <v>606</v>
      </c>
      <c r="GJ126" s="81">
        <v>627</v>
      </c>
      <c r="GK126" s="81">
        <v>476</v>
      </c>
      <c r="GL126" s="82">
        <v>1792</v>
      </c>
    </row>
    <row r="127" spans="1:194" s="1" customFormat="1" x14ac:dyDescent="0.25">
      <c r="A127" s="31" t="s">
        <v>244</v>
      </c>
      <c r="B127" s="137" t="s">
        <v>363</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0">
        <v>1018</v>
      </c>
      <c r="N127" s="80">
        <v>1014</v>
      </c>
      <c r="O127" s="80">
        <v>1105</v>
      </c>
      <c r="P127" s="80">
        <v>1098</v>
      </c>
      <c r="Q127" s="80">
        <v>1173</v>
      </c>
      <c r="R127" s="80">
        <v>1167</v>
      </c>
      <c r="S127" s="80">
        <v>1253</v>
      </c>
      <c r="T127" s="80">
        <v>1260</v>
      </c>
      <c r="U127" s="80">
        <v>1335</v>
      </c>
      <c r="V127" s="80">
        <v>1334</v>
      </c>
      <c r="W127" s="80">
        <v>1381</v>
      </c>
      <c r="X127" s="80">
        <v>1287</v>
      </c>
      <c r="Y127" s="80">
        <v>1405</v>
      </c>
      <c r="Z127" s="80">
        <v>1344</v>
      </c>
      <c r="AA127" s="80">
        <v>1347</v>
      </c>
      <c r="AB127" s="80">
        <v>1306</v>
      </c>
      <c r="AC127" s="80">
        <v>1248</v>
      </c>
      <c r="AD127" s="80">
        <v>1254</v>
      </c>
      <c r="AE127" s="80">
        <v>1168</v>
      </c>
      <c r="AF127" s="80">
        <v>811</v>
      </c>
      <c r="AG127" s="80">
        <v>838</v>
      </c>
      <c r="AH127" s="80">
        <v>932</v>
      </c>
      <c r="AI127" s="80">
        <v>1058</v>
      </c>
      <c r="AJ127" s="80">
        <v>1133</v>
      </c>
      <c r="AK127" s="80">
        <v>1140</v>
      </c>
      <c r="AL127" s="80">
        <v>1259</v>
      </c>
      <c r="AM127" s="80">
        <v>1202</v>
      </c>
      <c r="AN127" s="80">
        <v>1194</v>
      </c>
      <c r="AO127" s="80">
        <v>1224</v>
      </c>
      <c r="AP127" s="80">
        <v>1304</v>
      </c>
      <c r="AQ127" s="80">
        <v>1315</v>
      </c>
      <c r="AR127" s="80">
        <v>1422</v>
      </c>
      <c r="AS127" s="80">
        <v>1336</v>
      </c>
      <c r="AT127" s="80">
        <v>1371</v>
      </c>
      <c r="AU127" s="80">
        <v>1384</v>
      </c>
      <c r="AV127" s="80">
        <v>1378</v>
      </c>
      <c r="AW127" s="80">
        <v>1411</v>
      </c>
      <c r="AX127" s="80">
        <v>1433</v>
      </c>
      <c r="AY127" s="80">
        <v>1430</v>
      </c>
      <c r="AZ127" s="80">
        <v>1376</v>
      </c>
      <c r="BA127" s="80">
        <v>1406</v>
      </c>
      <c r="BB127" s="80">
        <v>1390</v>
      </c>
      <c r="BC127" s="80">
        <v>1481</v>
      </c>
      <c r="BD127" s="80">
        <v>1395</v>
      </c>
      <c r="BE127" s="80">
        <v>1314</v>
      </c>
      <c r="BF127" s="80">
        <v>1233</v>
      </c>
      <c r="BG127" s="80">
        <v>1294</v>
      </c>
      <c r="BH127" s="80">
        <v>1389</v>
      </c>
      <c r="BI127" s="80">
        <v>1386</v>
      </c>
      <c r="BJ127" s="80">
        <v>1509</v>
      </c>
      <c r="BK127" s="80">
        <v>1519</v>
      </c>
      <c r="BL127" s="80">
        <v>1593</v>
      </c>
      <c r="BM127" s="80">
        <v>1569</v>
      </c>
      <c r="BN127" s="80">
        <v>1558</v>
      </c>
      <c r="BO127" s="80">
        <v>1553</v>
      </c>
      <c r="BP127" s="80">
        <v>1621</v>
      </c>
      <c r="BQ127" s="80">
        <v>1670</v>
      </c>
      <c r="BR127" s="80">
        <v>1597</v>
      </c>
      <c r="BS127" s="80">
        <v>1571</v>
      </c>
      <c r="BT127" s="80">
        <v>1571</v>
      </c>
      <c r="BU127" s="80">
        <v>1455</v>
      </c>
      <c r="BV127" s="80">
        <v>1420</v>
      </c>
      <c r="BW127" s="80">
        <v>1296</v>
      </c>
      <c r="BX127" s="80">
        <v>1271</v>
      </c>
      <c r="BY127" s="80">
        <v>1182</v>
      </c>
      <c r="BZ127" s="80">
        <v>1197</v>
      </c>
      <c r="CA127" s="80">
        <v>1097</v>
      </c>
      <c r="CB127" s="80">
        <v>1062</v>
      </c>
      <c r="CC127" s="80">
        <v>997</v>
      </c>
      <c r="CD127" s="80">
        <v>1057</v>
      </c>
      <c r="CE127" s="80">
        <v>961</v>
      </c>
      <c r="CF127" s="80">
        <v>945</v>
      </c>
      <c r="CG127" s="80">
        <v>1020</v>
      </c>
      <c r="CH127" s="80">
        <v>1012</v>
      </c>
      <c r="CI127" s="80">
        <v>953</v>
      </c>
      <c r="CJ127" s="80">
        <v>1073</v>
      </c>
      <c r="CK127" s="80">
        <v>815</v>
      </c>
      <c r="CL127" s="80">
        <v>821</v>
      </c>
      <c r="CM127" s="80">
        <v>761</v>
      </c>
      <c r="CN127" s="80">
        <v>703</v>
      </c>
      <c r="CO127" s="80">
        <v>563</v>
      </c>
      <c r="CP127" s="80">
        <v>489</v>
      </c>
      <c r="CQ127" s="80">
        <v>538</v>
      </c>
      <c r="CR127" s="80">
        <v>491</v>
      </c>
      <c r="CS127" s="80">
        <v>446</v>
      </c>
      <c r="CT127" s="80">
        <v>370</v>
      </c>
      <c r="CU127" s="80">
        <v>309</v>
      </c>
      <c r="CV127" s="80">
        <v>272</v>
      </c>
      <c r="CW127" s="80">
        <v>244</v>
      </c>
      <c r="CX127" s="80">
        <v>182</v>
      </c>
      <c r="CY127" s="80">
        <v>544</v>
      </c>
      <c r="CZ127" s="81">
        <v>961</v>
      </c>
      <c r="DA127" s="81">
        <v>956</v>
      </c>
      <c r="DB127" s="81">
        <v>1052</v>
      </c>
      <c r="DC127" s="81">
        <v>1110</v>
      </c>
      <c r="DD127" s="81">
        <v>1081</v>
      </c>
      <c r="DE127" s="81">
        <v>1099</v>
      </c>
      <c r="DF127" s="81">
        <v>1178</v>
      </c>
      <c r="DG127" s="81">
        <v>1226</v>
      </c>
      <c r="DH127" s="81">
        <v>1222</v>
      </c>
      <c r="DI127" s="81">
        <v>1218</v>
      </c>
      <c r="DJ127" s="81">
        <v>1277</v>
      </c>
      <c r="DK127" s="81">
        <v>1366</v>
      </c>
      <c r="DL127" s="81">
        <v>1224</v>
      </c>
      <c r="DM127" s="81">
        <v>1304</v>
      </c>
      <c r="DN127" s="81">
        <v>1289</v>
      </c>
      <c r="DO127" s="81">
        <v>1216</v>
      </c>
      <c r="DP127" s="81">
        <v>1171</v>
      </c>
      <c r="DQ127" s="81">
        <v>1189</v>
      </c>
      <c r="DR127" s="81">
        <v>1110</v>
      </c>
      <c r="DS127" s="81">
        <v>681</v>
      </c>
      <c r="DT127" s="81">
        <v>708</v>
      </c>
      <c r="DU127" s="81">
        <v>815</v>
      </c>
      <c r="DV127" s="81">
        <v>1020</v>
      </c>
      <c r="DW127" s="81">
        <v>1136</v>
      </c>
      <c r="DX127" s="81">
        <v>1133</v>
      </c>
      <c r="DY127" s="81">
        <v>1191</v>
      </c>
      <c r="DZ127" s="81">
        <v>1202</v>
      </c>
      <c r="EA127" s="81">
        <v>1166</v>
      </c>
      <c r="EB127" s="81">
        <v>1210</v>
      </c>
      <c r="EC127" s="81">
        <v>1262</v>
      </c>
      <c r="ED127" s="81">
        <v>1367</v>
      </c>
      <c r="EE127" s="81">
        <v>1476</v>
      </c>
      <c r="EF127" s="81">
        <v>1384</v>
      </c>
      <c r="EG127" s="81">
        <v>1374</v>
      </c>
      <c r="EH127" s="81">
        <v>1500</v>
      </c>
      <c r="EI127" s="81">
        <v>1393</v>
      </c>
      <c r="EJ127" s="81">
        <v>1489</v>
      </c>
      <c r="EK127" s="81">
        <v>1467</v>
      </c>
      <c r="EL127" s="81">
        <v>1456</v>
      </c>
      <c r="EM127" s="81">
        <v>1430</v>
      </c>
      <c r="EN127" s="81">
        <v>1464</v>
      </c>
      <c r="EO127" s="81">
        <v>1465</v>
      </c>
      <c r="EP127" s="81">
        <v>1485</v>
      </c>
      <c r="EQ127" s="81">
        <v>1399</v>
      </c>
      <c r="ER127" s="81">
        <v>1270</v>
      </c>
      <c r="ES127" s="81">
        <v>1307</v>
      </c>
      <c r="ET127" s="81">
        <v>1371</v>
      </c>
      <c r="EU127" s="81">
        <v>1323</v>
      </c>
      <c r="EV127" s="81">
        <v>1364</v>
      </c>
      <c r="EW127" s="81">
        <v>1502</v>
      </c>
      <c r="EX127" s="81">
        <v>1467</v>
      </c>
      <c r="EY127" s="81">
        <v>1615</v>
      </c>
      <c r="EZ127" s="81">
        <v>1636</v>
      </c>
      <c r="FA127" s="81">
        <v>1596</v>
      </c>
      <c r="FB127" s="81">
        <v>1511</v>
      </c>
      <c r="FC127" s="81">
        <v>1639</v>
      </c>
      <c r="FD127" s="81">
        <v>1619</v>
      </c>
      <c r="FE127" s="81">
        <v>1607</v>
      </c>
      <c r="FF127" s="81">
        <v>1581</v>
      </c>
      <c r="FG127" s="81">
        <v>1565</v>
      </c>
      <c r="FH127" s="81">
        <v>1537</v>
      </c>
      <c r="FI127" s="81">
        <v>1427</v>
      </c>
      <c r="FJ127" s="81">
        <v>1326</v>
      </c>
      <c r="FK127" s="81">
        <v>1346</v>
      </c>
      <c r="FL127" s="81">
        <v>1243</v>
      </c>
      <c r="FM127" s="81">
        <v>1169</v>
      </c>
      <c r="FN127" s="81">
        <v>1095</v>
      </c>
      <c r="FO127" s="81">
        <v>1057</v>
      </c>
      <c r="FP127" s="81">
        <v>1120</v>
      </c>
      <c r="FQ127" s="81">
        <v>1064</v>
      </c>
      <c r="FR127" s="81">
        <v>1017</v>
      </c>
      <c r="FS127" s="81">
        <v>1061</v>
      </c>
      <c r="FT127" s="81">
        <v>1019</v>
      </c>
      <c r="FU127" s="81">
        <v>1022</v>
      </c>
      <c r="FV127" s="81">
        <v>1174</v>
      </c>
      <c r="FW127" s="81">
        <v>1316</v>
      </c>
      <c r="FX127" s="81">
        <v>939</v>
      </c>
      <c r="FY127" s="81">
        <v>898</v>
      </c>
      <c r="FZ127" s="81">
        <v>916</v>
      </c>
      <c r="GA127" s="81">
        <v>805</v>
      </c>
      <c r="GB127" s="81">
        <v>810</v>
      </c>
      <c r="GC127" s="81">
        <v>682</v>
      </c>
      <c r="GD127" s="81">
        <v>658</v>
      </c>
      <c r="GE127" s="81">
        <v>685</v>
      </c>
      <c r="GF127" s="81">
        <v>569</v>
      </c>
      <c r="GG127" s="81">
        <v>531</v>
      </c>
      <c r="GH127" s="81">
        <v>465</v>
      </c>
      <c r="GI127" s="81">
        <v>363</v>
      </c>
      <c r="GJ127" s="81">
        <v>332</v>
      </c>
      <c r="GK127" s="81">
        <v>302</v>
      </c>
      <c r="GL127" s="82">
        <v>1124</v>
      </c>
    </row>
    <row r="128" spans="1:194" s="1" customFormat="1" x14ac:dyDescent="0.25">
      <c r="A128" s="31" t="s">
        <v>244</v>
      </c>
      <c r="B128" s="137" t="s">
        <v>364</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0">
        <v>1916</v>
      </c>
      <c r="N128" s="80">
        <v>1870</v>
      </c>
      <c r="O128" s="80">
        <v>2004</v>
      </c>
      <c r="P128" s="80">
        <v>2123</v>
      </c>
      <c r="Q128" s="80">
        <v>1997</v>
      </c>
      <c r="R128" s="80">
        <v>2069</v>
      </c>
      <c r="S128" s="80">
        <v>2053</v>
      </c>
      <c r="T128" s="80">
        <v>1980</v>
      </c>
      <c r="U128" s="80">
        <v>1952</v>
      </c>
      <c r="V128" s="80">
        <v>2140</v>
      </c>
      <c r="W128" s="80">
        <v>2023</v>
      </c>
      <c r="X128" s="80">
        <v>2148</v>
      </c>
      <c r="Y128" s="80">
        <v>2095</v>
      </c>
      <c r="Z128" s="80">
        <v>2075</v>
      </c>
      <c r="AA128" s="80">
        <v>2113</v>
      </c>
      <c r="AB128" s="80">
        <v>2049</v>
      </c>
      <c r="AC128" s="80">
        <v>1984</v>
      </c>
      <c r="AD128" s="80">
        <v>1932</v>
      </c>
      <c r="AE128" s="80">
        <v>1882</v>
      </c>
      <c r="AF128" s="80">
        <v>1293</v>
      </c>
      <c r="AG128" s="80">
        <v>1448</v>
      </c>
      <c r="AH128" s="80">
        <v>1458</v>
      </c>
      <c r="AI128" s="80">
        <v>1646</v>
      </c>
      <c r="AJ128" s="80">
        <v>1768</v>
      </c>
      <c r="AK128" s="80">
        <v>1696</v>
      </c>
      <c r="AL128" s="80">
        <v>1708</v>
      </c>
      <c r="AM128" s="80">
        <v>1670</v>
      </c>
      <c r="AN128" s="80">
        <v>1757</v>
      </c>
      <c r="AO128" s="80">
        <v>1758</v>
      </c>
      <c r="AP128" s="80">
        <v>1825</v>
      </c>
      <c r="AQ128" s="80">
        <v>1894</v>
      </c>
      <c r="AR128" s="80">
        <v>1963</v>
      </c>
      <c r="AS128" s="80">
        <v>1994</v>
      </c>
      <c r="AT128" s="80">
        <v>2114</v>
      </c>
      <c r="AU128" s="80">
        <v>2094</v>
      </c>
      <c r="AV128" s="80">
        <v>2161</v>
      </c>
      <c r="AW128" s="80">
        <v>2089</v>
      </c>
      <c r="AX128" s="80">
        <v>2141</v>
      </c>
      <c r="AY128" s="80">
        <v>2105</v>
      </c>
      <c r="AZ128" s="80">
        <v>2125</v>
      </c>
      <c r="BA128" s="80">
        <v>2182</v>
      </c>
      <c r="BB128" s="80">
        <v>2248</v>
      </c>
      <c r="BC128" s="80">
        <v>2242</v>
      </c>
      <c r="BD128" s="80">
        <v>2115</v>
      </c>
      <c r="BE128" s="80">
        <v>2015</v>
      </c>
      <c r="BF128" s="80">
        <v>1921</v>
      </c>
      <c r="BG128" s="80">
        <v>1935</v>
      </c>
      <c r="BH128" s="80">
        <v>1956</v>
      </c>
      <c r="BI128" s="80">
        <v>1910</v>
      </c>
      <c r="BJ128" s="80">
        <v>2130</v>
      </c>
      <c r="BK128" s="80">
        <v>2081</v>
      </c>
      <c r="BL128" s="80">
        <v>2280</v>
      </c>
      <c r="BM128" s="80">
        <v>2110</v>
      </c>
      <c r="BN128" s="80">
        <v>2197</v>
      </c>
      <c r="BO128" s="80">
        <v>2141</v>
      </c>
      <c r="BP128" s="80">
        <v>2305</v>
      </c>
      <c r="BQ128" s="80">
        <v>2208</v>
      </c>
      <c r="BR128" s="80">
        <v>2262</v>
      </c>
      <c r="BS128" s="80">
        <v>2138</v>
      </c>
      <c r="BT128" s="80">
        <v>2152</v>
      </c>
      <c r="BU128" s="80">
        <v>2115</v>
      </c>
      <c r="BV128" s="80">
        <v>2047</v>
      </c>
      <c r="BW128" s="80">
        <v>1997</v>
      </c>
      <c r="BX128" s="80">
        <v>1823</v>
      </c>
      <c r="BY128" s="80">
        <v>1770</v>
      </c>
      <c r="BZ128" s="80">
        <v>1669</v>
      </c>
      <c r="CA128" s="80">
        <v>1658</v>
      </c>
      <c r="CB128" s="80">
        <v>1570</v>
      </c>
      <c r="CC128" s="80">
        <v>1436</v>
      </c>
      <c r="CD128" s="80">
        <v>1415</v>
      </c>
      <c r="CE128" s="80">
        <v>1364</v>
      </c>
      <c r="CF128" s="80">
        <v>1318</v>
      </c>
      <c r="CG128" s="80">
        <v>1321</v>
      </c>
      <c r="CH128" s="80">
        <v>1383</v>
      </c>
      <c r="CI128" s="80">
        <v>1470</v>
      </c>
      <c r="CJ128" s="80">
        <v>1633</v>
      </c>
      <c r="CK128" s="80">
        <v>1152</v>
      </c>
      <c r="CL128" s="80">
        <v>1116</v>
      </c>
      <c r="CM128" s="80">
        <v>1111</v>
      </c>
      <c r="CN128" s="80">
        <v>963</v>
      </c>
      <c r="CO128" s="80">
        <v>862</v>
      </c>
      <c r="CP128" s="80">
        <v>683</v>
      </c>
      <c r="CQ128" s="80">
        <v>668</v>
      </c>
      <c r="CR128" s="80">
        <v>671</v>
      </c>
      <c r="CS128" s="80">
        <v>624</v>
      </c>
      <c r="CT128" s="80">
        <v>546</v>
      </c>
      <c r="CU128" s="80">
        <v>444</v>
      </c>
      <c r="CV128" s="80">
        <v>384</v>
      </c>
      <c r="CW128" s="80">
        <v>400</v>
      </c>
      <c r="CX128" s="80">
        <v>289</v>
      </c>
      <c r="CY128" s="80">
        <v>1015</v>
      </c>
      <c r="CZ128" s="81">
        <v>1767</v>
      </c>
      <c r="DA128" s="81">
        <v>1820</v>
      </c>
      <c r="DB128" s="81">
        <v>1934</v>
      </c>
      <c r="DC128" s="81">
        <v>1888</v>
      </c>
      <c r="DD128" s="81">
        <v>1950</v>
      </c>
      <c r="DE128" s="81">
        <v>1923</v>
      </c>
      <c r="DF128" s="81">
        <v>1998</v>
      </c>
      <c r="DG128" s="81">
        <v>1991</v>
      </c>
      <c r="DH128" s="81">
        <v>1959</v>
      </c>
      <c r="DI128" s="81">
        <v>2002</v>
      </c>
      <c r="DJ128" s="81">
        <v>2000</v>
      </c>
      <c r="DK128" s="81">
        <v>1990</v>
      </c>
      <c r="DL128" s="81">
        <v>2035</v>
      </c>
      <c r="DM128" s="81">
        <v>2003</v>
      </c>
      <c r="DN128" s="81">
        <v>1919</v>
      </c>
      <c r="DO128" s="81">
        <v>1955</v>
      </c>
      <c r="DP128" s="81">
        <v>1785</v>
      </c>
      <c r="DQ128" s="81">
        <v>1843</v>
      </c>
      <c r="DR128" s="81">
        <v>1768</v>
      </c>
      <c r="DS128" s="81">
        <v>1156</v>
      </c>
      <c r="DT128" s="81">
        <v>1179</v>
      </c>
      <c r="DU128" s="81">
        <v>1333</v>
      </c>
      <c r="DV128" s="81">
        <v>1550</v>
      </c>
      <c r="DW128" s="81">
        <v>1601</v>
      </c>
      <c r="DX128" s="81">
        <v>1698</v>
      </c>
      <c r="DY128" s="81">
        <v>1720</v>
      </c>
      <c r="DZ128" s="81">
        <v>1702</v>
      </c>
      <c r="EA128" s="81">
        <v>1800</v>
      </c>
      <c r="EB128" s="81">
        <v>1930</v>
      </c>
      <c r="EC128" s="81">
        <v>1962</v>
      </c>
      <c r="ED128" s="81">
        <v>2142</v>
      </c>
      <c r="EE128" s="81">
        <v>2238</v>
      </c>
      <c r="EF128" s="81">
        <v>2427</v>
      </c>
      <c r="EG128" s="81">
        <v>2317</v>
      </c>
      <c r="EH128" s="81">
        <v>2443</v>
      </c>
      <c r="EI128" s="81">
        <v>2485</v>
      </c>
      <c r="EJ128" s="81">
        <v>2327</v>
      </c>
      <c r="EK128" s="81">
        <v>2366</v>
      </c>
      <c r="EL128" s="81">
        <v>2361</v>
      </c>
      <c r="EM128" s="81">
        <v>2323</v>
      </c>
      <c r="EN128" s="81">
        <v>2368</v>
      </c>
      <c r="EO128" s="81">
        <v>2344</v>
      </c>
      <c r="EP128" s="81">
        <v>2316</v>
      </c>
      <c r="EQ128" s="81">
        <v>2333</v>
      </c>
      <c r="ER128" s="81">
        <v>2117</v>
      </c>
      <c r="ES128" s="81">
        <v>2034</v>
      </c>
      <c r="ET128" s="81">
        <v>2017</v>
      </c>
      <c r="EU128" s="81">
        <v>2168</v>
      </c>
      <c r="EV128" s="81">
        <v>2005</v>
      </c>
      <c r="EW128" s="81">
        <v>2163</v>
      </c>
      <c r="EX128" s="81">
        <v>2256</v>
      </c>
      <c r="EY128" s="81">
        <v>2384</v>
      </c>
      <c r="EZ128" s="81">
        <v>2305</v>
      </c>
      <c r="FA128" s="81">
        <v>2346</v>
      </c>
      <c r="FB128" s="81">
        <v>2399</v>
      </c>
      <c r="FC128" s="81">
        <v>2301</v>
      </c>
      <c r="FD128" s="81">
        <v>2368</v>
      </c>
      <c r="FE128" s="81">
        <v>2383</v>
      </c>
      <c r="FF128" s="81">
        <v>2343</v>
      </c>
      <c r="FG128" s="81">
        <v>2241</v>
      </c>
      <c r="FH128" s="81">
        <v>2109</v>
      </c>
      <c r="FI128" s="81">
        <v>2090</v>
      </c>
      <c r="FJ128" s="81">
        <v>2002</v>
      </c>
      <c r="FK128" s="81">
        <v>1893</v>
      </c>
      <c r="FL128" s="81">
        <v>1822</v>
      </c>
      <c r="FM128" s="81">
        <v>1716</v>
      </c>
      <c r="FN128" s="81">
        <v>1690</v>
      </c>
      <c r="FO128" s="81">
        <v>1591</v>
      </c>
      <c r="FP128" s="81">
        <v>1648</v>
      </c>
      <c r="FQ128" s="81">
        <v>1550</v>
      </c>
      <c r="FR128" s="81">
        <v>1552</v>
      </c>
      <c r="FS128" s="81">
        <v>1469</v>
      </c>
      <c r="FT128" s="81">
        <v>1482</v>
      </c>
      <c r="FU128" s="81">
        <v>1483</v>
      </c>
      <c r="FV128" s="81">
        <v>1646</v>
      </c>
      <c r="FW128" s="81">
        <v>1808</v>
      </c>
      <c r="FX128" s="81">
        <v>1336</v>
      </c>
      <c r="FY128" s="81">
        <v>1293</v>
      </c>
      <c r="FZ128" s="81">
        <v>1260</v>
      </c>
      <c r="GA128" s="81">
        <v>1198</v>
      </c>
      <c r="GB128" s="81">
        <v>1036</v>
      </c>
      <c r="GC128" s="81">
        <v>847</v>
      </c>
      <c r="GD128" s="81">
        <v>892</v>
      </c>
      <c r="GE128" s="81">
        <v>948</v>
      </c>
      <c r="GF128" s="81">
        <v>832</v>
      </c>
      <c r="GG128" s="81">
        <v>745</v>
      </c>
      <c r="GH128" s="81">
        <v>663</v>
      </c>
      <c r="GI128" s="81">
        <v>630</v>
      </c>
      <c r="GJ128" s="81">
        <v>606</v>
      </c>
      <c r="GK128" s="81">
        <v>489</v>
      </c>
      <c r="GL128" s="82">
        <v>2312</v>
      </c>
    </row>
    <row r="129" spans="1:194" s="1" customFormat="1" x14ac:dyDescent="0.25">
      <c r="A129" s="31" t="s">
        <v>244</v>
      </c>
      <c r="B129" s="137" t="s">
        <v>365</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0">
        <v>543</v>
      </c>
      <c r="N129" s="80">
        <v>512</v>
      </c>
      <c r="O129" s="80">
        <v>545</v>
      </c>
      <c r="P129" s="80">
        <v>579</v>
      </c>
      <c r="Q129" s="80">
        <v>581</v>
      </c>
      <c r="R129" s="80">
        <v>617</v>
      </c>
      <c r="S129" s="80">
        <v>605</v>
      </c>
      <c r="T129" s="80">
        <v>623</v>
      </c>
      <c r="U129" s="80">
        <v>588</v>
      </c>
      <c r="V129" s="80">
        <v>654</v>
      </c>
      <c r="W129" s="80">
        <v>650</v>
      </c>
      <c r="X129" s="80">
        <v>724</v>
      </c>
      <c r="Y129" s="80">
        <v>662</v>
      </c>
      <c r="Z129" s="80">
        <v>689</v>
      </c>
      <c r="AA129" s="80">
        <v>753</v>
      </c>
      <c r="AB129" s="80">
        <v>654</v>
      </c>
      <c r="AC129" s="80">
        <v>692</v>
      </c>
      <c r="AD129" s="80">
        <v>652</v>
      </c>
      <c r="AE129" s="80">
        <v>693</v>
      </c>
      <c r="AF129" s="80">
        <v>1013</v>
      </c>
      <c r="AG129" s="80">
        <v>1067</v>
      </c>
      <c r="AH129" s="80">
        <v>960</v>
      </c>
      <c r="AI129" s="80">
        <v>673</v>
      </c>
      <c r="AJ129" s="80">
        <v>663</v>
      </c>
      <c r="AK129" s="80">
        <v>556</v>
      </c>
      <c r="AL129" s="80">
        <v>638</v>
      </c>
      <c r="AM129" s="80">
        <v>558</v>
      </c>
      <c r="AN129" s="80">
        <v>605</v>
      </c>
      <c r="AO129" s="80">
        <v>640</v>
      </c>
      <c r="AP129" s="80">
        <v>597</v>
      </c>
      <c r="AQ129" s="80">
        <v>582</v>
      </c>
      <c r="AR129" s="80">
        <v>710</v>
      </c>
      <c r="AS129" s="80">
        <v>631</v>
      </c>
      <c r="AT129" s="80">
        <v>663</v>
      </c>
      <c r="AU129" s="80">
        <v>685</v>
      </c>
      <c r="AV129" s="80">
        <v>686</v>
      </c>
      <c r="AW129" s="80">
        <v>655</v>
      </c>
      <c r="AX129" s="80">
        <v>592</v>
      </c>
      <c r="AY129" s="80">
        <v>603</v>
      </c>
      <c r="AZ129" s="80">
        <v>655</v>
      </c>
      <c r="BA129" s="80">
        <v>572</v>
      </c>
      <c r="BB129" s="80">
        <v>641</v>
      </c>
      <c r="BC129" s="80">
        <v>651</v>
      </c>
      <c r="BD129" s="80">
        <v>573</v>
      </c>
      <c r="BE129" s="80">
        <v>616</v>
      </c>
      <c r="BF129" s="80">
        <v>554</v>
      </c>
      <c r="BG129" s="80">
        <v>621</v>
      </c>
      <c r="BH129" s="80">
        <v>627</v>
      </c>
      <c r="BI129" s="80">
        <v>691</v>
      </c>
      <c r="BJ129" s="80">
        <v>710</v>
      </c>
      <c r="BK129" s="80">
        <v>776</v>
      </c>
      <c r="BL129" s="80">
        <v>835</v>
      </c>
      <c r="BM129" s="80">
        <v>815</v>
      </c>
      <c r="BN129" s="80">
        <v>861</v>
      </c>
      <c r="BO129" s="80">
        <v>856</v>
      </c>
      <c r="BP129" s="80">
        <v>831</v>
      </c>
      <c r="BQ129" s="80">
        <v>944</v>
      </c>
      <c r="BR129" s="80">
        <v>943</v>
      </c>
      <c r="BS129" s="80">
        <v>915</v>
      </c>
      <c r="BT129" s="80">
        <v>867</v>
      </c>
      <c r="BU129" s="80">
        <v>837</v>
      </c>
      <c r="BV129" s="80">
        <v>773</v>
      </c>
      <c r="BW129" s="80">
        <v>782</v>
      </c>
      <c r="BX129" s="80">
        <v>734</v>
      </c>
      <c r="BY129" s="80">
        <v>768</v>
      </c>
      <c r="BZ129" s="80">
        <v>707</v>
      </c>
      <c r="CA129" s="80">
        <v>664</v>
      </c>
      <c r="CB129" s="80">
        <v>634</v>
      </c>
      <c r="CC129" s="80">
        <v>628</v>
      </c>
      <c r="CD129" s="80">
        <v>651</v>
      </c>
      <c r="CE129" s="80">
        <v>603</v>
      </c>
      <c r="CF129" s="80">
        <v>633</v>
      </c>
      <c r="CG129" s="80">
        <v>637</v>
      </c>
      <c r="CH129" s="80">
        <v>686</v>
      </c>
      <c r="CI129" s="80">
        <v>670</v>
      </c>
      <c r="CJ129" s="80">
        <v>658</v>
      </c>
      <c r="CK129" s="80">
        <v>545</v>
      </c>
      <c r="CL129" s="80">
        <v>478</v>
      </c>
      <c r="CM129" s="80">
        <v>489</v>
      </c>
      <c r="CN129" s="80">
        <v>468</v>
      </c>
      <c r="CO129" s="80">
        <v>379</v>
      </c>
      <c r="CP129" s="80">
        <v>370</v>
      </c>
      <c r="CQ129" s="80">
        <v>305</v>
      </c>
      <c r="CR129" s="80">
        <v>284</v>
      </c>
      <c r="CS129" s="80">
        <v>267</v>
      </c>
      <c r="CT129" s="80">
        <v>266</v>
      </c>
      <c r="CU129" s="80">
        <v>202</v>
      </c>
      <c r="CV129" s="80">
        <v>185</v>
      </c>
      <c r="CW129" s="80">
        <v>150</v>
      </c>
      <c r="CX129" s="80">
        <v>122</v>
      </c>
      <c r="CY129" s="80">
        <v>361</v>
      </c>
      <c r="CZ129" s="81">
        <v>576</v>
      </c>
      <c r="DA129" s="81">
        <v>480</v>
      </c>
      <c r="DB129" s="81">
        <v>516</v>
      </c>
      <c r="DC129" s="81">
        <v>579</v>
      </c>
      <c r="DD129" s="81">
        <v>539</v>
      </c>
      <c r="DE129" s="81">
        <v>543</v>
      </c>
      <c r="DF129" s="81">
        <v>547</v>
      </c>
      <c r="DG129" s="81">
        <v>588</v>
      </c>
      <c r="DH129" s="81">
        <v>568</v>
      </c>
      <c r="DI129" s="81">
        <v>664</v>
      </c>
      <c r="DJ129" s="81">
        <v>680</v>
      </c>
      <c r="DK129" s="81">
        <v>630</v>
      </c>
      <c r="DL129" s="81">
        <v>655</v>
      </c>
      <c r="DM129" s="81">
        <v>636</v>
      </c>
      <c r="DN129" s="81">
        <v>690</v>
      </c>
      <c r="DO129" s="81">
        <v>639</v>
      </c>
      <c r="DP129" s="81">
        <v>621</v>
      </c>
      <c r="DQ129" s="81">
        <v>668</v>
      </c>
      <c r="DR129" s="81">
        <v>821</v>
      </c>
      <c r="DS129" s="81">
        <v>1558</v>
      </c>
      <c r="DT129" s="81">
        <v>1748</v>
      </c>
      <c r="DU129" s="81">
        <v>1233</v>
      </c>
      <c r="DV129" s="81">
        <v>723</v>
      </c>
      <c r="DW129" s="81">
        <v>627</v>
      </c>
      <c r="DX129" s="81">
        <v>651</v>
      </c>
      <c r="DY129" s="81">
        <v>582</v>
      </c>
      <c r="DZ129" s="81">
        <v>576</v>
      </c>
      <c r="EA129" s="81">
        <v>547</v>
      </c>
      <c r="EB129" s="81">
        <v>613</v>
      </c>
      <c r="EC129" s="81">
        <v>593</v>
      </c>
      <c r="ED129" s="81">
        <v>680</v>
      </c>
      <c r="EE129" s="81">
        <v>685</v>
      </c>
      <c r="EF129" s="81">
        <v>695</v>
      </c>
      <c r="EG129" s="81">
        <v>664</v>
      </c>
      <c r="EH129" s="81">
        <v>694</v>
      </c>
      <c r="EI129" s="81">
        <v>677</v>
      </c>
      <c r="EJ129" s="81">
        <v>681</v>
      </c>
      <c r="EK129" s="81">
        <v>734</v>
      </c>
      <c r="EL129" s="81">
        <v>703</v>
      </c>
      <c r="EM129" s="81">
        <v>663</v>
      </c>
      <c r="EN129" s="81">
        <v>650</v>
      </c>
      <c r="EO129" s="81">
        <v>608</v>
      </c>
      <c r="EP129" s="81">
        <v>698</v>
      </c>
      <c r="EQ129" s="81">
        <v>664</v>
      </c>
      <c r="ER129" s="81">
        <v>627</v>
      </c>
      <c r="ES129" s="81">
        <v>600</v>
      </c>
      <c r="ET129" s="81">
        <v>639</v>
      </c>
      <c r="EU129" s="81">
        <v>658</v>
      </c>
      <c r="EV129" s="81">
        <v>704</v>
      </c>
      <c r="EW129" s="81">
        <v>818</v>
      </c>
      <c r="EX129" s="81">
        <v>858</v>
      </c>
      <c r="EY129" s="81">
        <v>909</v>
      </c>
      <c r="EZ129" s="81">
        <v>859</v>
      </c>
      <c r="FA129" s="81">
        <v>895</v>
      </c>
      <c r="FB129" s="81">
        <v>869</v>
      </c>
      <c r="FC129" s="81">
        <v>859</v>
      </c>
      <c r="FD129" s="81">
        <v>940</v>
      </c>
      <c r="FE129" s="81">
        <v>948</v>
      </c>
      <c r="FF129" s="81">
        <v>898</v>
      </c>
      <c r="FG129" s="81">
        <v>884</v>
      </c>
      <c r="FH129" s="81">
        <v>918</v>
      </c>
      <c r="FI129" s="81">
        <v>838</v>
      </c>
      <c r="FJ129" s="81">
        <v>826</v>
      </c>
      <c r="FK129" s="81">
        <v>784</v>
      </c>
      <c r="FL129" s="81">
        <v>792</v>
      </c>
      <c r="FM129" s="81">
        <v>745</v>
      </c>
      <c r="FN129" s="81">
        <v>727</v>
      </c>
      <c r="FO129" s="81">
        <v>728</v>
      </c>
      <c r="FP129" s="81">
        <v>686</v>
      </c>
      <c r="FQ129" s="81">
        <v>678</v>
      </c>
      <c r="FR129" s="81">
        <v>668</v>
      </c>
      <c r="FS129" s="81">
        <v>691</v>
      </c>
      <c r="FT129" s="81">
        <v>652</v>
      </c>
      <c r="FU129" s="81">
        <v>706</v>
      </c>
      <c r="FV129" s="81">
        <v>771</v>
      </c>
      <c r="FW129" s="81">
        <v>828</v>
      </c>
      <c r="FX129" s="81">
        <v>616</v>
      </c>
      <c r="FY129" s="81">
        <v>580</v>
      </c>
      <c r="FZ129" s="81">
        <v>549</v>
      </c>
      <c r="GA129" s="81">
        <v>544</v>
      </c>
      <c r="GB129" s="81">
        <v>522</v>
      </c>
      <c r="GC129" s="81">
        <v>413</v>
      </c>
      <c r="GD129" s="81">
        <v>392</v>
      </c>
      <c r="GE129" s="81">
        <v>418</v>
      </c>
      <c r="GF129" s="81">
        <v>364</v>
      </c>
      <c r="GG129" s="81">
        <v>347</v>
      </c>
      <c r="GH129" s="81">
        <v>304</v>
      </c>
      <c r="GI129" s="81">
        <v>260</v>
      </c>
      <c r="GJ129" s="81">
        <v>249</v>
      </c>
      <c r="GK129" s="81">
        <v>174</v>
      </c>
      <c r="GL129" s="82">
        <v>762</v>
      </c>
    </row>
    <row r="130" spans="1:194" s="1" customFormat="1" x14ac:dyDescent="0.25">
      <c r="A130" s="31" t="s">
        <v>244</v>
      </c>
      <c r="B130" s="137" t="s">
        <v>366</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0">
        <v>2039</v>
      </c>
      <c r="N130" s="80">
        <v>1957</v>
      </c>
      <c r="O130" s="80">
        <v>2103</v>
      </c>
      <c r="P130" s="80">
        <v>2156</v>
      </c>
      <c r="Q130" s="80">
        <v>2348</v>
      </c>
      <c r="R130" s="80">
        <v>2271</v>
      </c>
      <c r="S130" s="80">
        <v>2410</v>
      </c>
      <c r="T130" s="80">
        <v>2350</v>
      </c>
      <c r="U130" s="80">
        <v>2230</v>
      </c>
      <c r="V130" s="80">
        <v>2400</v>
      </c>
      <c r="W130" s="80">
        <v>2483</v>
      </c>
      <c r="X130" s="80">
        <v>2424</v>
      </c>
      <c r="Y130" s="80">
        <v>2384</v>
      </c>
      <c r="Z130" s="80">
        <v>2359</v>
      </c>
      <c r="AA130" s="80">
        <v>2398</v>
      </c>
      <c r="AB130" s="80">
        <v>2376</v>
      </c>
      <c r="AC130" s="80">
        <v>2318</v>
      </c>
      <c r="AD130" s="80">
        <v>2349</v>
      </c>
      <c r="AE130" s="80">
        <v>2539</v>
      </c>
      <c r="AF130" s="80">
        <v>3943</v>
      </c>
      <c r="AG130" s="80">
        <v>3776</v>
      </c>
      <c r="AH130" s="80">
        <v>2949</v>
      </c>
      <c r="AI130" s="80">
        <v>3003</v>
      </c>
      <c r="AJ130" s="80">
        <v>2737</v>
      </c>
      <c r="AK130" s="80">
        <v>2422</v>
      </c>
      <c r="AL130" s="80">
        <v>2104</v>
      </c>
      <c r="AM130" s="80">
        <v>2240</v>
      </c>
      <c r="AN130" s="80">
        <v>2300</v>
      </c>
      <c r="AO130" s="80">
        <v>2415</v>
      </c>
      <c r="AP130" s="80">
        <v>2442</v>
      </c>
      <c r="AQ130" s="80">
        <v>2492</v>
      </c>
      <c r="AR130" s="80">
        <v>2660</v>
      </c>
      <c r="AS130" s="80">
        <v>2684</v>
      </c>
      <c r="AT130" s="80">
        <v>2585</v>
      </c>
      <c r="AU130" s="80">
        <v>2531</v>
      </c>
      <c r="AV130" s="80">
        <v>2528</v>
      </c>
      <c r="AW130" s="80">
        <v>2595</v>
      </c>
      <c r="AX130" s="80">
        <v>2688</v>
      </c>
      <c r="AY130" s="80">
        <v>2492</v>
      </c>
      <c r="AZ130" s="80">
        <v>2411</v>
      </c>
      <c r="BA130" s="80">
        <v>2549</v>
      </c>
      <c r="BB130" s="80">
        <v>2553</v>
      </c>
      <c r="BC130" s="80">
        <v>2568</v>
      </c>
      <c r="BD130" s="80">
        <v>2424</v>
      </c>
      <c r="BE130" s="80">
        <v>2154</v>
      </c>
      <c r="BF130" s="80">
        <v>2300</v>
      </c>
      <c r="BG130" s="80">
        <v>2410</v>
      </c>
      <c r="BH130" s="80">
        <v>2334</v>
      </c>
      <c r="BI130" s="80">
        <v>2512</v>
      </c>
      <c r="BJ130" s="80">
        <v>2708</v>
      </c>
      <c r="BK130" s="80">
        <v>2738</v>
      </c>
      <c r="BL130" s="80">
        <v>3021</v>
      </c>
      <c r="BM130" s="80">
        <v>2856</v>
      </c>
      <c r="BN130" s="80">
        <v>2905</v>
      </c>
      <c r="BO130" s="80">
        <v>2942</v>
      </c>
      <c r="BP130" s="80">
        <v>2948</v>
      </c>
      <c r="BQ130" s="80">
        <v>2870</v>
      </c>
      <c r="BR130" s="80">
        <v>2861</v>
      </c>
      <c r="BS130" s="80">
        <v>2823</v>
      </c>
      <c r="BT130" s="80">
        <v>2698</v>
      </c>
      <c r="BU130" s="80">
        <v>2712</v>
      </c>
      <c r="BV130" s="80">
        <v>2737</v>
      </c>
      <c r="BW130" s="80">
        <v>2522</v>
      </c>
      <c r="BX130" s="80">
        <v>2430</v>
      </c>
      <c r="BY130" s="80">
        <v>2315</v>
      </c>
      <c r="BZ130" s="80">
        <v>2295</v>
      </c>
      <c r="CA130" s="80">
        <v>2221</v>
      </c>
      <c r="CB130" s="80">
        <v>2116</v>
      </c>
      <c r="CC130" s="80">
        <v>2071</v>
      </c>
      <c r="CD130" s="80">
        <v>2141</v>
      </c>
      <c r="CE130" s="80">
        <v>2139</v>
      </c>
      <c r="CF130" s="80">
        <v>2111</v>
      </c>
      <c r="CG130" s="80">
        <v>2108</v>
      </c>
      <c r="CH130" s="80">
        <v>2109</v>
      </c>
      <c r="CI130" s="80">
        <v>2164</v>
      </c>
      <c r="CJ130" s="80">
        <v>2410</v>
      </c>
      <c r="CK130" s="80">
        <v>1750</v>
      </c>
      <c r="CL130" s="80">
        <v>1704</v>
      </c>
      <c r="CM130" s="80">
        <v>1658</v>
      </c>
      <c r="CN130" s="80">
        <v>1490</v>
      </c>
      <c r="CO130" s="80">
        <v>1191</v>
      </c>
      <c r="CP130" s="80">
        <v>1032</v>
      </c>
      <c r="CQ130" s="80">
        <v>989</v>
      </c>
      <c r="CR130" s="80">
        <v>928</v>
      </c>
      <c r="CS130" s="80">
        <v>879</v>
      </c>
      <c r="CT130" s="80">
        <v>730</v>
      </c>
      <c r="CU130" s="80">
        <v>609</v>
      </c>
      <c r="CV130" s="80">
        <v>545</v>
      </c>
      <c r="CW130" s="80">
        <v>383</v>
      </c>
      <c r="CX130" s="80">
        <v>395</v>
      </c>
      <c r="CY130" s="80">
        <v>1245</v>
      </c>
      <c r="CZ130" s="81">
        <v>1943</v>
      </c>
      <c r="DA130" s="81">
        <v>1953</v>
      </c>
      <c r="DB130" s="81">
        <v>2005</v>
      </c>
      <c r="DC130" s="81">
        <v>2031</v>
      </c>
      <c r="DD130" s="81">
        <v>2135</v>
      </c>
      <c r="DE130" s="81">
        <v>2051</v>
      </c>
      <c r="DF130" s="81">
        <v>2242</v>
      </c>
      <c r="DG130" s="81">
        <v>2242</v>
      </c>
      <c r="DH130" s="81">
        <v>2204</v>
      </c>
      <c r="DI130" s="81">
        <v>2261</v>
      </c>
      <c r="DJ130" s="81">
        <v>2296</v>
      </c>
      <c r="DK130" s="81">
        <v>2432</v>
      </c>
      <c r="DL130" s="81">
        <v>2280</v>
      </c>
      <c r="DM130" s="81">
        <v>2163</v>
      </c>
      <c r="DN130" s="81">
        <v>2278</v>
      </c>
      <c r="DO130" s="81">
        <v>2169</v>
      </c>
      <c r="DP130" s="81">
        <v>2085</v>
      </c>
      <c r="DQ130" s="81">
        <v>2034</v>
      </c>
      <c r="DR130" s="81">
        <v>2302</v>
      </c>
      <c r="DS130" s="81">
        <v>2832</v>
      </c>
      <c r="DT130" s="81">
        <v>2935</v>
      </c>
      <c r="DU130" s="81">
        <v>2614</v>
      </c>
      <c r="DV130" s="81">
        <v>2552</v>
      </c>
      <c r="DW130" s="81">
        <v>2418</v>
      </c>
      <c r="DX130" s="81">
        <v>2231</v>
      </c>
      <c r="DY130" s="81">
        <v>2213</v>
      </c>
      <c r="DZ130" s="81">
        <v>2253</v>
      </c>
      <c r="EA130" s="81">
        <v>2307</v>
      </c>
      <c r="EB130" s="81">
        <v>2536</v>
      </c>
      <c r="EC130" s="81">
        <v>2503</v>
      </c>
      <c r="ED130" s="81">
        <v>2735</v>
      </c>
      <c r="EE130" s="81">
        <v>2784</v>
      </c>
      <c r="EF130" s="81">
        <v>2774</v>
      </c>
      <c r="EG130" s="81">
        <v>2710</v>
      </c>
      <c r="EH130" s="81">
        <v>2764</v>
      </c>
      <c r="EI130" s="81">
        <v>2810</v>
      </c>
      <c r="EJ130" s="81">
        <v>2657</v>
      </c>
      <c r="EK130" s="81">
        <v>2696</v>
      </c>
      <c r="EL130" s="81">
        <v>2657</v>
      </c>
      <c r="EM130" s="81">
        <v>2709</v>
      </c>
      <c r="EN130" s="81">
        <v>2659</v>
      </c>
      <c r="EO130" s="81">
        <v>2677</v>
      </c>
      <c r="EP130" s="81">
        <v>2667</v>
      </c>
      <c r="EQ130" s="81">
        <v>2558</v>
      </c>
      <c r="ER130" s="81">
        <v>2372</v>
      </c>
      <c r="ES130" s="81">
        <v>2166</v>
      </c>
      <c r="ET130" s="81">
        <v>2378</v>
      </c>
      <c r="EU130" s="81">
        <v>2479</v>
      </c>
      <c r="EV130" s="81">
        <v>2556</v>
      </c>
      <c r="EW130" s="81">
        <v>2763</v>
      </c>
      <c r="EX130" s="81">
        <v>2846</v>
      </c>
      <c r="EY130" s="81">
        <v>3079</v>
      </c>
      <c r="EZ130" s="81">
        <v>2860</v>
      </c>
      <c r="FA130" s="81">
        <v>3007</v>
      </c>
      <c r="FB130" s="81">
        <v>2985</v>
      </c>
      <c r="FC130" s="81">
        <v>2918</v>
      </c>
      <c r="FD130" s="81">
        <v>2919</v>
      </c>
      <c r="FE130" s="81">
        <v>2872</v>
      </c>
      <c r="FF130" s="81">
        <v>2807</v>
      </c>
      <c r="FG130" s="81">
        <v>2798</v>
      </c>
      <c r="FH130" s="81">
        <v>2779</v>
      </c>
      <c r="FI130" s="81">
        <v>2644</v>
      </c>
      <c r="FJ130" s="81">
        <v>2560</v>
      </c>
      <c r="FK130" s="81">
        <v>2553</v>
      </c>
      <c r="FL130" s="81">
        <v>2513</v>
      </c>
      <c r="FM130" s="81">
        <v>2272</v>
      </c>
      <c r="FN130" s="81">
        <v>2218</v>
      </c>
      <c r="FO130" s="81">
        <v>2087</v>
      </c>
      <c r="FP130" s="81">
        <v>2249</v>
      </c>
      <c r="FQ130" s="81">
        <v>2297</v>
      </c>
      <c r="FR130" s="81">
        <v>2268</v>
      </c>
      <c r="FS130" s="81">
        <v>2169</v>
      </c>
      <c r="FT130" s="81">
        <v>2245</v>
      </c>
      <c r="FU130" s="81">
        <v>2344</v>
      </c>
      <c r="FV130" s="81">
        <v>2443</v>
      </c>
      <c r="FW130" s="81">
        <v>2423</v>
      </c>
      <c r="FX130" s="81">
        <v>1894</v>
      </c>
      <c r="FY130" s="81">
        <v>1924</v>
      </c>
      <c r="FZ130" s="81">
        <v>1934</v>
      </c>
      <c r="GA130" s="81">
        <v>1684</v>
      </c>
      <c r="GB130" s="81">
        <v>1352</v>
      </c>
      <c r="GC130" s="81">
        <v>1183</v>
      </c>
      <c r="GD130" s="81">
        <v>1193</v>
      </c>
      <c r="GE130" s="81">
        <v>1142</v>
      </c>
      <c r="GF130" s="81">
        <v>1040</v>
      </c>
      <c r="GG130" s="81">
        <v>966</v>
      </c>
      <c r="GH130" s="81">
        <v>867</v>
      </c>
      <c r="GI130" s="81">
        <v>753</v>
      </c>
      <c r="GJ130" s="81">
        <v>656</v>
      </c>
      <c r="GK130" s="81">
        <v>599</v>
      </c>
      <c r="GL130" s="82">
        <v>2370</v>
      </c>
    </row>
    <row r="131" spans="1:194" s="1" customFormat="1" x14ac:dyDescent="0.25">
      <c r="A131" s="31" t="s">
        <v>244</v>
      </c>
      <c r="B131" s="137" t="s">
        <v>367</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0">
        <v>1257</v>
      </c>
      <c r="N131" s="80">
        <v>1321</v>
      </c>
      <c r="O131" s="80">
        <v>1378</v>
      </c>
      <c r="P131" s="80">
        <v>1351</v>
      </c>
      <c r="Q131" s="80">
        <v>1352</v>
      </c>
      <c r="R131" s="80">
        <v>1327</v>
      </c>
      <c r="S131" s="80">
        <v>1326</v>
      </c>
      <c r="T131" s="80">
        <v>1325</v>
      </c>
      <c r="U131" s="80">
        <v>1324</v>
      </c>
      <c r="V131" s="80">
        <v>1359</v>
      </c>
      <c r="W131" s="80">
        <v>1442</v>
      </c>
      <c r="X131" s="80">
        <v>1435</v>
      </c>
      <c r="Y131" s="80">
        <v>1365</v>
      </c>
      <c r="Z131" s="80">
        <v>1316</v>
      </c>
      <c r="AA131" s="80">
        <v>1301</v>
      </c>
      <c r="AB131" s="80">
        <v>1285</v>
      </c>
      <c r="AC131" s="80">
        <v>1287</v>
      </c>
      <c r="AD131" s="80">
        <v>1216</v>
      </c>
      <c r="AE131" s="80">
        <v>1191</v>
      </c>
      <c r="AF131" s="80">
        <v>1087</v>
      </c>
      <c r="AG131" s="80">
        <v>1007</v>
      </c>
      <c r="AH131" s="80">
        <v>1222</v>
      </c>
      <c r="AI131" s="80">
        <v>1525</v>
      </c>
      <c r="AJ131" s="80">
        <v>1553</v>
      </c>
      <c r="AK131" s="80">
        <v>1566</v>
      </c>
      <c r="AL131" s="80">
        <v>1515</v>
      </c>
      <c r="AM131" s="80">
        <v>1444</v>
      </c>
      <c r="AN131" s="80">
        <v>1516</v>
      </c>
      <c r="AO131" s="80">
        <v>1716</v>
      </c>
      <c r="AP131" s="80">
        <v>1492</v>
      </c>
      <c r="AQ131" s="80">
        <v>1644</v>
      </c>
      <c r="AR131" s="80">
        <v>1755</v>
      </c>
      <c r="AS131" s="80">
        <v>1598</v>
      </c>
      <c r="AT131" s="80">
        <v>1620</v>
      </c>
      <c r="AU131" s="80">
        <v>1548</v>
      </c>
      <c r="AV131" s="80">
        <v>1577</v>
      </c>
      <c r="AW131" s="80">
        <v>1460</v>
      </c>
      <c r="AX131" s="80">
        <v>1448</v>
      </c>
      <c r="AY131" s="80">
        <v>1462</v>
      </c>
      <c r="AZ131" s="80">
        <v>1432</v>
      </c>
      <c r="BA131" s="80">
        <v>1433</v>
      </c>
      <c r="BB131" s="80">
        <v>1490</v>
      </c>
      <c r="BC131" s="80">
        <v>1455</v>
      </c>
      <c r="BD131" s="80">
        <v>1462</v>
      </c>
      <c r="BE131" s="80">
        <v>1236</v>
      </c>
      <c r="BF131" s="80">
        <v>1296</v>
      </c>
      <c r="BG131" s="80">
        <v>1284</v>
      </c>
      <c r="BH131" s="80">
        <v>1317</v>
      </c>
      <c r="BI131" s="80">
        <v>1370</v>
      </c>
      <c r="BJ131" s="80">
        <v>1493</v>
      </c>
      <c r="BK131" s="80">
        <v>1541</v>
      </c>
      <c r="BL131" s="80">
        <v>1642</v>
      </c>
      <c r="BM131" s="80">
        <v>1584</v>
      </c>
      <c r="BN131" s="80">
        <v>1741</v>
      </c>
      <c r="BO131" s="80">
        <v>1541</v>
      </c>
      <c r="BP131" s="80">
        <v>1665</v>
      </c>
      <c r="BQ131" s="80">
        <v>1626</v>
      </c>
      <c r="BR131" s="80">
        <v>1583</v>
      </c>
      <c r="BS131" s="80">
        <v>1657</v>
      </c>
      <c r="BT131" s="80">
        <v>1579</v>
      </c>
      <c r="BU131" s="80">
        <v>1555</v>
      </c>
      <c r="BV131" s="80">
        <v>1523</v>
      </c>
      <c r="BW131" s="80">
        <v>1460</v>
      </c>
      <c r="BX131" s="80">
        <v>1333</v>
      </c>
      <c r="BY131" s="80">
        <v>1420</v>
      </c>
      <c r="BZ131" s="80">
        <v>1263</v>
      </c>
      <c r="CA131" s="80">
        <v>1239</v>
      </c>
      <c r="CB131" s="80">
        <v>1105</v>
      </c>
      <c r="CC131" s="80">
        <v>1233</v>
      </c>
      <c r="CD131" s="80">
        <v>1213</v>
      </c>
      <c r="CE131" s="80">
        <v>1175</v>
      </c>
      <c r="CF131" s="80">
        <v>1204</v>
      </c>
      <c r="CG131" s="80">
        <v>1251</v>
      </c>
      <c r="CH131" s="80">
        <v>1271</v>
      </c>
      <c r="CI131" s="80">
        <v>1368</v>
      </c>
      <c r="CJ131" s="80">
        <v>1458</v>
      </c>
      <c r="CK131" s="80">
        <v>1127</v>
      </c>
      <c r="CL131" s="80">
        <v>1038</v>
      </c>
      <c r="CM131" s="80">
        <v>1047</v>
      </c>
      <c r="CN131" s="80">
        <v>900</v>
      </c>
      <c r="CO131" s="80">
        <v>834</v>
      </c>
      <c r="CP131" s="80">
        <v>658</v>
      </c>
      <c r="CQ131" s="80">
        <v>711</v>
      </c>
      <c r="CR131" s="80">
        <v>682</v>
      </c>
      <c r="CS131" s="80">
        <v>650</v>
      </c>
      <c r="CT131" s="80">
        <v>505</v>
      </c>
      <c r="CU131" s="80">
        <v>453</v>
      </c>
      <c r="CV131" s="80">
        <v>378</v>
      </c>
      <c r="CW131" s="80">
        <v>291</v>
      </c>
      <c r="CX131" s="80">
        <v>275</v>
      </c>
      <c r="CY131" s="80">
        <v>872</v>
      </c>
      <c r="CZ131" s="81">
        <v>1183</v>
      </c>
      <c r="DA131" s="81">
        <v>1115</v>
      </c>
      <c r="DB131" s="81">
        <v>1146</v>
      </c>
      <c r="DC131" s="81">
        <v>1274</v>
      </c>
      <c r="DD131" s="81">
        <v>1190</v>
      </c>
      <c r="DE131" s="81">
        <v>1271</v>
      </c>
      <c r="DF131" s="81">
        <v>1279</v>
      </c>
      <c r="DG131" s="81">
        <v>1311</v>
      </c>
      <c r="DH131" s="81">
        <v>1301</v>
      </c>
      <c r="DI131" s="81">
        <v>1281</v>
      </c>
      <c r="DJ131" s="81">
        <v>1267</v>
      </c>
      <c r="DK131" s="81">
        <v>1341</v>
      </c>
      <c r="DL131" s="81">
        <v>1188</v>
      </c>
      <c r="DM131" s="81">
        <v>1343</v>
      </c>
      <c r="DN131" s="81">
        <v>1259</v>
      </c>
      <c r="DO131" s="81">
        <v>1221</v>
      </c>
      <c r="DP131" s="81">
        <v>1187</v>
      </c>
      <c r="DQ131" s="81">
        <v>1176</v>
      </c>
      <c r="DR131" s="81">
        <v>1202</v>
      </c>
      <c r="DS131" s="81">
        <v>847</v>
      </c>
      <c r="DT131" s="81">
        <v>859</v>
      </c>
      <c r="DU131" s="81">
        <v>1013</v>
      </c>
      <c r="DV131" s="81">
        <v>1127</v>
      </c>
      <c r="DW131" s="81">
        <v>1373</v>
      </c>
      <c r="DX131" s="81">
        <v>1325</v>
      </c>
      <c r="DY131" s="81">
        <v>1423</v>
      </c>
      <c r="DZ131" s="81">
        <v>1414</v>
      </c>
      <c r="EA131" s="81">
        <v>1492</v>
      </c>
      <c r="EB131" s="81">
        <v>1494</v>
      </c>
      <c r="EC131" s="81">
        <v>1571</v>
      </c>
      <c r="ED131" s="81">
        <v>1564</v>
      </c>
      <c r="EE131" s="81">
        <v>1592</v>
      </c>
      <c r="EF131" s="81">
        <v>1658</v>
      </c>
      <c r="EG131" s="81">
        <v>1596</v>
      </c>
      <c r="EH131" s="81">
        <v>1651</v>
      </c>
      <c r="EI131" s="81">
        <v>1570</v>
      </c>
      <c r="EJ131" s="81">
        <v>1492</v>
      </c>
      <c r="EK131" s="81">
        <v>1496</v>
      </c>
      <c r="EL131" s="81">
        <v>1447</v>
      </c>
      <c r="EM131" s="81">
        <v>1423</v>
      </c>
      <c r="EN131" s="81">
        <v>1459</v>
      </c>
      <c r="EO131" s="81">
        <v>1406</v>
      </c>
      <c r="EP131" s="81">
        <v>1408</v>
      </c>
      <c r="EQ131" s="81">
        <v>1423</v>
      </c>
      <c r="ER131" s="81">
        <v>1299</v>
      </c>
      <c r="ES131" s="81">
        <v>1283</v>
      </c>
      <c r="ET131" s="81">
        <v>1291</v>
      </c>
      <c r="EU131" s="81">
        <v>1402</v>
      </c>
      <c r="EV131" s="81">
        <v>1433</v>
      </c>
      <c r="EW131" s="81">
        <v>1579</v>
      </c>
      <c r="EX131" s="81">
        <v>1534</v>
      </c>
      <c r="EY131" s="81">
        <v>1610</v>
      </c>
      <c r="EZ131" s="81">
        <v>1557</v>
      </c>
      <c r="FA131" s="81">
        <v>1678</v>
      </c>
      <c r="FB131" s="81">
        <v>1708</v>
      </c>
      <c r="FC131" s="81">
        <v>1729</v>
      </c>
      <c r="FD131" s="81">
        <v>1740</v>
      </c>
      <c r="FE131" s="81">
        <v>1700</v>
      </c>
      <c r="FF131" s="81">
        <v>1777</v>
      </c>
      <c r="FG131" s="81">
        <v>1581</v>
      </c>
      <c r="FH131" s="81">
        <v>1545</v>
      </c>
      <c r="FI131" s="81">
        <v>1527</v>
      </c>
      <c r="FJ131" s="81">
        <v>1429</v>
      </c>
      <c r="FK131" s="81">
        <v>1443</v>
      </c>
      <c r="FL131" s="81">
        <v>1414</v>
      </c>
      <c r="FM131" s="81">
        <v>1382</v>
      </c>
      <c r="FN131" s="81">
        <v>1317</v>
      </c>
      <c r="FO131" s="81">
        <v>1290</v>
      </c>
      <c r="FP131" s="81">
        <v>1355</v>
      </c>
      <c r="FQ131" s="81">
        <v>1339</v>
      </c>
      <c r="FR131" s="81">
        <v>1254</v>
      </c>
      <c r="FS131" s="81">
        <v>1312</v>
      </c>
      <c r="FT131" s="81">
        <v>1345</v>
      </c>
      <c r="FU131" s="81">
        <v>1437</v>
      </c>
      <c r="FV131" s="81">
        <v>1555</v>
      </c>
      <c r="FW131" s="81">
        <v>1759</v>
      </c>
      <c r="FX131" s="81">
        <v>1312</v>
      </c>
      <c r="FY131" s="81">
        <v>1200</v>
      </c>
      <c r="FZ131" s="81">
        <v>1245</v>
      </c>
      <c r="GA131" s="81">
        <v>1142</v>
      </c>
      <c r="GB131" s="81">
        <v>987</v>
      </c>
      <c r="GC131" s="81">
        <v>817</v>
      </c>
      <c r="GD131" s="81">
        <v>803</v>
      </c>
      <c r="GE131" s="81">
        <v>793</v>
      </c>
      <c r="GF131" s="81">
        <v>730</v>
      </c>
      <c r="GG131" s="81">
        <v>688</v>
      </c>
      <c r="GH131" s="81">
        <v>601</v>
      </c>
      <c r="GI131" s="81">
        <v>499</v>
      </c>
      <c r="GJ131" s="81">
        <v>475</v>
      </c>
      <c r="GK131" s="81">
        <v>330</v>
      </c>
      <c r="GL131" s="82">
        <v>1757</v>
      </c>
    </row>
    <row r="132" spans="1:194" s="1" customFormat="1" x14ac:dyDescent="0.25">
      <c r="A132" s="31" t="s">
        <v>244</v>
      </c>
      <c r="B132" s="137" t="s">
        <v>368</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0">
        <v>4253</v>
      </c>
      <c r="N132" s="80">
        <v>4316</v>
      </c>
      <c r="O132" s="80">
        <v>4496</v>
      </c>
      <c r="P132" s="80">
        <v>4711</v>
      </c>
      <c r="Q132" s="80">
        <v>4749</v>
      </c>
      <c r="R132" s="80">
        <v>4937</v>
      </c>
      <c r="S132" s="80">
        <v>4996</v>
      </c>
      <c r="T132" s="80">
        <v>5158</v>
      </c>
      <c r="U132" s="80">
        <v>5041</v>
      </c>
      <c r="V132" s="80">
        <v>5340</v>
      </c>
      <c r="W132" s="80">
        <v>5418</v>
      </c>
      <c r="X132" s="80">
        <v>5444</v>
      </c>
      <c r="Y132" s="80">
        <v>5572</v>
      </c>
      <c r="Z132" s="80">
        <v>5348</v>
      </c>
      <c r="AA132" s="80">
        <v>5302</v>
      </c>
      <c r="AB132" s="80">
        <v>5177</v>
      </c>
      <c r="AC132" s="80">
        <v>5033</v>
      </c>
      <c r="AD132" s="80">
        <v>4964</v>
      </c>
      <c r="AE132" s="80">
        <v>4930</v>
      </c>
      <c r="AF132" s="80">
        <v>3910</v>
      </c>
      <c r="AG132" s="80">
        <v>3478</v>
      </c>
      <c r="AH132" s="80">
        <v>3813</v>
      </c>
      <c r="AI132" s="80">
        <v>3986</v>
      </c>
      <c r="AJ132" s="80">
        <v>4410</v>
      </c>
      <c r="AK132" s="80">
        <v>4400</v>
      </c>
      <c r="AL132" s="80">
        <v>4519</v>
      </c>
      <c r="AM132" s="80">
        <v>4479</v>
      </c>
      <c r="AN132" s="80">
        <v>4522</v>
      </c>
      <c r="AO132" s="80">
        <v>4799</v>
      </c>
      <c r="AP132" s="80">
        <v>4758</v>
      </c>
      <c r="AQ132" s="80">
        <v>5012</v>
      </c>
      <c r="AR132" s="80">
        <v>5194</v>
      </c>
      <c r="AS132" s="80">
        <v>5282</v>
      </c>
      <c r="AT132" s="80">
        <v>5252</v>
      </c>
      <c r="AU132" s="80">
        <v>5557</v>
      </c>
      <c r="AV132" s="80">
        <v>5359</v>
      </c>
      <c r="AW132" s="80">
        <v>5367</v>
      </c>
      <c r="AX132" s="80">
        <v>5422</v>
      </c>
      <c r="AY132" s="80">
        <v>5430</v>
      </c>
      <c r="AZ132" s="80">
        <v>5395</v>
      </c>
      <c r="BA132" s="80">
        <v>5432</v>
      </c>
      <c r="BB132" s="80">
        <v>5603</v>
      </c>
      <c r="BC132" s="80">
        <v>5534</v>
      </c>
      <c r="BD132" s="80">
        <v>5592</v>
      </c>
      <c r="BE132" s="80">
        <v>5262</v>
      </c>
      <c r="BF132" s="80">
        <v>5079</v>
      </c>
      <c r="BG132" s="80">
        <v>5187</v>
      </c>
      <c r="BH132" s="80">
        <v>5159</v>
      </c>
      <c r="BI132" s="80">
        <v>5643</v>
      </c>
      <c r="BJ132" s="80">
        <v>5615</v>
      </c>
      <c r="BK132" s="80">
        <v>6016</v>
      </c>
      <c r="BL132" s="80">
        <v>6076</v>
      </c>
      <c r="BM132" s="80">
        <v>5949</v>
      </c>
      <c r="BN132" s="80">
        <v>6048</v>
      </c>
      <c r="BO132" s="80">
        <v>6116</v>
      </c>
      <c r="BP132" s="80">
        <v>6248</v>
      </c>
      <c r="BQ132" s="80">
        <v>6246</v>
      </c>
      <c r="BR132" s="80">
        <v>6343</v>
      </c>
      <c r="BS132" s="80">
        <v>6207</v>
      </c>
      <c r="BT132" s="80">
        <v>6004</v>
      </c>
      <c r="BU132" s="80">
        <v>5798</v>
      </c>
      <c r="BV132" s="80">
        <v>5634</v>
      </c>
      <c r="BW132" s="80">
        <v>5406</v>
      </c>
      <c r="BX132" s="80">
        <v>5394</v>
      </c>
      <c r="BY132" s="80">
        <v>5261</v>
      </c>
      <c r="BZ132" s="80">
        <v>4895</v>
      </c>
      <c r="CA132" s="80">
        <v>4868</v>
      </c>
      <c r="CB132" s="80">
        <v>4738</v>
      </c>
      <c r="CC132" s="80">
        <v>4700</v>
      </c>
      <c r="CD132" s="80">
        <v>4537</v>
      </c>
      <c r="CE132" s="80">
        <v>4354</v>
      </c>
      <c r="CF132" s="80">
        <v>4354</v>
      </c>
      <c r="CG132" s="80">
        <v>4472</v>
      </c>
      <c r="CH132" s="80">
        <v>4731</v>
      </c>
      <c r="CI132" s="80">
        <v>4958</v>
      </c>
      <c r="CJ132" s="80">
        <v>5450</v>
      </c>
      <c r="CK132" s="80">
        <v>4156</v>
      </c>
      <c r="CL132" s="80">
        <v>3916</v>
      </c>
      <c r="CM132" s="80">
        <v>3794</v>
      </c>
      <c r="CN132" s="80">
        <v>3532</v>
      </c>
      <c r="CO132" s="80">
        <v>2962</v>
      </c>
      <c r="CP132" s="80">
        <v>2477</v>
      </c>
      <c r="CQ132" s="80">
        <v>2483</v>
      </c>
      <c r="CR132" s="80">
        <v>2339</v>
      </c>
      <c r="CS132" s="80">
        <v>2277</v>
      </c>
      <c r="CT132" s="80">
        <v>1955</v>
      </c>
      <c r="CU132" s="80">
        <v>1739</v>
      </c>
      <c r="CV132" s="80">
        <v>1547</v>
      </c>
      <c r="CW132" s="80">
        <v>1283</v>
      </c>
      <c r="CX132" s="80">
        <v>1083</v>
      </c>
      <c r="CY132" s="80">
        <v>3894</v>
      </c>
      <c r="CZ132" s="81">
        <v>4166</v>
      </c>
      <c r="DA132" s="81">
        <v>4132</v>
      </c>
      <c r="DB132" s="81">
        <v>4389</v>
      </c>
      <c r="DC132" s="81">
        <v>4545</v>
      </c>
      <c r="DD132" s="81">
        <v>4529</v>
      </c>
      <c r="DE132" s="81">
        <v>4669</v>
      </c>
      <c r="DF132" s="81">
        <v>4852</v>
      </c>
      <c r="DG132" s="81">
        <v>4815</v>
      </c>
      <c r="DH132" s="81">
        <v>4786</v>
      </c>
      <c r="DI132" s="81">
        <v>4771</v>
      </c>
      <c r="DJ132" s="81">
        <v>5265</v>
      </c>
      <c r="DK132" s="81">
        <v>5168</v>
      </c>
      <c r="DL132" s="81">
        <v>5091</v>
      </c>
      <c r="DM132" s="81">
        <v>5057</v>
      </c>
      <c r="DN132" s="81">
        <v>5049</v>
      </c>
      <c r="DO132" s="81">
        <v>4826</v>
      </c>
      <c r="DP132" s="81">
        <v>4660</v>
      </c>
      <c r="DQ132" s="81">
        <v>4709</v>
      </c>
      <c r="DR132" s="81">
        <v>4462</v>
      </c>
      <c r="DS132" s="81">
        <v>3503</v>
      </c>
      <c r="DT132" s="81">
        <v>3197</v>
      </c>
      <c r="DU132" s="81">
        <v>3524</v>
      </c>
      <c r="DV132" s="81">
        <v>4011</v>
      </c>
      <c r="DW132" s="81">
        <v>4156</v>
      </c>
      <c r="DX132" s="81">
        <v>4347</v>
      </c>
      <c r="DY132" s="81">
        <v>4444</v>
      </c>
      <c r="DZ132" s="81">
        <v>4426</v>
      </c>
      <c r="EA132" s="81">
        <v>4637</v>
      </c>
      <c r="EB132" s="81">
        <v>4939</v>
      </c>
      <c r="EC132" s="81">
        <v>5007</v>
      </c>
      <c r="ED132" s="81">
        <v>5304</v>
      </c>
      <c r="EE132" s="81">
        <v>5401</v>
      </c>
      <c r="EF132" s="81">
        <v>5714</v>
      </c>
      <c r="EG132" s="81">
        <v>5920</v>
      </c>
      <c r="EH132" s="81">
        <v>5905</v>
      </c>
      <c r="EI132" s="81">
        <v>5741</v>
      </c>
      <c r="EJ132" s="81">
        <v>5702</v>
      </c>
      <c r="EK132" s="81">
        <v>5702</v>
      </c>
      <c r="EL132" s="81">
        <v>5553</v>
      </c>
      <c r="EM132" s="81">
        <v>5616</v>
      </c>
      <c r="EN132" s="81">
        <v>5804</v>
      </c>
      <c r="EO132" s="81">
        <v>5816</v>
      </c>
      <c r="EP132" s="81">
        <v>6106</v>
      </c>
      <c r="EQ132" s="81">
        <v>5836</v>
      </c>
      <c r="ER132" s="81">
        <v>5448</v>
      </c>
      <c r="ES132" s="81">
        <v>5202</v>
      </c>
      <c r="ET132" s="81">
        <v>5356</v>
      </c>
      <c r="EU132" s="81">
        <v>5597</v>
      </c>
      <c r="EV132" s="81">
        <v>5828</v>
      </c>
      <c r="EW132" s="81">
        <v>5921</v>
      </c>
      <c r="EX132" s="81">
        <v>6102</v>
      </c>
      <c r="EY132" s="81">
        <v>6492</v>
      </c>
      <c r="EZ132" s="81">
        <v>6038</v>
      </c>
      <c r="FA132" s="81">
        <v>6391</v>
      </c>
      <c r="FB132" s="81">
        <v>6491</v>
      </c>
      <c r="FC132" s="81">
        <v>6505</v>
      </c>
      <c r="FD132" s="81">
        <v>6369</v>
      </c>
      <c r="FE132" s="81">
        <v>6560</v>
      </c>
      <c r="FF132" s="81">
        <v>6526</v>
      </c>
      <c r="FG132" s="81">
        <v>6300</v>
      </c>
      <c r="FH132" s="81">
        <v>6261</v>
      </c>
      <c r="FI132" s="81">
        <v>5997</v>
      </c>
      <c r="FJ132" s="81">
        <v>5761</v>
      </c>
      <c r="FK132" s="81">
        <v>5764</v>
      </c>
      <c r="FL132" s="81">
        <v>5739</v>
      </c>
      <c r="FM132" s="81">
        <v>5385</v>
      </c>
      <c r="FN132" s="81">
        <v>5252</v>
      </c>
      <c r="FO132" s="81">
        <v>5160</v>
      </c>
      <c r="FP132" s="81">
        <v>5090</v>
      </c>
      <c r="FQ132" s="81">
        <v>5026</v>
      </c>
      <c r="FR132" s="81">
        <v>5000</v>
      </c>
      <c r="FS132" s="81">
        <v>5087</v>
      </c>
      <c r="FT132" s="81">
        <v>5186</v>
      </c>
      <c r="FU132" s="81">
        <v>5455</v>
      </c>
      <c r="FV132" s="81">
        <v>5805</v>
      </c>
      <c r="FW132" s="81">
        <v>6487</v>
      </c>
      <c r="FX132" s="81">
        <v>4928</v>
      </c>
      <c r="FY132" s="81">
        <v>4654</v>
      </c>
      <c r="FZ132" s="81">
        <v>4485</v>
      </c>
      <c r="GA132" s="81">
        <v>4247</v>
      </c>
      <c r="GB132" s="81">
        <v>3529</v>
      </c>
      <c r="GC132" s="81">
        <v>3058</v>
      </c>
      <c r="GD132" s="81">
        <v>3333</v>
      </c>
      <c r="GE132" s="81">
        <v>3198</v>
      </c>
      <c r="GF132" s="81">
        <v>2947</v>
      </c>
      <c r="GG132" s="81">
        <v>2655</v>
      </c>
      <c r="GH132" s="81">
        <v>2463</v>
      </c>
      <c r="GI132" s="81">
        <v>2279</v>
      </c>
      <c r="GJ132" s="81">
        <v>2018</v>
      </c>
      <c r="GK132" s="81">
        <v>1770</v>
      </c>
      <c r="GL132" s="82">
        <v>8220</v>
      </c>
    </row>
    <row r="133" spans="1:194" s="1" customFormat="1" x14ac:dyDescent="0.25">
      <c r="A133" s="31" t="s">
        <v>244</v>
      </c>
      <c r="B133" s="137" t="s">
        <v>369</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0">
        <v>1848</v>
      </c>
      <c r="N133" s="80">
        <v>1789</v>
      </c>
      <c r="O133" s="80">
        <v>1770</v>
      </c>
      <c r="P133" s="80">
        <v>1923</v>
      </c>
      <c r="Q133" s="80">
        <v>1908</v>
      </c>
      <c r="R133" s="80">
        <v>1968</v>
      </c>
      <c r="S133" s="80">
        <v>2038</v>
      </c>
      <c r="T133" s="80">
        <v>2028</v>
      </c>
      <c r="U133" s="80">
        <v>1997</v>
      </c>
      <c r="V133" s="80">
        <v>2002</v>
      </c>
      <c r="W133" s="80">
        <v>2081</v>
      </c>
      <c r="X133" s="80">
        <v>2118</v>
      </c>
      <c r="Y133" s="80">
        <v>2155</v>
      </c>
      <c r="Z133" s="80">
        <v>2037</v>
      </c>
      <c r="AA133" s="80">
        <v>2163</v>
      </c>
      <c r="AB133" s="80">
        <v>1928</v>
      </c>
      <c r="AC133" s="80">
        <v>2047</v>
      </c>
      <c r="AD133" s="80">
        <v>1991</v>
      </c>
      <c r="AE133" s="80">
        <v>1911</v>
      </c>
      <c r="AF133" s="80">
        <v>1602</v>
      </c>
      <c r="AG133" s="80">
        <v>1524</v>
      </c>
      <c r="AH133" s="80">
        <v>1671</v>
      </c>
      <c r="AI133" s="80">
        <v>1780</v>
      </c>
      <c r="AJ133" s="80">
        <v>1830</v>
      </c>
      <c r="AK133" s="80">
        <v>1895</v>
      </c>
      <c r="AL133" s="80">
        <v>1889</v>
      </c>
      <c r="AM133" s="80">
        <v>1938</v>
      </c>
      <c r="AN133" s="80">
        <v>1993</v>
      </c>
      <c r="AO133" s="80">
        <v>2062</v>
      </c>
      <c r="AP133" s="80">
        <v>2095</v>
      </c>
      <c r="AQ133" s="80">
        <v>2232</v>
      </c>
      <c r="AR133" s="80">
        <v>2346</v>
      </c>
      <c r="AS133" s="80">
        <v>2320</v>
      </c>
      <c r="AT133" s="80">
        <v>2325</v>
      </c>
      <c r="AU133" s="80">
        <v>2264</v>
      </c>
      <c r="AV133" s="80">
        <v>2289</v>
      </c>
      <c r="AW133" s="80">
        <v>2255</v>
      </c>
      <c r="AX133" s="80">
        <v>2303</v>
      </c>
      <c r="AY133" s="80">
        <v>2163</v>
      </c>
      <c r="AZ133" s="80">
        <v>2154</v>
      </c>
      <c r="BA133" s="80">
        <v>2190</v>
      </c>
      <c r="BB133" s="80">
        <v>2110</v>
      </c>
      <c r="BC133" s="80">
        <v>2155</v>
      </c>
      <c r="BD133" s="80">
        <v>1975</v>
      </c>
      <c r="BE133" s="80">
        <v>1782</v>
      </c>
      <c r="BF133" s="80">
        <v>1868</v>
      </c>
      <c r="BG133" s="80">
        <v>1880</v>
      </c>
      <c r="BH133" s="80">
        <v>2056</v>
      </c>
      <c r="BI133" s="80">
        <v>2080</v>
      </c>
      <c r="BJ133" s="80">
        <v>2122</v>
      </c>
      <c r="BK133" s="80">
        <v>2429</v>
      </c>
      <c r="BL133" s="80">
        <v>2532</v>
      </c>
      <c r="BM133" s="80">
        <v>2429</v>
      </c>
      <c r="BN133" s="80">
        <v>2468</v>
      </c>
      <c r="BO133" s="80">
        <v>2526</v>
      </c>
      <c r="BP133" s="80">
        <v>2525</v>
      </c>
      <c r="BQ133" s="80">
        <v>2422</v>
      </c>
      <c r="BR133" s="80">
        <v>2461</v>
      </c>
      <c r="BS133" s="80">
        <v>2406</v>
      </c>
      <c r="BT133" s="80">
        <v>2182</v>
      </c>
      <c r="BU133" s="80">
        <v>2200</v>
      </c>
      <c r="BV133" s="80">
        <v>2200</v>
      </c>
      <c r="BW133" s="80">
        <v>1926</v>
      </c>
      <c r="BX133" s="80">
        <v>1937</v>
      </c>
      <c r="BY133" s="80">
        <v>1956</v>
      </c>
      <c r="BZ133" s="80">
        <v>1740</v>
      </c>
      <c r="CA133" s="80">
        <v>1697</v>
      </c>
      <c r="CB133" s="80">
        <v>1635</v>
      </c>
      <c r="CC133" s="80">
        <v>1653</v>
      </c>
      <c r="CD133" s="80">
        <v>1600</v>
      </c>
      <c r="CE133" s="80">
        <v>1514</v>
      </c>
      <c r="CF133" s="80">
        <v>1635</v>
      </c>
      <c r="CG133" s="80">
        <v>1638</v>
      </c>
      <c r="CH133" s="80">
        <v>1700</v>
      </c>
      <c r="CI133" s="80">
        <v>1738</v>
      </c>
      <c r="CJ133" s="80">
        <v>1853</v>
      </c>
      <c r="CK133" s="80">
        <v>1378</v>
      </c>
      <c r="CL133" s="80">
        <v>1303</v>
      </c>
      <c r="CM133" s="80">
        <v>1280</v>
      </c>
      <c r="CN133" s="80">
        <v>1184</v>
      </c>
      <c r="CO133" s="80">
        <v>1041</v>
      </c>
      <c r="CP133" s="80">
        <v>899</v>
      </c>
      <c r="CQ133" s="80">
        <v>820</v>
      </c>
      <c r="CR133" s="80">
        <v>757</v>
      </c>
      <c r="CS133" s="80">
        <v>600</v>
      </c>
      <c r="CT133" s="80">
        <v>530</v>
      </c>
      <c r="CU133" s="80">
        <v>452</v>
      </c>
      <c r="CV133" s="80">
        <v>365</v>
      </c>
      <c r="CW133" s="80">
        <v>276</v>
      </c>
      <c r="CX133" s="80">
        <v>199</v>
      </c>
      <c r="CY133" s="80">
        <v>676</v>
      </c>
      <c r="CZ133" s="81">
        <v>1714</v>
      </c>
      <c r="DA133" s="81">
        <v>1710</v>
      </c>
      <c r="DB133" s="81">
        <v>1702</v>
      </c>
      <c r="DC133" s="81">
        <v>1751</v>
      </c>
      <c r="DD133" s="81">
        <v>1882</v>
      </c>
      <c r="DE133" s="81">
        <v>1835</v>
      </c>
      <c r="DF133" s="81">
        <v>1816</v>
      </c>
      <c r="DG133" s="81">
        <v>1876</v>
      </c>
      <c r="DH133" s="81">
        <v>1909</v>
      </c>
      <c r="DI133" s="81">
        <v>1950</v>
      </c>
      <c r="DJ133" s="81">
        <v>1953</v>
      </c>
      <c r="DK133" s="81">
        <v>2046</v>
      </c>
      <c r="DL133" s="81">
        <v>1938</v>
      </c>
      <c r="DM133" s="81">
        <v>1979</v>
      </c>
      <c r="DN133" s="81">
        <v>1935</v>
      </c>
      <c r="DO133" s="81">
        <v>1828</v>
      </c>
      <c r="DP133" s="81">
        <v>1871</v>
      </c>
      <c r="DQ133" s="81">
        <v>1860</v>
      </c>
      <c r="DR133" s="81">
        <v>1714</v>
      </c>
      <c r="DS133" s="81">
        <v>1268</v>
      </c>
      <c r="DT133" s="81">
        <v>1297</v>
      </c>
      <c r="DU133" s="81">
        <v>1511</v>
      </c>
      <c r="DV133" s="81">
        <v>1620</v>
      </c>
      <c r="DW133" s="81">
        <v>1847</v>
      </c>
      <c r="DX133" s="81">
        <v>1846</v>
      </c>
      <c r="DY133" s="81">
        <v>2006</v>
      </c>
      <c r="DZ133" s="81">
        <v>2020</v>
      </c>
      <c r="EA133" s="81">
        <v>2137</v>
      </c>
      <c r="EB133" s="81">
        <v>2197</v>
      </c>
      <c r="EC133" s="81">
        <v>2345</v>
      </c>
      <c r="ED133" s="81">
        <v>2486</v>
      </c>
      <c r="EE133" s="81">
        <v>2403</v>
      </c>
      <c r="EF133" s="81">
        <v>2424</v>
      </c>
      <c r="EG133" s="81">
        <v>2436</v>
      </c>
      <c r="EH133" s="81">
        <v>2422</v>
      </c>
      <c r="EI133" s="81">
        <v>2341</v>
      </c>
      <c r="EJ133" s="81">
        <v>2336</v>
      </c>
      <c r="EK133" s="81">
        <v>2287</v>
      </c>
      <c r="EL133" s="81">
        <v>2292</v>
      </c>
      <c r="EM133" s="81">
        <v>2143</v>
      </c>
      <c r="EN133" s="81">
        <v>2119</v>
      </c>
      <c r="EO133" s="81">
        <v>2200</v>
      </c>
      <c r="EP133" s="81">
        <v>2123</v>
      </c>
      <c r="EQ133" s="81">
        <v>2034</v>
      </c>
      <c r="ER133" s="81">
        <v>1880</v>
      </c>
      <c r="ES133" s="81">
        <v>1855</v>
      </c>
      <c r="ET133" s="81">
        <v>1898</v>
      </c>
      <c r="EU133" s="81">
        <v>1990</v>
      </c>
      <c r="EV133" s="81">
        <v>2087</v>
      </c>
      <c r="EW133" s="81">
        <v>2175</v>
      </c>
      <c r="EX133" s="81">
        <v>2355</v>
      </c>
      <c r="EY133" s="81">
        <v>2522</v>
      </c>
      <c r="EZ133" s="81">
        <v>2504</v>
      </c>
      <c r="FA133" s="81">
        <v>2545</v>
      </c>
      <c r="FB133" s="81">
        <v>2470</v>
      </c>
      <c r="FC133" s="81">
        <v>2394</v>
      </c>
      <c r="FD133" s="81">
        <v>2388</v>
      </c>
      <c r="FE133" s="81">
        <v>2358</v>
      </c>
      <c r="FF133" s="81">
        <v>2362</v>
      </c>
      <c r="FG133" s="81">
        <v>2217</v>
      </c>
      <c r="FH133" s="81">
        <v>2288</v>
      </c>
      <c r="FI133" s="81">
        <v>2092</v>
      </c>
      <c r="FJ133" s="81">
        <v>2085</v>
      </c>
      <c r="FK133" s="81">
        <v>2029</v>
      </c>
      <c r="FL133" s="81">
        <v>1920</v>
      </c>
      <c r="FM133" s="81">
        <v>1879</v>
      </c>
      <c r="FN133" s="81">
        <v>1767</v>
      </c>
      <c r="FO133" s="81">
        <v>1717</v>
      </c>
      <c r="FP133" s="81">
        <v>1744</v>
      </c>
      <c r="FQ133" s="81">
        <v>1743</v>
      </c>
      <c r="FR133" s="81">
        <v>1655</v>
      </c>
      <c r="FS133" s="81">
        <v>1652</v>
      </c>
      <c r="FT133" s="81">
        <v>1782</v>
      </c>
      <c r="FU133" s="81">
        <v>1814</v>
      </c>
      <c r="FV133" s="81">
        <v>1937</v>
      </c>
      <c r="FW133" s="81">
        <v>2121</v>
      </c>
      <c r="FX133" s="81">
        <v>1481</v>
      </c>
      <c r="FY133" s="81">
        <v>1515</v>
      </c>
      <c r="FZ133" s="81">
        <v>1393</v>
      </c>
      <c r="GA133" s="81">
        <v>1381</v>
      </c>
      <c r="GB133" s="81">
        <v>1166</v>
      </c>
      <c r="GC133" s="81">
        <v>952</v>
      </c>
      <c r="GD133" s="81">
        <v>983</v>
      </c>
      <c r="GE133" s="81">
        <v>870</v>
      </c>
      <c r="GF133" s="81">
        <v>853</v>
      </c>
      <c r="GG133" s="81">
        <v>735</v>
      </c>
      <c r="GH133" s="81">
        <v>602</v>
      </c>
      <c r="GI133" s="81">
        <v>564</v>
      </c>
      <c r="GJ133" s="81">
        <v>488</v>
      </c>
      <c r="GK133" s="81">
        <v>353</v>
      </c>
      <c r="GL133" s="82">
        <v>1528</v>
      </c>
    </row>
    <row r="134" spans="1:194" s="1" customFormat="1" x14ac:dyDescent="0.25">
      <c r="A134" s="31" t="s">
        <v>244</v>
      </c>
      <c r="B134" s="137" t="s">
        <v>370</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0">
        <v>1548</v>
      </c>
      <c r="N134" s="80">
        <v>1560</v>
      </c>
      <c r="O134" s="80">
        <v>1574</v>
      </c>
      <c r="P134" s="80">
        <v>1765</v>
      </c>
      <c r="Q134" s="80">
        <v>1847</v>
      </c>
      <c r="R134" s="80">
        <v>1861</v>
      </c>
      <c r="S134" s="80">
        <v>1922</v>
      </c>
      <c r="T134" s="80">
        <v>1887</v>
      </c>
      <c r="U134" s="80">
        <v>1937</v>
      </c>
      <c r="V134" s="80">
        <v>1909</v>
      </c>
      <c r="W134" s="80">
        <v>2170</v>
      </c>
      <c r="X134" s="80">
        <v>2008</v>
      </c>
      <c r="Y134" s="80">
        <v>2010</v>
      </c>
      <c r="Z134" s="80">
        <v>1997</v>
      </c>
      <c r="AA134" s="80">
        <v>1957</v>
      </c>
      <c r="AB134" s="80">
        <v>1994</v>
      </c>
      <c r="AC134" s="80">
        <v>1961</v>
      </c>
      <c r="AD134" s="80">
        <v>1890</v>
      </c>
      <c r="AE134" s="80">
        <v>1831</v>
      </c>
      <c r="AF134" s="80">
        <v>1384</v>
      </c>
      <c r="AG134" s="80">
        <v>1401</v>
      </c>
      <c r="AH134" s="80">
        <v>1445</v>
      </c>
      <c r="AI134" s="80">
        <v>1494</v>
      </c>
      <c r="AJ134" s="80">
        <v>1630</v>
      </c>
      <c r="AK134" s="80">
        <v>1635</v>
      </c>
      <c r="AL134" s="80">
        <v>1726</v>
      </c>
      <c r="AM134" s="80">
        <v>1723</v>
      </c>
      <c r="AN134" s="80">
        <v>1637</v>
      </c>
      <c r="AO134" s="80">
        <v>1726</v>
      </c>
      <c r="AP134" s="80">
        <v>1930</v>
      </c>
      <c r="AQ134" s="80">
        <v>1823</v>
      </c>
      <c r="AR134" s="80">
        <v>1956</v>
      </c>
      <c r="AS134" s="80">
        <v>1965</v>
      </c>
      <c r="AT134" s="80">
        <v>1832</v>
      </c>
      <c r="AU134" s="80">
        <v>1944</v>
      </c>
      <c r="AV134" s="80">
        <v>1873</v>
      </c>
      <c r="AW134" s="80">
        <v>1831</v>
      </c>
      <c r="AX134" s="80">
        <v>1805</v>
      </c>
      <c r="AY134" s="80">
        <v>1820</v>
      </c>
      <c r="AZ134" s="80">
        <v>1850</v>
      </c>
      <c r="BA134" s="80">
        <v>1913</v>
      </c>
      <c r="BB134" s="80">
        <v>1873</v>
      </c>
      <c r="BC134" s="80">
        <v>1898</v>
      </c>
      <c r="BD134" s="80">
        <v>1850</v>
      </c>
      <c r="BE134" s="80">
        <v>1708</v>
      </c>
      <c r="BF134" s="80">
        <v>1661</v>
      </c>
      <c r="BG134" s="80">
        <v>1741</v>
      </c>
      <c r="BH134" s="80">
        <v>1801</v>
      </c>
      <c r="BI134" s="80">
        <v>1784</v>
      </c>
      <c r="BJ134" s="80">
        <v>1965</v>
      </c>
      <c r="BK134" s="80">
        <v>2142</v>
      </c>
      <c r="BL134" s="80">
        <v>2256</v>
      </c>
      <c r="BM134" s="80">
        <v>2109</v>
      </c>
      <c r="BN134" s="80">
        <v>2195</v>
      </c>
      <c r="BO134" s="80">
        <v>2226</v>
      </c>
      <c r="BP134" s="80">
        <v>2312</v>
      </c>
      <c r="BQ134" s="80">
        <v>2251</v>
      </c>
      <c r="BR134" s="80">
        <v>2279</v>
      </c>
      <c r="BS134" s="80">
        <v>2333</v>
      </c>
      <c r="BT134" s="80">
        <v>2194</v>
      </c>
      <c r="BU134" s="80">
        <v>2365</v>
      </c>
      <c r="BV134" s="80">
        <v>2290</v>
      </c>
      <c r="BW134" s="80">
        <v>2170</v>
      </c>
      <c r="BX134" s="80">
        <v>2139</v>
      </c>
      <c r="BY134" s="80">
        <v>2069</v>
      </c>
      <c r="BZ134" s="80">
        <v>1943</v>
      </c>
      <c r="CA134" s="80">
        <v>1821</v>
      </c>
      <c r="CB134" s="80">
        <v>1740</v>
      </c>
      <c r="CC134" s="80">
        <v>1873</v>
      </c>
      <c r="CD134" s="80">
        <v>1779</v>
      </c>
      <c r="CE134" s="80">
        <v>1716</v>
      </c>
      <c r="CF134" s="80">
        <v>1767</v>
      </c>
      <c r="CG134" s="80">
        <v>1835</v>
      </c>
      <c r="CH134" s="80">
        <v>1720</v>
      </c>
      <c r="CI134" s="80">
        <v>1765</v>
      </c>
      <c r="CJ134" s="80">
        <v>1855</v>
      </c>
      <c r="CK134" s="80">
        <v>1342</v>
      </c>
      <c r="CL134" s="80">
        <v>1281</v>
      </c>
      <c r="CM134" s="80">
        <v>1330</v>
      </c>
      <c r="CN134" s="80">
        <v>1138</v>
      </c>
      <c r="CO134" s="80">
        <v>967</v>
      </c>
      <c r="CP134" s="80">
        <v>811</v>
      </c>
      <c r="CQ134" s="80">
        <v>879</v>
      </c>
      <c r="CR134" s="80">
        <v>776</v>
      </c>
      <c r="CS134" s="80">
        <v>716</v>
      </c>
      <c r="CT134" s="80">
        <v>599</v>
      </c>
      <c r="CU134" s="80">
        <v>560</v>
      </c>
      <c r="CV134" s="80">
        <v>467</v>
      </c>
      <c r="CW134" s="80">
        <v>384</v>
      </c>
      <c r="CX134" s="80">
        <v>330</v>
      </c>
      <c r="CY134" s="80">
        <v>1103</v>
      </c>
      <c r="CZ134" s="81">
        <v>1473</v>
      </c>
      <c r="DA134" s="81">
        <v>1489</v>
      </c>
      <c r="DB134" s="81">
        <v>1668</v>
      </c>
      <c r="DC134" s="81">
        <v>1644</v>
      </c>
      <c r="DD134" s="81">
        <v>1601</v>
      </c>
      <c r="DE134" s="81">
        <v>1629</v>
      </c>
      <c r="DF134" s="81">
        <v>1797</v>
      </c>
      <c r="DG134" s="81">
        <v>1778</v>
      </c>
      <c r="DH134" s="81">
        <v>1778</v>
      </c>
      <c r="DI134" s="81">
        <v>1873</v>
      </c>
      <c r="DJ134" s="81">
        <v>1959</v>
      </c>
      <c r="DK134" s="81">
        <v>1962</v>
      </c>
      <c r="DL134" s="81">
        <v>1872</v>
      </c>
      <c r="DM134" s="81">
        <v>1905</v>
      </c>
      <c r="DN134" s="81">
        <v>1998</v>
      </c>
      <c r="DO134" s="81">
        <v>1805</v>
      </c>
      <c r="DP134" s="81">
        <v>1792</v>
      </c>
      <c r="DQ134" s="81">
        <v>1870</v>
      </c>
      <c r="DR134" s="81">
        <v>1751</v>
      </c>
      <c r="DS134" s="81">
        <v>1137</v>
      </c>
      <c r="DT134" s="81">
        <v>1203</v>
      </c>
      <c r="DU134" s="81">
        <v>1309</v>
      </c>
      <c r="DV134" s="81">
        <v>1481</v>
      </c>
      <c r="DW134" s="81">
        <v>1605</v>
      </c>
      <c r="DX134" s="81">
        <v>1708</v>
      </c>
      <c r="DY134" s="81">
        <v>1724</v>
      </c>
      <c r="DZ134" s="81">
        <v>1705</v>
      </c>
      <c r="EA134" s="81">
        <v>1866</v>
      </c>
      <c r="EB134" s="81">
        <v>1890</v>
      </c>
      <c r="EC134" s="81">
        <v>1897</v>
      </c>
      <c r="ED134" s="81">
        <v>1946</v>
      </c>
      <c r="EE134" s="81">
        <v>2084</v>
      </c>
      <c r="EF134" s="81">
        <v>2066</v>
      </c>
      <c r="EG134" s="81">
        <v>2114</v>
      </c>
      <c r="EH134" s="81">
        <v>2195</v>
      </c>
      <c r="EI134" s="81">
        <v>2116</v>
      </c>
      <c r="EJ134" s="81">
        <v>2170</v>
      </c>
      <c r="EK134" s="81">
        <v>2082</v>
      </c>
      <c r="EL134" s="81">
        <v>2099</v>
      </c>
      <c r="EM134" s="81">
        <v>1993</v>
      </c>
      <c r="EN134" s="81">
        <v>1993</v>
      </c>
      <c r="EO134" s="81">
        <v>1980</v>
      </c>
      <c r="EP134" s="81">
        <v>1994</v>
      </c>
      <c r="EQ134" s="81">
        <v>2013</v>
      </c>
      <c r="ER134" s="81">
        <v>1833</v>
      </c>
      <c r="ES134" s="81">
        <v>1799</v>
      </c>
      <c r="ET134" s="81">
        <v>1913</v>
      </c>
      <c r="EU134" s="81">
        <v>1981</v>
      </c>
      <c r="EV134" s="81">
        <v>1956</v>
      </c>
      <c r="EW134" s="81">
        <v>2114</v>
      </c>
      <c r="EX134" s="81">
        <v>2210</v>
      </c>
      <c r="EY134" s="81">
        <v>2367</v>
      </c>
      <c r="EZ134" s="81">
        <v>2309</v>
      </c>
      <c r="FA134" s="81">
        <v>2347</v>
      </c>
      <c r="FB134" s="81">
        <v>2434</v>
      </c>
      <c r="FC134" s="81">
        <v>2374</v>
      </c>
      <c r="FD134" s="81">
        <v>2354</v>
      </c>
      <c r="FE134" s="81">
        <v>2547</v>
      </c>
      <c r="FF134" s="81">
        <v>2526</v>
      </c>
      <c r="FG134" s="81">
        <v>2562</v>
      </c>
      <c r="FH134" s="81">
        <v>2452</v>
      </c>
      <c r="FI134" s="81">
        <v>2278</v>
      </c>
      <c r="FJ134" s="81">
        <v>2247</v>
      </c>
      <c r="FK134" s="81">
        <v>2178</v>
      </c>
      <c r="FL134" s="81">
        <v>2128</v>
      </c>
      <c r="FM134" s="81">
        <v>2160</v>
      </c>
      <c r="FN134" s="81">
        <v>1979</v>
      </c>
      <c r="FO134" s="81">
        <v>1975</v>
      </c>
      <c r="FP134" s="81">
        <v>1945</v>
      </c>
      <c r="FQ134" s="81">
        <v>1952</v>
      </c>
      <c r="FR134" s="81">
        <v>1934</v>
      </c>
      <c r="FS134" s="81">
        <v>1933</v>
      </c>
      <c r="FT134" s="81">
        <v>1802</v>
      </c>
      <c r="FU134" s="81">
        <v>1947</v>
      </c>
      <c r="FV134" s="81">
        <v>1960</v>
      </c>
      <c r="FW134" s="81">
        <v>2161</v>
      </c>
      <c r="FX134" s="81">
        <v>1589</v>
      </c>
      <c r="FY134" s="81">
        <v>1489</v>
      </c>
      <c r="FZ134" s="81">
        <v>1518</v>
      </c>
      <c r="GA134" s="81">
        <v>1389</v>
      </c>
      <c r="GB134" s="81">
        <v>1214</v>
      </c>
      <c r="GC134" s="81">
        <v>1173</v>
      </c>
      <c r="GD134" s="81">
        <v>1166</v>
      </c>
      <c r="GE134" s="81">
        <v>1095</v>
      </c>
      <c r="GF134" s="81">
        <v>979</v>
      </c>
      <c r="GG134" s="81">
        <v>862</v>
      </c>
      <c r="GH134" s="81">
        <v>838</v>
      </c>
      <c r="GI134" s="81">
        <v>747</v>
      </c>
      <c r="GJ134" s="81">
        <v>662</v>
      </c>
      <c r="GK134" s="81">
        <v>530</v>
      </c>
      <c r="GL134" s="82">
        <v>2452</v>
      </c>
    </row>
    <row r="135" spans="1:194" s="117" customFormat="1" x14ac:dyDescent="0.25">
      <c r="A135" s="113"/>
      <c r="B135" s="114"/>
      <c r="C135" s="113"/>
      <c r="D135" s="116">
        <f t="shared" ref="D135:L135" si="22">SUM(D29:D134)</f>
        <v>21895402</v>
      </c>
      <c r="E135" s="116">
        <f t="shared" si="22"/>
        <v>23324090</v>
      </c>
      <c r="F135" s="116">
        <f t="shared" si="22"/>
        <v>57106398</v>
      </c>
      <c r="G135" s="116">
        <f t="shared" si="22"/>
        <v>27983290</v>
      </c>
      <c r="H135" s="116">
        <f t="shared" si="22"/>
        <v>29123108</v>
      </c>
      <c r="I135" s="116">
        <f t="shared" si="22"/>
        <v>21895402</v>
      </c>
      <c r="J135" s="116">
        <f t="shared" si="22"/>
        <v>23324090</v>
      </c>
      <c r="K135" s="116">
        <f t="shared" si="22"/>
        <v>6087888</v>
      </c>
      <c r="L135" s="116">
        <f t="shared" si="22"/>
        <v>5799018</v>
      </c>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c r="BX135" s="116"/>
      <c r="BY135" s="116"/>
      <c r="BZ135" s="116"/>
      <c r="CA135" s="116"/>
      <c r="CB135" s="116"/>
      <c r="CC135" s="116"/>
      <c r="CD135" s="116"/>
      <c r="CE135" s="116"/>
      <c r="CF135" s="116"/>
      <c r="CG135" s="116"/>
      <c r="CH135" s="116"/>
      <c r="CI135" s="116"/>
      <c r="CJ135" s="116"/>
      <c r="CK135" s="116"/>
      <c r="CL135" s="116"/>
      <c r="CM135" s="116"/>
      <c r="CN135" s="116"/>
      <c r="CO135" s="116"/>
      <c r="CP135" s="116"/>
      <c r="CQ135" s="116"/>
      <c r="CR135" s="116"/>
      <c r="CS135" s="116"/>
      <c r="CT135" s="116"/>
      <c r="CU135" s="116"/>
      <c r="CV135" s="116"/>
      <c r="CW135" s="116"/>
      <c r="CX135" s="116"/>
      <c r="CY135" s="115"/>
      <c r="CZ135" s="116"/>
      <c r="DA135" s="116"/>
      <c r="DB135" s="116"/>
      <c r="DC135" s="116"/>
      <c r="DD135" s="116"/>
      <c r="DE135" s="116"/>
      <c r="DF135" s="116"/>
      <c r="DG135" s="116"/>
      <c r="DH135" s="116"/>
      <c r="DI135" s="116"/>
      <c r="DJ135" s="116"/>
      <c r="DK135" s="116"/>
      <c r="DL135" s="116"/>
      <c r="DM135" s="116"/>
      <c r="DN135" s="116"/>
      <c r="DO135" s="116"/>
      <c r="DP135" s="116"/>
      <c r="DQ135" s="116"/>
      <c r="DR135" s="116"/>
      <c r="DS135" s="116"/>
      <c r="DT135" s="116"/>
      <c r="DU135" s="116"/>
      <c r="DV135" s="116"/>
      <c r="DW135" s="116"/>
      <c r="DX135" s="116"/>
      <c r="DY135" s="116"/>
      <c r="DZ135" s="116"/>
      <c r="EA135" s="116"/>
      <c r="EB135" s="116"/>
      <c r="EC135" s="116"/>
      <c r="ED135" s="116"/>
      <c r="EE135" s="116"/>
      <c r="EF135" s="116"/>
      <c r="EG135" s="116"/>
      <c r="EH135" s="116"/>
      <c r="EI135" s="116"/>
      <c r="EJ135" s="116"/>
      <c r="EK135" s="116"/>
      <c r="EL135" s="116"/>
      <c r="EM135" s="116"/>
      <c r="EN135" s="116"/>
      <c r="EO135" s="116"/>
      <c r="EP135" s="116"/>
      <c r="EQ135" s="116"/>
      <c r="ER135" s="116"/>
      <c r="ES135" s="116"/>
      <c r="ET135" s="116"/>
      <c r="EU135" s="116"/>
      <c r="EV135" s="116"/>
      <c r="EW135" s="116"/>
      <c r="EX135" s="116"/>
      <c r="EY135" s="116"/>
      <c r="EZ135" s="116"/>
      <c r="FA135" s="116"/>
      <c r="FB135" s="116"/>
      <c r="FC135" s="116"/>
      <c r="FD135" s="116"/>
      <c r="FE135" s="116"/>
      <c r="FF135" s="116"/>
      <c r="FG135" s="116"/>
      <c r="FH135" s="116"/>
      <c r="FI135" s="116"/>
      <c r="FJ135" s="116"/>
      <c r="FK135" s="116"/>
      <c r="FL135" s="116"/>
      <c r="FM135" s="116"/>
      <c r="FN135" s="116"/>
      <c r="FO135" s="116"/>
      <c r="FP135" s="116"/>
      <c r="FQ135" s="116"/>
      <c r="FR135" s="116"/>
      <c r="FS135" s="116"/>
      <c r="FT135" s="116"/>
      <c r="FU135" s="116"/>
      <c r="FV135" s="116"/>
      <c r="FW135" s="116"/>
      <c r="FX135" s="116"/>
      <c r="FY135" s="116"/>
      <c r="FZ135" s="116"/>
      <c r="GA135" s="116"/>
      <c r="GB135" s="116"/>
      <c r="GC135" s="116"/>
      <c r="GD135" s="116"/>
      <c r="GE135" s="116"/>
      <c r="GF135" s="116"/>
      <c r="GG135" s="116"/>
      <c r="GH135" s="116"/>
      <c r="GI135" s="116"/>
      <c r="GJ135" s="116"/>
      <c r="GK135" s="116"/>
      <c r="GL135" s="115"/>
    </row>
    <row r="136" spans="1:194" s="1" customFormat="1" x14ac:dyDescent="0.25">
      <c r="A136" s="31" t="s">
        <v>225</v>
      </c>
      <c r="B136" s="100" t="s">
        <v>371</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3">
        <v>3416</v>
      </c>
    </row>
    <row r="137" spans="1:194" s="1" customFormat="1" x14ac:dyDescent="0.25">
      <c r="A137" s="31" t="s">
        <v>225</v>
      </c>
      <c r="B137" s="101" t="s">
        <v>372</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3">
        <v>5253</v>
      </c>
    </row>
    <row r="138" spans="1:194" s="1" customFormat="1" x14ac:dyDescent="0.25">
      <c r="A138" s="31" t="s">
        <v>225</v>
      </c>
      <c r="B138" s="101" t="s">
        <v>373</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3">
        <v>2801</v>
      </c>
    </row>
    <row r="139" spans="1:194" s="1" customFormat="1" x14ac:dyDescent="0.25">
      <c r="A139" s="31" t="s">
        <v>225</v>
      </c>
      <c r="B139" s="101" t="s">
        <v>374</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3">
        <v>2349</v>
      </c>
    </row>
    <row r="140" spans="1:194" s="1" customFormat="1" x14ac:dyDescent="0.25">
      <c r="A140" s="31" t="s">
        <v>225</v>
      </c>
      <c r="B140" s="101" t="s">
        <v>375</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3">
        <v>2974</v>
      </c>
    </row>
    <row r="141" spans="1:194" s="1" customFormat="1" x14ac:dyDescent="0.25">
      <c r="A141" s="31" t="s">
        <v>225</v>
      </c>
      <c r="B141" s="101" t="s">
        <v>376</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3">
        <v>1223</v>
      </c>
    </row>
    <row r="142" spans="1:194" s="1" customFormat="1" x14ac:dyDescent="0.25">
      <c r="A142" s="56" t="s">
        <v>225</v>
      </c>
      <c r="B142" s="99" t="s">
        <v>377</v>
      </c>
      <c r="C142" s="44" t="str">
        <f t="shared" si="23"/>
        <v xml:space="preserve">Wales – Health Boards - Swansea Bay University Health Board </v>
      </c>
      <c r="D142" s="55">
        <f t="shared" si="24"/>
        <v>150610</v>
      </c>
      <c r="E142" s="55">
        <f t="shared" si="24"/>
        <v>158200</v>
      </c>
      <c r="F142" s="48">
        <f t="shared" si="25"/>
        <v>383440</v>
      </c>
      <c r="G142" s="48">
        <f t="shared" si="26"/>
        <v>189120</v>
      </c>
      <c r="H142" s="49">
        <f t="shared" si="27"/>
        <v>194320</v>
      </c>
      <c r="I142" s="49">
        <f t="shared" si="28"/>
        <v>150610</v>
      </c>
      <c r="J142" s="49">
        <f t="shared" si="29"/>
        <v>158200</v>
      </c>
      <c r="K142" s="54">
        <f t="shared" si="30"/>
        <v>38510</v>
      </c>
      <c r="L142" s="55">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7" customFormat="1" x14ac:dyDescent="0.25">
      <c r="A143" s="118"/>
      <c r="B143" s="119"/>
      <c r="C143" s="118"/>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25">
      <c r="A144" s="31" t="s">
        <v>228</v>
      </c>
      <c r="B144" s="100" t="s">
        <v>378</v>
      </c>
      <c r="C144" s="67" t="str">
        <f>CONCATENATE(A144," - ",B144)</f>
        <v>NI – Health and Social Care Trusts - Belfast Health and Social Care Trust</v>
      </c>
      <c r="D144" s="58">
        <f t="shared" ref="D144:E148" si="33">I144</f>
        <v>138553.97738288154</v>
      </c>
      <c r="E144" s="58">
        <f t="shared" si="33"/>
        <v>149546.65719477332</v>
      </c>
      <c r="F144" s="549">
        <f>G144+H144</f>
        <v>364103.61922965694</v>
      </c>
      <c r="G144" s="549">
        <f>SUM(M144:CY144)</f>
        <v>177508.17393508262</v>
      </c>
      <c r="H144" s="59">
        <f>SUM(CZ144:GL144)</f>
        <v>186595.44529457431</v>
      </c>
      <c r="I144" s="59">
        <f>SUM(AE144:CY144)</f>
        <v>138553.97738288154</v>
      </c>
      <c r="J144" s="59">
        <f>SUM(DR144:GL144)</f>
        <v>149546.65719477332</v>
      </c>
      <c r="K144" s="550">
        <f>SUM(M144:AD144)</f>
        <v>38954.196552201036</v>
      </c>
      <c r="L144" s="58">
        <f>SUM(CZ144:DQ144)</f>
        <v>37048.788099800979</v>
      </c>
      <c r="M144" s="550">
        <v>2017.8952120383037</v>
      </c>
      <c r="N144" s="550">
        <v>2031.4154300095463</v>
      </c>
      <c r="O144" s="550">
        <v>2025.5722779004586</v>
      </c>
      <c r="P144" s="550">
        <v>2036.6363244919048</v>
      </c>
      <c r="Q144" s="550">
        <v>2174.8657606103957</v>
      </c>
      <c r="R144" s="550">
        <v>2139.1275684252282</v>
      </c>
      <c r="S144" s="550">
        <v>2269.8788621098379</v>
      </c>
      <c r="T144" s="550">
        <v>2199.8731034482757</v>
      </c>
      <c r="U144" s="550">
        <v>2214.1918960244648</v>
      </c>
      <c r="V144" s="550">
        <v>2323.0202012443356</v>
      </c>
      <c r="W144" s="550">
        <v>2319.2258355916892</v>
      </c>
      <c r="X144" s="550">
        <v>2302.9974595842955</v>
      </c>
      <c r="Y144" s="550">
        <v>2256.5049293083684</v>
      </c>
      <c r="Z144" s="550">
        <v>2212.0418107754977</v>
      </c>
      <c r="AA144" s="550">
        <v>2229.1199141767324</v>
      </c>
      <c r="AB144" s="550">
        <v>2134.8894582108355</v>
      </c>
      <c r="AC144" s="550">
        <v>2012.6591474539725</v>
      </c>
      <c r="AD144" s="550">
        <v>2054.2813607968933</v>
      </c>
      <c r="AE144" s="550">
        <v>2265.0450211864404</v>
      </c>
      <c r="AF144" s="550">
        <v>2804.7232134687529</v>
      </c>
      <c r="AG144" s="550">
        <v>2878.6458486407055</v>
      </c>
      <c r="AH144" s="550">
        <v>2648.2416475163518</v>
      </c>
      <c r="AI144" s="550">
        <v>2812.8031562871206</v>
      </c>
      <c r="AJ144" s="550">
        <v>2819.1729711141679</v>
      </c>
      <c r="AK144" s="550">
        <v>2731.7522704339053</v>
      </c>
      <c r="AL144" s="550">
        <v>2754.8174718956493</v>
      </c>
      <c r="AM144" s="550">
        <v>2792.2450211225105</v>
      </c>
      <c r="AN144" s="550">
        <v>2709.9772329246935</v>
      </c>
      <c r="AO144" s="550">
        <v>2693.0545391183132</v>
      </c>
      <c r="AP144" s="550">
        <v>2739.741847362131</v>
      </c>
      <c r="AQ144" s="550">
        <v>2738.9105892047796</v>
      </c>
      <c r="AR144" s="550">
        <v>2711.0666008067833</v>
      </c>
      <c r="AS144" s="550">
        <v>2782.8070289619263</v>
      </c>
      <c r="AT144" s="550">
        <v>2691.3420944220152</v>
      </c>
      <c r="AU144" s="550">
        <v>2575.2371291098634</v>
      </c>
      <c r="AV144" s="550">
        <v>2616.3572226656024</v>
      </c>
      <c r="AW144" s="550">
        <v>2585.9089460686691</v>
      </c>
      <c r="AX144" s="550">
        <v>2533.264568094025</v>
      </c>
      <c r="AY144" s="550">
        <v>2413.1614349775782</v>
      </c>
      <c r="AZ144" s="550">
        <v>2431.4496314496314</v>
      </c>
      <c r="BA144" s="550">
        <v>2293.8903732491299</v>
      </c>
      <c r="BB144" s="550">
        <v>2344.819097470061</v>
      </c>
      <c r="BC144" s="550">
        <v>2403.7633319021038</v>
      </c>
      <c r="BD144" s="550">
        <v>2239.8626248466794</v>
      </c>
      <c r="BE144" s="550">
        <v>2047.4737312365976</v>
      </c>
      <c r="BF144" s="550">
        <v>2052.8353243075835</v>
      </c>
      <c r="BG144" s="550">
        <v>1984.3233076189651</v>
      </c>
      <c r="BH144" s="550">
        <v>1967.3126347206103</v>
      </c>
      <c r="BI144" s="550">
        <v>1977.5348837209303</v>
      </c>
      <c r="BJ144" s="550">
        <v>2084.857469993683</v>
      </c>
      <c r="BK144" s="550">
        <v>2131.2999446158715</v>
      </c>
      <c r="BL144" s="550">
        <v>2143.6819436775263</v>
      </c>
      <c r="BM144" s="550">
        <v>2073.8563380281689</v>
      </c>
      <c r="BN144" s="550">
        <v>2300.7910402197972</v>
      </c>
      <c r="BO144" s="550">
        <v>2326.6164287385909</v>
      </c>
      <c r="BP144" s="550">
        <v>2307.9060786106033</v>
      </c>
      <c r="BQ144" s="550">
        <v>2344.6145362640732</v>
      </c>
      <c r="BR144" s="550">
        <v>2368.012116504854</v>
      </c>
      <c r="BS144" s="550">
        <v>2252.978437722139</v>
      </c>
      <c r="BT144" s="550">
        <v>2241.3179516972359</v>
      </c>
      <c r="BU144" s="550">
        <v>2297.6054466954502</v>
      </c>
      <c r="BV144" s="550">
        <v>2198.0522088353414</v>
      </c>
      <c r="BW144" s="550">
        <v>2021.5031326614003</v>
      </c>
      <c r="BX144" s="550">
        <v>2002.5265144540601</v>
      </c>
      <c r="BY144" s="550">
        <v>1890.3538506703198</v>
      </c>
      <c r="BZ144" s="550">
        <v>1822.7951142631994</v>
      </c>
      <c r="CA144" s="550">
        <v>1687.8206664564279</v>
      </c>
      <c r="CB144" s="550">
        <v>1588.8602704443015</v>
      </c>
      <c r="CC144" s="550">
        <v>1552.3684032476319</v>
      </c>
      <c r="CD144" s="550">
        <v>1527.1244533743056</v>
      </c>
      <c r="CE144" s="550">
        <v>1273.9034871433603</v>
      </c>
      <c r="CF144" s="550">
        <v>1290.2680573978055</v>
      </c>
      <c r="CG144" s="550">
        <v>1292.323121170439</v>
      </c>
      <c r="CH144" s="550">
        <v>1203.3575933400607</v>
      </c>
      <c r="CI144" s="550">
        <v>1137.5975561687032</v>
      </c>
      <c r="CJ144" s="550">
        <v>1181.2559576345984</v>
      </c>
      <c r="CK144" s="550">
        <v>1033.272138554217</v>
      </c>
      <c r="CL144" s="550">
        <v>966.99722735674675</v>
      </c>
      <c r="CM144" s="550">
        <v>986.02355350742448</v>
      </c>
      <c r="CN144" s="550">
        <v>974.00968523002427</v>
      </c>
      <c r="CO144" s="550">
        <v>796.9</v>
      </c>
      <c r="CP144" s="550">
        <v>696.19117288466236</v>
      </c>
      <c r="CQ144" s="550">
        <v>621.99595857539782</v>
      </c>
      <c r="CR144" s="550">
        <v>600.77992957746471</v>
      </c>
      <c r="CS144" s="550">
        <v>583.85111740635818</v>
      </c>
      <c r="CT144" s="550">
        <v>522.79582712369597</v>
      </c>
      <c r="CU144" s="550">
        <v>452.41860465116281</v>
      </c>
      <c r="CV144" s="550">
        <v>372.84571129707109</v>
      </c>
      <c r="CW144" s="550">
        <v>312.34061135371184</v>
      </c>
      <c r="CX144" s="550">
        <v>270.9375</v>
      </c>
      <c r="CY144" s="58">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25">
      <c r="A145" s="31" t="s">
        <v>228</v>
      </c>
      <c r="B145" s="101" t="s">
        <v>379</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25">
      <c r="A146" s="31" t="s">
        <v>228</v>
      </c>
      <c r="B146" s="101" t="s">
        <v>380</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25">
      <c r="A147" s="31" t="s">
        <v>228</v>
      </c>
      <c r="B147" s="101" t="s">
        <v>381</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25">
      <c r="A148" s="56" t="s">
        <v>228</v>
      </c>
      <c r="B148" s="99" t="s">
        <v>382</v>
      </c>
      <c r="C148" s="44" t="str">
        <f>CONCATENATE(A148," - ",B148)</f>
        <v>NI – Health and Social Care Trusts - Western Health and Social Care Trust</v>
      </c>
      <c r="D148" s="55">
        <f t="shared" si="33"/>
        <v>113025.45270053911</v>
      </c>
      <c r="E148" s="55">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4">
        <f>SUM(M148:AD148)</f>
        <v>36666.450039668387</v>
      </c>
      <c r="L148" s="55">
        <f>SUM(CZ148:DQ148)</f>
        <v>35185.621690018139</v>
      </c>
      <c r="M148" s="54">
        <v>1804.012311901505</v>
      </c>
      <c r="N148" s="54">
        <v>1786.4792154820793</v>
      </c>
      <c r="O148" s="54">
        <v>1918.244267029047</v>
      </c>
      <c r="P148" s="54">
        <v>1928.856269376507</v>
      </c>
      <c r="Q148" s="54">
        <v>1930.5839294229852</v>
      </c>
      <c r="R148" s="54">
        <v>2015.546608488695</v>
      </c>
      <c r="S148" s="54">
        <v>2047.6600553141052</v>
      </c>
      <c r="T148" s="54">
        <v>2031.4421095334685</v>
      </c>
      <c r="U148" s="54">
        <v>2040.1506116207952</v>
      </c>
      <c r="V148" s="54">
        <v>2117.295107151087</v>
      </c>
      <c r="W148" s="54">
        <v>2116.769647696477</v>
      </c>
      <c r="X148" s="54">
        <v>2206.1471901462664</v>
      </c>
      <c r="Y148" s="54">
        <v>2158.265265571265</v>
      </c>
      <c r="Z148" s="54">
        <v>2185.732072861425</v>
      </c>
      <c r="AA148" s="54">
        <v>2235.4436586141132</v>
      </c>
      <c r="AB148" s="54">
        <v>2109.3855522889544</v>
      </c>
      <c r="AC148" s="54">
        <v>2001.6281307016088</v>
      </c>
      <c r="AD148" s="54">
        <v>2032.8080364680063</v>
      </c>
      <c r="AE148" s="54">
        <v>2080.4465042372881</v>
      </c>
      <c r="AF148" s="54">
        <v>1693.9718180986365</v>
      </c>
      <c r="AG148" s="54">
        <v>1579.2637766348273</v>
      </c>
      <c r="AH148" s="54">
        <v>1681.9536856991338</v>
      </c>
      <c r="AI148" s="54">
        <v>1590.7137281520447</v>
      </c>
      <c r="AJ148" s="54">
        <v>1716.061038514443</v>
      </c>
      <c r="AK148" s="54">
        <v>1751.5983854692229</v>
      </c>
      <c r="AL148" s="54">
        <v>1810.2229468806315</v>
      </c>
      <c r="AM148" s="54">
        <v>1683.765841882921</v>
      </c>
      <c r="AN148" s="54">
        <v>1686.1405429071804</v>
      </c>
      <c r="AO148" s="54">
        <v>1654.5042690364176</v>
      </c>
      <c r="AP148" s="54">
        <v>1689.6390643674235</v>
      </c>
      <c r="AQ148" s="54">
        <v>1675.5114956736713</v>
      </c>
      <c r="AR148" s="54">
        <v>1710.8577426525067</v>
      </c>
      <c r="AS148" s="54">
        <v>1814.3981451350471</v>
      </c>
      <c r="AT148" s="54">
        <v>1860.2670346873199</v>
      </c>
      <c r="AU148" s="54">
        <v>1867.7111467522054</v>
      </c>
      <c r="AV148" s="54">
        <v>1933.5711093375896</v>
      </c>
      <c r="AW148" s="54">
        <v>1984.6522743567273</v>
      </c>
      <c r="AX148" s="54">
        <v>1964.190350949289</v>
      </c>
      <c r="AY148" s="54">
        <v>1908.889115368936</v>
      </c>
      <c r="AZ148" s="54">
        <v>1929.9631449631452</v>
      </c>
      <c r="BA148" s="54">
        <v>1902.3470164359162</v>
      </c>
      <c r="BB148" s="54">
        <v>1898.4164485684826</v>
      </c>
      <c r="BC148" s="54">
        <v>1923.4473164448264</v>
      </c>
      <c r="BD148" s="54">
        <v>1890.4103732258629</v>
      </c>
      <c r="BE148" s="54">
        <v>1762.933613295211</v>
      </c>
      <c r="BF148" s="54">
        <v>1810.8624015573844</v>
      </c>
      <c r="BG148" s="54">
        <v>1831.6072635867208</v>
      </c>
      <c r="BH148" s="54">
        <v>1843.2308074946111</v>
      </c>
      <c r="BI148" s="54">
        <v>1889.5813953488371</v>
      </c>
      <c r="BJ148" s="54">
        <v>2027.2970625394821</v>
      </c>
      <c r="BK148" s="54">
        <v>2004.7076509217502</v>
      </c>
      <c r="BL148" s="54">
        <v>2123.7592490336829</v>
      </c>
      <c r="BM148" s="54">
        <v>2050.2450704225353</v>
      </c>
      <c r="BN148" s="54">
        <v>2038.7861558421735</v>
      </c>
      <c r="BO148" s="54">
        <v>2033.1420547624618</v>
      </c>
      <c r="BP148" s="54">
        <v>2032.3496343692873</v>
      </c>
      <c r="BQ148" s="54">
        <v>2095.3995557938269</v>
      </c>
      <c r="BR148" s="54">
        <v>2075.8022524271846</v>
      </c>
      <c r="BS148" s="54">
        <v>2141.9445541426426</v>
      </c>
      <c r="BT148" s="54">
        <v>2128.0571001742883</v>
      </c>
      <c r="BU148" s="54">
        <v>1932.3965459980075</v>
      </c>
      <c r="BV148" s="54">
        <v>1985.1994645247655</v>
      </c>
      <c r="BW148" s="54">
        <v>1775.2547897938798</v>
      </c>
      <c r="BX148" s="54">
        <v>1725.4222979193519</v>
      </c>
      <c r="BY148" s="54">
        <v>1752.8544867403857</v>
      </c>
      <c r="BZ148" s="54">
        <v>1766.0228526398739</v>
      </c>
      <c r="CA148" s="54">
        <v>1715.2992746767582</v>
      </c>
      <c r="CB148" s="54">
        <v>1606.0098733633827</v>
      </c>
      <c r="CC148" s="54">
        <v>1529.462900315742</v>
      </c>
      <c r="CD148" s="54">
        <v>1500.9750620494033</v>
      </c>
      <c r="CE148" s="54">
        <v>1457.5554772807327</v>
      </c>
      <c r="CF148" s="54">
        <v>1425.2375497407454</v>
      </c>
      <c r="CG148" s="54">
        <v>1410.352632237089</v>
      </c>
      <c r="CH148" s="54">
        <v>1266.0635721493441</v>
      </c>
      <c r="CI148" s="54">
        <v>1272.6685061095782</v>
      </c>
      <c r="CJ148" s="54">
        <v>1198.9858781994703</v>
      </c>
      <c r="CK148" s="54">
        <v>1033.272138554217</v>
      </c>
      <c r="CL148" s="54">
        <v>1013.7402957486137</v>
      </c>
      <c r="CM148" s="54">
        <v>844.568697729988</v>
      </c>
      <c r="CN148" s="54">
        <v>870.06860371267146</v>
      </c>
      <c r="CO148" s="54">
        <v>817.33333333333326</v>
      </c>
      <c r="CP148" s="54">
        <v>634.19458668617415</v>
      </c>
      <c r="CQ148" s="54">
        <v>589.30992674917911</v>
      </c>
      <c r="CR148" s="54">
        <v>563.10035211267609</v>
      </c>
      <c r="CS148" s="54">
        <v>493.94837897387475</v>
      </c>
      <c r="CT148" s="54">
        <v>400.5976154992548</v>
      </c>
      <c r="CU148" s="54">
        <v>346.2170542635659</v>
      </c>
      <c r="CV148" s="54">
        <v>284.67991631799163</v>
      </c>
      <c r="CW148" s="54">
        <v>239.0361821584529</v>
      </c>
      <c r="CX148" s="54">
        <v>207.18749999999997</v>
      </c>
      <c r="CY148" s="55">
        <v>595.81681681681687</v>
      </c>
      <c r="CZ148" s="54">
        <v>1792.5196250732279</v>
      </c>
      <c r="DA148" s="54">
        <v>1683.0602918234376</v>
      </c>
      <c r="DB148" s="54">
        <v>1764.4088140451449</v>
      </c>
      <c r="DC148" s="54">
        <v>1867.0333598093725</v>
      </c>
      <c r="DD148" s="54">
        <v>1922.2770961145195</v>
      </c>
      <c r="DE148" s="54">
        <v>1942.5961035675127</v>
      </c>
      <c r="DF148" s="54">
        <v>2078.9627659574471</v>
      </c>
      <c r="DG148" s="54">
        <v>1995.5818803704014</v>
      </c>
      <c r="DH148" s="54">
        <v>1920.9235227821607</v>
      </c>
      <c r="DI148" s="54">
        <v>2041.0496799999999</v>
      </c>
      <c r="DJ148" s="54">
        <v>2062.4800879742361</v>
      </c>
      <c r="DK148" s="54">
        <v>2092.5469989582498</v>
      </c>
      <c r="DL148" s="54">
        <v>2067.2468752487862</v>
      </c>
      <c r="DM148" s="54">
        <v>2039.2288046552978</v>
      </c>
      <c r="DN148" s="54">
        <v>2068.9118517891884</v>
      </c>
      <c r="DO148" s="54">
        <v>2060.9663308589606</v>
      </c>
      <c r="DP148" s="54">
        <v>1848.08388329281</v>
      </c>
      <c r="DQ148" s="54">
        <v>1937.7437176973801</v>
      </c>
      <c r="DR148" s="54">
        <v>1840.8459653263137</v>
      </c>
      <c r="DS148" s="54">
        <v>1404.7774687065369</v>
      </c>
      <c r="DT148" s="54">
        <v>1388.0861880647403</v>
      </c>
      <c r="DU148" s="54">
        <v>1286.7598569867912</v>
      </c>
      <c r="DV148" s="54">
        <v>1465.1006063947079</v>
      </c>
      <c r="DW148" s="54">
        <v>1587.9802350427349</v>
      </c>
      <c r="DX148" s="54">
        <v>1674.9827007487736</v>
      </c>
      <c r="DY148" s="54">
        <v>1790.4864721485412</v>
      </c>
      <c r="DZ148" s="54">
        <v>1667.2041819319095</v>
      </c>
      <c r="EA148" s="54">
        <v>1590.468944363977</v>
      </c>
      <c r="EB148" s="54">
        <v>1718.3800836820085</v>
      </c>
      <c r="EC148" s="54">
        <v>1731.4841398284511</v>
      </c>
      <c r="ED148" s="54">
        <v>1809.4184657054088</v>
      </c>
      <c r="EE148" s="54">
        <v>1921.1844384942513</v>
      </c>
      <c r="EF148" s="54">
        <v>1916.6700767263428</v>
      </c>
      <c r="EG148" s="54">
        <v>1969.4250018591506</v>
      </c>
      <c r="EH148" s="54">
        <v>2077.4630341397242</v>
      </c>
      <c r="EI148" s="54">
        <v>2091.5534643697351</v>
      </c>
      <c r="EJ148" s="54">
        <v>2075.0245664739882</v>
      </c>
      <c r="EK148" s="54">
        <v>2076.13904312771</v>
      </c>
      <c r="EL148" s="54">
        <v>2063.6960926193919</v>
      </c>
      <c r="EM148" s="54">
        <v>2049.6654343807763</v>
      </c>
      <c r="EN148" s="54">
        <v>2048.3470126735065</v>
      </c>
      <c r="EO148" s="54">
        <v>2117.6056338028166</v>
      </c>
      <c r="EP148" s="54">
        <v>2153.548714693748</v>
      </c>
      <c r="EQ148" s="54">
        <v>2145.468316335061</v>
      </c>
      <c r="ER148" s="54">
        <v>2007.1111486201369</v>
      </c>
      <c r="ES148" s="54">
        <v>1871.4903171247356</v>
      </c>
      <c r="ET148" s="54">
        <v>1951.9098477840384</v>
      </c>
      <c r="EU148" s="54">
        <v>1934.4838579824493</v>
      </c>
      <c r="EV148" s="54">
        <v>2020.335295502708</v>
      </c>
      <c r="EW148" s="54">
        <v>2073.7822529893015</v>
      </c>
      <c r="EX148" s="54">
        <v>2047.87976671153</v>
      </c>
      <c r="EY148" s="54">
        <v>2143.4261960547196</v>
      </c>
      <c r="EZ148" s="54">
        <v>2123.7844311377244</v>
      </c>
      <c r="FA148" s="54">
        <v>2154.1909110996539</v>
      </c>
      <c r="FB148" s="54">
        <v>2139.2658511114428</v>
      </c>
      <c r="FC148" s="54">
        <v>2284.4797343195714</v>
      </c>
      <c r="FD148" s="54">
        <v>2099.8434562545194</v>
      </c>
      <c r="FE148" s="54">
        <v>2159.9253788167211</v>
      </c>
      <c r="FF148" s="54">
        <v>2190.5658309681485</v>
      </c>
      <c r="FG148" s="54">
        <v>1956.7134813639968</v>
      </c>
      <c r="FH148" s="54">
        <v>1942.5861571737562</v>
      </c>
      <c r="FI148" s="54">
        <v>1995.4154507885635</v>
      </c>
      <c r="FJ148" s="54">
        <v>1945.0934579439254</v>
      </c>
      <c r="FK148" s="54">
        <v>1818.2790904245869</v>
      </c>
      <c r="FL148" s="54">
        <v>1770.2254221388366</v>
      </c>
      <c r="FM148" s="54">
        <v>1688.734699911304</v>
      </c>
      <c r="FN148" s="54">
        <v>1712.8598425196851</v>
      </c>
      <c r="FO148" s="54">
        <v>1587.2593303476222</v>
      </c>
      <c r="FP148" s="54">
        <v>1556.9064895799588</v>
      </c>
      <c r="FQ148" s="54">
        <v>1574.2677824267782</v>
      </c>
      <c r="FR148" s="54">
        <v>1409.2690934224167</v>
      </c>
      <c r="FS148" s="54">
        <v>1392.5181042435424</v>
      </c>
      <c r="FT148" s="54">
        <v>1341.9911339244049</v>
      </c>
      <c r="FU148" s="54">
        <v>1294.1597914252607</v>
      </c>
      <c r="FV148" s="54">
        <v>1278.6107868316601</v>
      </c>
      <c r="FW148" s="54">
        <v>1305.1317563102948</v>
      </c>
      <c r="FX148" s="54">
        <v>1163.9829611462503</v>
      </c>
      <c r="FY148" s="54">
        <v>1077.957513661202</v>
      </c>
      <c r="FZ148" s="54">
        <v>1021.8833214030063</v>
      </c>
      <c r="GA148" s="54">
        <v>1016.8457827316586</v>
      </c>
      <c r="GB148" s="54">
        <v>883.44905452542696</v>
      </c>
      <c r="GC148" s="54">
        <v>739.66419189034843</v>
      </c>
      <c r="GD148" s="54">
        <v>722.51493710691818</v>
      </c>
      <c r="GE148" s="54">
        <v>691.67148488830492</v>
      </c>
      <c r="GF148" s="54">
        <v>659.10390484739673</v>
      </c>
      <c r="GG148" s="54">
        <v>561.6888444222111</v>
      </c>
      <c r="GH148" s="54">
        <v>503.92635983263602</v>
      </c>
      <c r="GI148" s="54">
        <v>446.13719320327255</v>
      </c>
      <c r="GJ148" s="54">
        <v>375.82524271844659</v>
      </c>
      <c r="GK148" s="54">
        <v>348.99959823222173</v>
      </c>
      <c r="GL148" s="55">
        <v>1341.1620772693959</v>
      </c>
    </row>
    <row r="149" spans="1:194" s="117" customFormat="1" x14ac:dyDescent="0.25">
      <c r="A149" s="118"/>
      <c r="B149" s="119"/>
      <c r="C149" s="118"/>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25">
      <c r="A150" s="629" t="s">
        <v>223</v>
      </c>
      <c r="B150" s="102" t="s">
        <v>383</v>
      </c>
      <c r="C150" s="67" t="str">
        <f>CONCATENATE(A150," - ",B150)</f>
        <v>NHSE regions - East of England</v>
      </c>
      <c r="D150" s="58">
        <f t="shared" ref="D150:E156" si="35">I150</f>
        <v>2447757</v>
      </c>
      <c r="E150" s="58">
        <f t="shared" si="35"/>
        <v>2602371</v>
      </c>
      <c r="F150" s="549">
        <f t="shared" ref="F150:F156" si="36">G150+H150</f>
        <v>6398497</v>
      </c>
      <c r="G150" s="549">
        <f t="shared" ref="G150:G156" si="37">SUM(M150:CY150)</f>
        <v>3138914</v>
      </c>
      <c r="H150" s="59">
        <f t="shared" ref="H150:H156" si="38">SUM(CZ150:GL150)</f>
        <v>3259583</v>
      </c>
      <c r="I150" s="59">
        <f t="shared" ref="I150:I156" si="39">SUM(AE150:CY150)</f>
        <v>2447757</v>
      </c>
      <c r="J150" s="59">
        <f t="shared" ref="J150:J156" si="40">SUM(DR150:GL150)</f>
        <v>2602371</v>
      </c>
      <c r="K150" s="550">
        <f t="shared" ref="K150:K156" si="41">SUM(M150:AD150)</f>
        <v>691157</v>
      </c>
      <c r="L150" s="58">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25">
      <c r="A151" s="31" t="s">
        <v>223</v>
      </c>
      <c r="B151" s="102" t="s">
        <v>384</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25">
      <c r="A152" s="31" t="s">
        <v>223</v>
      </c>
      <c r="B152" s="102" t="s">
        <v>385</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25">
      <c r="A153" s="31" t="s">
        <v>223</v>
      </c>
      <c r="B153" s="102" t="s">
        <v>386</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25">
      <c r="A154" s="31" t="s">
        <v>223</v>
      </c>
      <c r="B154" s="102" t="s">
        <v>387</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25">
      <c r="A155" s="31" t="s">
        <v>223</v>
      </c>
      <c r="B155" s="102" t="s">
        <v>388</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5">
      <c r="A156" s="56" t="s">
        <v>223</v>
      </c>
      <c r="B156" s="102" t="s">
        <v>389</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7" customFormat="1" x14ac:dyDescent="0.25">
      <c r="A157" s="630"/>
      <c r="B157" s="120"/>
      <c r="C157" s="113"/>
      <c r="D157" s="121">
        <f>SUM(D150:D156)</f>
        <v>21895402</v>
      </c>
      <c r="E157" s="121">
        <f>SUM(E150:E156)</f>
        <v>23324090</v>
      </c>
      <c r="F157" s="121">
        <f>SUM(F150:F156)</f>
        <v>57106398</v>
      </c>
      <c r="G157" s="121">
        <f t="shared" ref="G157:L157" si="44">SUM(G150:G156)</f>
        <v>27983290</v>
      </c>
      <c r="H157" s="121">
        <f t="shared" si="44"/>
        <v>29123108</v>
      </c>
      <c r="I157" s="121">
        <f t="shared" si="44"/>
        <v>21895402</v>
      </c>
      <c r="J157" s="121">
        <f t="shared" si="44"/>
        <v>23324090</v>
      </c>
      <c r="K157" s="121">
        <f t="shared" si="44"/>
        <v>6087888</v>
      </c>
      <c r="L157" s="121">
        <f t="shared" si="44"/>
        <v>5799018</v>
      </c>
      <c r="M157" s="121"/>
      <c r="N157" s="548"/>
      <c r="O157" s="548"/>
      <c r="P157" s="548"/>
      <c r="Q157" s="548"/>
      <c r="R157" s="548"/>
      <c r="S157" s="548"/>
      <c r="T157" s="548"/>
      <c r="U157" s="548"/>
      <c r="V157" s="548"/>
      <c r="W157" s="548"/>
      <c r="X157" s="548"/>
      <c r="Y157" s="548"/>
      <c r="Z157" s="548"/>
      <c r="AA157" s="548"/>
      <c r="AB157" s="548"/>
      <c r="AC157" s="548"/>
      <c r="AD157" s="548"/>
      <c r="AE157" s="548"/>
      <c r="AF157" s="548"/>
      <c r="AG157" s="548"/>
      <c r="AH157" s="548"/>
      <c r="AI157" s="548"/>
      <c r="AJ157" s="548"/>
      <c r="AK157" s="548"/>
      <c r="AL157" s="548"/>
      <c r="AM157" s="548"/>
      <c r="AN157" s="548"/>
      <c r="AO157" s="548"/>
      <c r="AP157" s="548"/>
      <c r="AQ157" s="548"/>
      <c r="AR157" s="548"/>
      <c r="AS157" s="548"/>
      <c r="AT157" s="548"/>
      <c r="AU157" s="548"/>
      <c r="AV157" s="548"/>
      <c r="AW157" s="548"/>
      <c r="AX157" s="548"/>
      <c r="AY157" s="548"/>
      <c r="AZ157" s="548"/>
      <c r="BA157" s="548"/>
      <c r="BB157" s="548"/>
      <c r="BC157" s="548"/>
      <c r="BD157" s="548"/>
      <c r="BE157" s="548"/>
      <c r="BF157" s="548"/>
      <c r="BG157" s="548"/>
      <c r="BH157" s="548"/>
      <c r="BI157" s="548"/>
      <c r="BJ157" s="548"/>
      <c r="BK157" s="548"/>
      <c r="BL157" s="548"/>
      <c r="BM157" s="548"/>
      <c r="BN157" s="548"/>
      <c r="BO157" s="548"/>
      <c r="BP157" s="548"/>
      <c r="BQ157" s="548"/>
      <c r="BR157" s="548"/>
      <c r="BS157" s="548"/>
      <c r="BT157" s="548"/>
      <c r="BU157" s="548"/>
      <c r="BV157" s="548"/>
      <c r="BW157" s="548"/>
      <c r="BX157" s="548"/>
      <c r="BY157" s="548"/>
      <c r="BZ157" s="548"/>
      <c r="CA157" s="548"/>
      <c r="CB157" s="548"/>
      <c r="CC157" s="548"/>
      <c r="CD157" s="548"/>
      <c r="CE157" s="548"/>
      <c r="CF157" s="548"/>
      <c r="CG157" s="548"/>
      <c r="CH157" s="548"/>
      <c r="CI157" s="548"/>
      <c r="CJ157" s="548"/>
      <c r="CK157" s="548"/>
      <c r="CL157" s="548"/>
      <c r="CM157" s="548"/>
      <c r="CN157" s="548"/>
      <c r="CO157" s="548"/>
      <c r="CP157" s="548"/>
      <c r="CQ157" s="548"/>
      <c r="CR157" s="548"/>
      <c r="CS157" s="548"/>
      <c r="CT157" s="548"/>
      <c r="CU157" s="548"/>
      <c r="CV157" s="548"/>
      <c r="CW157" s="548"/>
      <c r="CX157" s="548"/>
      <c r="CY157" s="71"/>
      <c r="CZ157" s="121"/>
      <c r="DA157" s="548"/>
      <c r="DB157" s="548"/>
      <c r="DC157" s="548"/>
      <c r="DD157" s="548"/>
      <c r="DE157" s="548"/>
      <c r="DF157" s="548"/>
      <c r="DG157" s="548"/>
      <c r="DH157" s="548"/>
      <c r="DI157" s="548"/>
      <c r="DJ157" s="548"/>
      <c r="DK157" s="548"/>
      <c r="DL157" s="548"/>
      <c r="DM157" s="548"/>
      <c r="DN157" s="548"/>
      <c r="DO157" s="548"/>
      <c r="DP157" s="548"/>
      <c r="DQ157" s="548"/>
      <c r="DR157" s="548"/>
      <c r="DS157" s="548"/>
      <c r="DT157" s="548"/>
      <c r="DU157" s="548"/>
      <c r="DV157" s="548"/>
      <c r="DW157" s="548"/>
      <c r="DX157" s="548"/>
      <c r="DY157" s="548"/>
      <c r="DZ157" s="548"/>
      <c r="EA157" s="548"/>
      <c r="EB157" s="548"/>
      <c r="EC157" s="548"/>
      <c r="ED157" s="548"/>
      <c r="EE157" s="548"/>
      <c r="EF157" s="548"/>
      <c r="EG157" s="548"/>
      <c r="EH157" s="548"/>
      <c r="EI157" s="548"/>
      <c r="EJ157" s="548"/>
      <c r="EK157" s="548"/>
      <c r="EL157" s="548"/>
      <c r="EM157" s="548"/>
      <c r="EN157" s="548"/>
      <c r="EO157" s="548"/>
      <c r="EP157" s="548"/>
      <c r="EQ157" s="548"/>
      <c r="ER157" s="548"/>
      <c r="ES157" s="548"/>
      <c r="ET157" s="548"/>
      <c r="EU157" s="548"/>
      <c r="EV157" s="548"/>
      <c r="EW157" s="548"/>
      <c r="EX157" s="548"/>
      <c r="EY157" s="548"/>
      <c r="EZ157" s="548"/>
      <c r="FA157" s="548"/>
      <c r="FB157" s="548"/>
      <c r="FC157" s="548"/>
      <c r="FD157" s="548"/>
      <c r="FE157" s="548"/>
      <c r="FF157" s="548"/>
      <c r="FG157" s="548"/>
      <c r="FH157" s="548"/>
      <c r="FI157" s="548"/>
      <c r="FJ157" s="548"/>
      <c r="FK157" s="548"/>
      <c r="FL157" s="548"/>
      <c r="FM157" s="548"/>
      <c r="FN157" s="548"/>
      <c r="FO157" s="548"/>
      <c r="FP157" s="548"/>
      <c r="FQ157" s="548"/>
      <c r="FR157" s="548"/>
      <c r="FS157" s="548"/>
      <c r="FT157" s="548"/>
      <c r="FU157" s="548"/>
      <c r="FV157" s="548"/>
      <c r="FW157" s="548"/>
      <c r="FX157" s="548"/>
      <c r="FY157" s="548"/>
      <c r="FZ157" s="548"/>
      <c r="GA157" s="548"/>
      <c r="GB157" s="548"/>
      <c r="GC157" s="548"/>
      <c r="GD157" s="548"/>
      <c r="GE157" s="548"/>
      <c r="GF157" s="548"/>
      <c r="GG157" s="548"/>
      <c r="GH157" s="548"/>
      <c r="GI157" s="548"/>
      <c r="GJ157" s="548"/>
      <c r="GK157" s="548"/>
      <c r="GL157" s="71"/>
    </row>
    <row r="158" spans="1:194" s="1" customFormat="1" x14ac:dyDescent="0.25">
      <c r="A158" s="631" t="s">
        <v>1009</v>
      </c>
      <c r="B158" s="103" t="s">
        <v>1010</v>
      </c>
      <c r="C158" s="551" t="str">
        <f t="shared" si="43"/>
        <v>England ICB - NHS Bath and North East Somerset, Swindon and Wiltshire Integrated Care Board</v>
      </c>
      <c r="D158" s="76">
        <f t="shared" ref="D158:E163" si="45">I158</f>
        <v>372192</v>
      </c>
      <c r="E158" s="76">
        <f t="shared" si="45"/>
        <v>388592</v>
      </c>
      <c r="F158" s="110">
        <f t="shared" ref="F158:F163" si="46">G158+H158</f>
        <v>953852</v>
      </c>
      <c r="G158" s="549">
        <f t="shared" ref="G158:G163" si="47">SUM(M158:CY158)</f>
        <v>470982</v>
      </c>
      <c r="H158" s="59">
        <f t="shared" ref="H158:H163" si="48">SUM(CZ158:GL158)</f>
        <v>482870</v>
      </c>
      <c r="I158" s="549">
        <f t="shared" ref="I158:I163" si="49">SUM(AE158:CY158)</f>
        <v>372192</v>
      </c>
      <c r="J158" s="106">
        <f t="shared" ref="J158:J163" si="50">SUM(DR158:GL158)</f>
        <v>388592</v>
      </c>
      <c r="K158" s="108">
        <f t="shared" ref="K158:K163" si="51">SUM(M158:AD158)</f>
        <v>98790</v>
      </c>
      <c r="L158" s="58">
        <f t="shared" ref="L158:L163" si="52">SUM(CZ158:DQ158)</f>
        <v>94278</v>
      </c>
      <c r="M158" s="108">
        <v>4647</v>
      </c>
      <c r="N158" s="550">
        <v>4706</v>
      </c>
      <c r="O158" s="550">
        <v>4907</v>
      </c>
      <c r="P158" s="550">
        <v>5108</v>
      </c>
      <c r="Q158" s="550">
        <v>5293</v>
      </c>
      <c r="R158" s="550">
        <v>5287</v>
      </c>
      <c r="S158" s="550">
        <v>5628</v>
      </c>
      <c r="T158" s="550">
        <v>5623</v>
      </c>
      <c r="U158" s="550">
        <v>5617</v>
      </c>
      <c r="V158" s="550">
        <v>5799</v>
      </c>
      <c r="W158" s="550">
        <v>6160</v>
      </c>
      <c r="X158" s="550">
        <v>6033</v>
      </c>
      <c r="Y158" s="550">
        <v>5955</v>
      </c>
      <c r="Z158" s="550">
        <v>5803</v>
      </c>
      <c r="AA158" s="550">
        <v>5710</v>
      </c>
      <c r="AB158" s="550">
        <v>5605</v>
      </c>
      <c r="AC158" s="550">
        <v>5496</v>
      </c>
      <c r="AD158" s="550">
        <v>5413</v>
      </c>
      <c r="AE158" s="550">
        <v>5967</v>
      </c>
      <c r="AF158" s="550">
        <v>6678</v>
      </c>
      <c r="AG158" s="550">
        <v>6216</v>
      </c>
      <c r="AH158" s="550">
        <v>5569</v>
      </c>
      <c r="AI158" s="550">
        <v>5932</v>
      </c>
      <c r="AJ158" s="550">
        <v>5961</v>
      </c>
      <c r="AK158" s="550">
        <v>5644</v>
      </c>
      <c r="AL158" s="550">
        <v>5569</v>
      </c>
      <c r="AM158" s="550">
        <v>5603</v>
      </c>
      <c r="AN158" s="550">
        <v>5436</v>
      </c>
      <c r="AO158" s="550">
        <v>5723</v>
      </c>
      <c r="AP158" s="550">
        <v>5509</v>
      </c>
      <c r="AQ158" s="550">
        <v>5906</v>
      </c>
      <c r="AR158" s="550">
        <v>5926</v>
      </c>
      <c r="AS158" s="550">
        <v>5999</v>
      </c>
      <c r="AT158" s="550">
        <v>5968</v>
      </c>
      <c r="AU158" s="550">
        <v>6124</v>
      </c>
      <c r="AV158" s="550">
        <v>6089</v>
      </c>
      <c r="AW158" s="550">
        <v>6037</v>
      </c>
      <c r="AX158" s="550">
        <v>5950</v>
      </c>
      <c r="AY158" s="550">
        <v>6029</v>
      </c>
      <c r="AZ158" s="550">
        <v>5880</v>
      </c>
      <c r="BA158" s="550">
        <v>5821</v>
      </c>
      <c r="BB158" s="550">
        <v>5960</v>
      </c>
      <c r="BC158" s="550">
        <v>6033</v>
      </c>
      <c r="BD158" s="550">
        <v>5922</v>
      </c>
      <c r="BE158" s="550">
        <v>5375</v>
      </c>
      <c r="BF158" s="550">
        <v>5274</v>
      </c>
      <c r="BG158" s="550">
        <v>5437</v>
      </c>
      <c r="BH158" s="550">
        <v>5820</v>
      </c>
      <c r="BI158" s="550">
        <v>5866</v>
      </c>
      <c r="BJ158" s="550">
        <v>6432</v>
      </c>
      <c r="BK158" s="550">
        <v>6631</v>
      </c>
      <c r="BL158" s="550">
        <v>6700</v>
      </c>
      <c r="BM158" s="550">
        <v>6536</v>
      </c>
      <c r="BN158" s="550">
        <v>6527</v>
      </c>
      <c r="BO158" s="550">
        <v>6586</v>
      </c>
      <c r="BP158" s="550">
        <v>6746</v>
      </c>
      <c r="BQ158" s="550">
        <v>6723</v>
      </c>
      <c r="BR158" s="550">
        <v>6887</v>
      </c>
      <c r="BS158" s="550">
        <v>6661</v>
      </c>
      <c r="BT158" s="550">
        <v>6550</v>
      </c>
      <c r="BU158" s="550">
        <v>6440</v>
      </c>
      <c r="BV158" s="550">
        <v>6192</v>
      </c>
      <c r="BW158" s="550">
        <v>5977</v>
      </c>
      <c r="BX158" s="550">
        <v>5691</v>
      </c>
      <c r="BY158" s="550">
        <v>5371</v>
      </c>
      <c r="BZ158" s="550">
        <v>5135</v>
      </c>
      <c r="CA158" s="550">
        <v>4863</v>
      </c>
      <c r="CB158" s="550">
        <v>4730</v>
      </c>
      <c r="CC158" s="550">
        <v>4797</v>
      </c>
      <c r="CD158" s="550">
        <v>4544</v>
      </c>
      <c r="CE158" s="550">
        <v>4485</v>
      </c>
      <c r="CF158" s="550">
        <v>4422</v>
      </c>
      <c r="CG158" s="550">
        <v>4421</v>
      </c>
      <c r="CH158" s="550">
        <v>4529</v>
      </c>
      <c r="CI158" s="550">
        <v>4861</v>
      </c>
      <c r="CJ158" s="550">
        <v>5197</v>
      </c>
      <c r="CK158" s="550">
        <v>3865</v>
      </c>
      <c r="CL158" s="550">
        <v>3773</v>
      </c>
      <c r="CM158" s="550">
        <v>3497</v>
      </c>
      <c r="CN158" s="550">
        <v>3141</v>
      </c>
      <c r="CO158" s="550">
        <v>2804</v>
      </c>
      <c r="CP158" s="550">
        <v>2380</v>
      </c>
      <c r="CQ158" s="550">
        <v>2335</v>
      </c>
      <c r="CR158" s="550">
        <v>2209</v>
      </c>
      <c r="CS158" s="550">
        <v>2008</v>
      </c>
      <c r="CT158" s="550">
        <v>1804</v>
      </c>
      <c r="CU158" s="550">
        <v>1625</v>
      </c>
      <c r="CV158" s="550">
        <v>1368</v>
      </c>
      <c r="CW158" s="550">
        <v>1144</v>
      </c>
      <c r="CX158" s="550">
        <v>1023</v>
      </c>
      <c r="CY158" s="58">
        <v>3359</v>
      </c>
      <c r="CZ158" s="108">
        <v>4395</v>
      </c>
      <c r="DA158" s="550">
        <v>4569</v>
      </c>
      <c r="DB158" s="550">
        <v>4724</v>
      </c>
      <c r="DC158" s="550">
        <v>4830</v>
      </c>
      <c r="DD158" s="550">
        <v>5033</v>
      </c>
      <c r="DE158" s="550">
        <v>5193</v>
      </c>
      <c r="DF158" s="550">
        <v>5362</v>
      </c>
      <c r="DG158" s="550">
        <v>5295</v>
      </c>
      <c r="DH158" s="550">
        <v>5344</v>
      </c>
      <c r="DI158" s="550">
        <v>5565</v>
      </c>
      <c r="DJ158" s="550">
        <v>5551</v>
      </c>
      <c r="DK158" s="550">
        <v>5719</v>
      </c>
      <c r="DL158" s="550">
        <v>5546</v>
      </c>
      <c r="DM158" s="550">
        <v>5549</v>
      </c>
      <c r="DN158" s="550">
        <v>5624</v>
      </c>
      <c r="DO158" s="550">
        <v>5574</v>
      </c>
      <c r="DP158" s="550">
        <v>5184</v>
      </c>
      <c r="DQ158" s="550">
        <v>5221</v>
      </c>
      <c r="DR158" s="550">
        <v>5415</v>
      </c>
      <c r="DS158" s="550">
        <v>5600</v>
      </c>
      <c r="DT158" s="550">
        <v>5189</v>
      </c>
      <c r="DU158" s="550">
        <v>4912</v>
      </c>
      <c r="DV158" s="550">
        <v>5426</v>
      </c>
      <c r="DW158" s="550">
        <v>5137</v>
      </c>
      <c r="DX158" s="550">
        <v>5128</v>
      </c>
      <c r="DY158" s="550">
        <v>5294</v>
      </c>
      <c r="DZ158" s="550">
        <v>5013</v>
      </c>
      <c r="EA158" s="550">
        <v>5302</v>
      </c>
      <c r="EB158" s="550">
        <v>5698</v>
      </c>
      <c r="EC158" s="550">
        <v>5815</v>
      </c>
      <c r="ED158" s="550">
        <v>5939</v>
      </c>
      <c r="EE158" s="550">
        <v>6272</v>
      </c>
      <c r="EF158" s="550">
        <v>6263</v>
      </c>
      <c r="EG158" s="550">
        <v>6313</v>
      </c>
      <c r="EH158" s="550">
        <v>6318</v>
      </c>
      <c r="EI158" s="550">
        <v>6535</v>
      </c>
      <c r="EJ158" s="550">
        <v>6131</v>
      </c>
      <c r="EK158" s="550">
        <v>6244</v>
      </c>
      <c r="EL158" s="550">
        <v>6165</v>
      </c>
      <c r="EM158" s="550">
        <v>5942</v>
      </c>
      <c r="EN158" s="550">
        <v>6211</v>
      </c>
      <c r="EO158" s="550">
        <v>6218</v>
      </c>
      <c r="EP158" s="550">
        <v>6104</v>
      </c>
      <c r="EQ158" s="550">
        <v>5799</v>
      </c>
      <c r="ER158" s="550">
        <v>5574</v>
      </c>
      <c r="ES158" s="550">
        <v>5586</v>
      </c>
      <c r="ET158" s="550">
        <v>5770</v>
      </c>
      <c r="EU158" s="550">
        <v>5831</v>
      </c>
      <c r="EV158" s="550">
        <v>6251</v>
      </c>
      <c r="EW158" s="550">
        <v>6563</v>
      </c>
      <c r="EX158" s="550">
        <v>6923</v>
      </c>
      <c r="EY158" s="550">
        <v>6736</v>
      </c>
      <c r="EZ158" s="550">
        <v>6661</v>
      </c>
      <c r="FA158" s="550">
        <v>6860</v>
      </c>
      <c r="FB158" s="550">
        <v>6795</v>
      </c>
      <c r="FC158" s="550">
        <v>7093</v>
      </c>
      <c r="FD158" s="550">
        <v>7056</v>
      </c>
      <c r="FE158" s="550">
        <v>6890</v>
      </c>
      <c r="FF158" s="550">
        <v>6926</v>
      </c>
      <c r="FG158" s="550">
        <v>6551</v>
      </c>
      <c r="FH158" s="550">
        <v>6513</v>
      </c>
      <c r="FI158" s="550">
        <v>6413</v>
      </c>
      <c r="FJ158" s="550">
        <v>5897</v>
      </c>
      <c r="FK158" s="550">
        <v>5838</v>
      </c>
      <c r="FL158" s="550">
        <v>5643</v>
      </c>
      <c r="FM158" s="550">
        <v>5384</v>
      </c>
      <c r="FN158" s="550">
        <v>5189</v>
      </c>
      <c r="FO158" s="550">
        <v>5034</v>
      </c>
      <c r="FP158" s="550">
        <v>5088</v>
      </c>
      <c r="FQ158" s="550">
        <v>5112</v>
      </c>
      <c r="FR158" s="550">
        <v>4845</v>
      </c>
      <c r="FS158" s="550">
        <v>4831</v>
      </c>
      <c r="FT158" s="550">
        <v>4917</v>
      </c>
      <c r="FU158" s="550">
        <v>5074</v>
      </c>
      <c r="FV158" s="550">
        <v>5409</v>
      </c>
      <c r="FW158" s="550">
        <v>5546</v>
      </c>
      <c r="FX158" s="550">
        <v>4375</v>
      </c>
      <c r="FY158" s="550">
        <v>4296</v>
      </c>
      <c r="FZ158" s="550">
        <v>4189</v>
      </c>
      <c r="GA158" s="550">
        <v>3718</v>
      </c>
      <c r="GB158" s="550">
        <v>3306</v>
      </c>
      <c r="GC158" s="550">
        <v>2846</v>
      </c>
      <c r="GD158" s="550">
        <v>2931</v>
      </c>
      <c r="GE158" s="550">
        <v>2828</v>
      </c>
      <c r="GF158" s="550">
        <v>2632</v>
      </c>
      <c r="GG158" s="550">
        <v>2327</v>
      </c>
      <c r="GH158" s="550">
        <v>2137</v>
      </c>
      <c r="GI158" s="550">
        <v>1982</v>
      </c>
      <c r="GJ158" s="550">
        <v>1693</v>
      </c>
      <c r="GK158" s="550">
        <v>1476</v>
      </c>
      <c r="GL158" s="58">
        <v>6674</v>
      </c>
    </row>
    <row r="159" spans="1:194" s="1" customFormat="1" x14ac:dyDescent="0.25">
      <c r="A159" s="632" t="s">
        <v>1009</v>
      </c>
      <c r="B159" s="104" t="s">
        <v>1011</v>
      </c>
      <c r="C159" s="140" t="str">
        <f t="shared" si="43"/>
        <v>England ICB - NHS Bedfordshire, Luton and Milton Keynes Integrated Care Board</v>
      </c>
      <c r="D159" s="77">
        <f t="shared" si="45"/>
        <v>380018</v>
      </c>
      <c r="E159" s="77">
        <f t="shared" si="45"/>
        <v>395348</v>
      </c>
      <c r="F159" s="105">
        <f t="shared" si="46"/>
        <v>1015380</v>
      </c>
      <c r="G159" s="52">
        <f t="shared" si="47"/>
        <v>503181</v>
      </c>
      <c r="H159" s="53">
        <f t="shared" si="48"/>
        <v>512199</v>
      </c>
      <c r="I159" s="52">
        <f t="shared" si="49"/>
        <v>380018</v>
      </c>
      <c r="J159" s="107">
        <f t="shared" si="50"/>
        <v>395348</v>
      </c>
      <c r="K159" s="109">
        <f t="shared" si="51"/>
        <v>123163</v>
      </c>
      <c r="L159" s="51">
        <f t="shared" si="52"/>
        <v>116851</v>
      </c>
      <c r="M159" s="109">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9">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5">
      <c r="A160" s="632" t="s">
        <v>1009</v>
      </c>
      <c r="B160" s="104" t="s">
        <v>1012</v>
      </c>
      <c r="C160" s="140" t="str">
        <f t="shared" si="43"/>
        <v>England ICB - NHS Birmingham and Solihull Integrated Care Board</v>
      </c>
      <c r="D160" s="77">
        <f t="shared" si="45"/>
        <v>503372</v>
      </c>
      <c r="E160" s="77">
        <f t="shared" si="45"/>
        <v>536150</v>
      </c>
      <c r="F160" s="105">
        <f t="shared" si="46"/>
        <v>1375281</v>
      </c>
      <c r="G160" s="52">
        <f t="shared" si="47"/>
        <v>674927</v>
      </c>
      <c r="H160" s="53">
        <f t="shared" si="48"/>
        <v>700354</v>
      </c>
      <c r="I160" s="52">
        <f t="shared" si="49"/>
        <v>503372</v>
      </c>
      <c r="J160" s="107">
        <f t="shared" si="50"/>
        <v>536150</v>
      </c>
      <c r="K160" s="109">
        <f t="shared" si="51"/>
        <v>171555</v>
      </c>
      <c r="L160" s="51">
        <f t="shared" si="52"/>
        <v>164204</v>
      </c>
      <c r="M160" s="109">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9">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5">
      <c r="A161" s="632" t="s">
        <v>1009</v>
      </c>
      <c r="B161" s="104" t="s">
        <v>1013</v>
      </c>
      <c r="C161" s="140" t="str">
        <f t="shared" si="43"/>
        <v>England ICB - NHS Black Country Integrated Care Board</v>
      </c>
      <c r="D161" s="77">
        <f t="shared" si="45"/>
        <v>453894</v>
      </c>
      <c r="E161" s="77">
        <f t="shared" si="45"/>
        <v>481312</v>
      </c>
      <c r="F161" s="105">
        <f t="shared" si="46"/>
        <v>1222935</v>
      </c>
      <c r="G161" s="52">
        <f t="shared" si="47"/>
        <v>601713</v>
      </c>
      <c r="H161" s="53">
        <f t="shared" si="48"/>
        <v>621222</v>
      </c>
      <c r="I161" s="52">
        <f t="shared" si="49"/>
        <v>453894</v>
      </c>
      <c r="J161" s="107">
        <f t="shared" si="50"/>
        <v>481312</v>
      </c>
      <c r="K161" s="109">
        <f t="shared" si="51"/>
        <v>147819</v>
      </c>
      <c r="L161" s="51">
        <f t="shared" si="52"/>
        <v>139910</v>
      </c>
      <c r="M161" s="109">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9">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5">
      <c r="A162" s="632" t="s">
        <v>1009</v>
      </c>
      <c r="B162" s="104" t="s">
        <v>1014</v>
      </c>
      <c r="C162" s="140" t="str">
        <f t="shared" si="43"/>
        <v>England ICB - NHS Bristol, North Somerset and South Gloucestershire Integrated Care Board</v>
      </c>
      <c r="D162" s="77">
        <f t="shared" si="45"/>
        <v>390782</v>
      </c>
      <c r="E162" s="77">
        <f t="shared" si="45"/>
        <v>407039</v>
      </c>
      <c r="F162" s="105">
        <f t="shared" si="46"/>
        <v>992934</v>
      </c>
      <c r="G162" s="52">
        <f t="shared" si="47"/>
        <v>490777</v>
      </c>
      <c r="H162" s="53">
        <f t="shared" si="48"/>
        <v>502157</v>
      </c>
      <c r="I162" s="52">
        <f t="shared" si="49"/>
        <v>390782</v>
      </c>
      <c r="J162" s="107">
        <f t="shared" si="50"/>
        <v>407039</v>
      </c>
      <c r="K162" s="109">
        <f t="shared" si="51"/>
        <v>99995</v>
      </c>
      <c r="L162" s="51">
        <f t="shared" si="52"/>
        <v>95118</v>
      </c>
      <c r="M162" s="109">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9">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5">
      <c r="A163" s="632" t="s">
        <v>1009</v>
      </c>
      <c r="B163" s="104" t="s">
        <v>1015</v>
      </c>
      <c r="C163" s="140" t="str">
        <f t="shared" si="43"/>
        <v>England ICB - NHS Buckinghamshire, Oxfordshire and Berkshire West Integrated Care Board</v>
      </c>
      <c r="D163" s="77">
        <f t="shared" si="45"/>
        <v>690249</v>
      </c>
      <c r="E163" s="77">
        <f t="shared" si="45"/>
        <v>726442</v>
      </c>
      <c r="F163" s="105">
        <f t="shared" si="46"/>
        <v>1802735</v>
      </c>
      <c r="G163" s="52">
        <f t="shared" si="47"/>
        <v>888395</v>
      </c>
      <c r="H163" s="53">
        <f t="shared" si="48"/>
        <v>914340</v>
      </c>
      <c r="I163" s="52">
        <f t="shared" si="49"/>
        <v>690249</v>
      </c>
      <c r="J163" s="107">
        <f t="shared" si="50"/>
        <v>726442</v>
      </c>
      <c r="K163" s="109">
        <f t="shared" si="51"/>
        <v>198146</v>
      </c>
      <c r="L163" s="51">
        <f t="shared" si="52"/>
        <v>187898</v>
      </c>
      <c r="M163" s="109">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9">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5">
      <c r="A164" s="632" t="s">
        <v>1009</v>
      </c>
      <c r="B164" s="104" t="s">
        <v>1016</v>
      </c>
      <c r="C164" s="140" t="str">
        <f t="shared" si="43"/>
        <v>England ICB - NHS Cambridgeshire and Peterborough Integrated Care Board</v>
      </c>
      <c r="D164" s="77">
        <f t="shared" ref="D164:D188" si="53">I164</f>
        <v>357567</v>
      </c>
      <c r="E164" s="77">
        <f t="shared" ref="E164:E188" si="54">J164</f>
        <v>374124</v>
      </c>
      <c r="F164" s="105">
        <f t="shared" ref="F164:F188" si="55">G164+H164</f>
        <v>927342</v>
      </c>
      <c r="G164" s="52">
        <f t="shared" ref="G164:G188" si="56">SUM(M164:CY164)</f>
        <v>457923</v>
      </c>
      <c r="H164" s="53">
        <f t="shared" ref="H164:H188" si="57">SUM(CZ164:GL164)</f>
        <v>469419</v>
      </c>
      <c r="I164" s="52">
        <f t="shared" ref="I164:I188" si="58">SUM(AE164:CY164)</f>
        <v>357567</v>
      </c>
      <c r="J164" s="107">
        <f t="shared" ref="J164:J188" si="59">SUM(DR164:GL164)</f>
        <v>374124</v>
      </c>
      <c r="K164" s="109">
        <f t="shared" ref="K164:K188" si="60">SUM(M164:AD164)</f>
        <v>100356</v>
      </c>
      <c r="L164" s="51">
        <f t="shared" ref="L164:L188" si="61">SUM(CZ164:DQ164)</f>
        <v>95295</v>
      </c>
      <c r="M164" s="109">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9">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5">
      <c r="A165" s="632" t="s">
        <v>1009</v>
      </c>
      <c r="B165" s="104" t="s">
        <v>1017</v>
      </c>
      <c r="C165" s="140" t="str">
        <f t="shared" si="43"/>
        <v>England ICB - NHS Cheshire and Merseyside Integrated Care Board</v>
      </c>
      <c r="D165" s="77">
        <f t="shared" si="53"/>
        <v>984852</v>
      </c>
      <c r="E165" s="77">
        <f t="shared" si="54"/>
        <v>1059001</v>
      </c>
      <c r="F165" s="105">
        <f t="shared" si="55"/>
        <v>2550846</v>
      </c>
      <c r="G165" s="52">
        <f t="shared" si="56"/>
        <v>1245283</v>
      </c>
      <c r="H165" s="53">
        <f t="shared" si="57"/>
        <v>1305563</v>
      </c>
      <c r="I165" s="52">
        <f t="shared" si="58"/>
        <v>984852</v>
      </c>
      <c r="J165" s="107">
        <f t="shared" si="59"/>
        <v>1059001</v>
      </c>
      <c r="K165" s="109">
        <f t="shared" si="60"/>
        <v>260431</v>
      </c>
      <c r="L165" s="51">
        <f t="shared" si="61"/>
        <v>246562</v>
      </c>
      <c r="M165" s="109">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9">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5">
      <c r="A166" s="632" t="s">
        <v>1009</v>
      </c>
      <c r="B166" s="104" t="s">
        <v>1018</v>
      </c>
      <c r="C166" s="140" t="str">
        <f t="shared" si="43"/>
        <v>England ICB - NHS Cornwall and the Isles of Scilly Integrated Care Board</v>
      </c>
      <c r="D166" s="77">
        <f t="shared" si="53"/>
        <v>226093</v>
      </c>
      <c r="E166" s="77">
        <f t="shared" si="54"/>
        <v>245842</v>
      </c>
      <c r="F166" s="105">
        <f t="shared" si="55"/>
        <v>577694</v>
      </c>
      <c r="G166" s="52">
        <f t="shared" si="56"/>
        <v>280361</v>
      </c>
      <c r="H166" s="53">
        <f t="shared" si="57"/>
        <v>297333</v>
      </c>
      <c r="I166" s="52">
        <f t="shared" si="58"/>
        <v>226093</v>
      </c>
      <c r="J166" s="107">
        <f t="shared" si="59"/>
        <v>245842</v>
      </c>
      <c r="K166" s="109">
        <f t="shared" si="60"/>
        <v>54268</v>
      </c>
      <c r="L166" s="51">
        <f t="shared" si="61"/>
        <v>51491</v>
      </c>
      <c r="M166" s="109">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9">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5">
      <c r="A167" s="632" t="s">
        <v>1009</v>
      </c>
      <c r="B167" s="104" t="s">
        <v>1019</v>
      </c>
      <c r="C167" s="140" t="str">
        <f t="shared" si="43"/>
        <v>England ICB - NHS Coventry and Warwickshire Integrated Care Board</v>
      </c>
      <c r="D167" s="77">
        <f t="shared" si="53"/>
        <v>374777</v>
      </c>
      <c r="E167" s="77">
        <f t="shared" si="54"/>
        <v>386977</v>
      </c>
      <c r="F167" s="105">
        <f t="shared" si="55"/>
        <v>963204</v>
      </c>
      <c r="G167" s="52">
        <f t="shared" si="56"/>
        <v>477693</v>
      </c>
      <c r="H167" s="53">
        <f t="shared" si="57"/>
        <v>485511</v>
      </c>
      <c r="I167" s="52">
        <f t="shared" si="58"/>
        <v>374777</v>
      </c>
      <c r="J167" s="107">
        <f t="shared" si="59"/>
        <v>386977</v>
      </c>
      <c r="K167" s="109">
        <f t="shared" si="60"/>
        <v>102916</v>
      </c>
      <c r="L167" s="51">
        <f t="shared" si="61"/>
        <v>98534</v>
      </c>
      <c r="M167" s="109">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9">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5">
      <c r="A168" s="632" t="s">
        <v>1009</v>
      </c>
      <c r="B168" s="104" t="s">
        <v>1020</v>
      </c>
      <c r="C168" s="140" t="str">
        <f t="shared" si="43"/>
        <v>England ICB - NHS Derby and Derbyshire Integrated Care Board</v>
      </c>
      <c r="D168" s="77">
        <f t="shared" si="53"/>
        <v>416604</v>
      </c>
      <c r="E168" s="77">
        <f t="shared" si="54"/>
        <v>437823</v>
      </c>
      <c r="F168" s="105">
        <f t="shared" si="55"/>
        <v>1066954</v>
      </c>
      <c r="G168" s="52">
        <f t="shared" si="56"/>
        <v>524926</v>
      </c>
      <c r="H168" s="53">
        <f t="shared" si="57"/>
        <v>542028</v>
      </c>
      <c r="I168" s="52">
        <f t="shared" si="58"/>
        <v>416604</v>
      </c>
      <c r="J168" s="107">
        <f t="shared" si="59"/>
        <v>437823</v>
      </c>
      <c r="K168" s="109">
        <f t="shared" si="60"/>
        <v>108322</v>
      </c>
      <c r="L168" s="51">
        <f t="shared" si="61"/>
        <v>104205</v>
      </c>
      <c r="M168" s="109">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9">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5">
      <c r="A169" s="632" t="s">
        <v>1009</v>
      </c>
      <c r="B169" s="104" t="s">
        <v>1021</v>
      </c>
      <c r="C169" s="140" t="str">
        <f t="shared" si="43"/>
        <v>England ICB - NHS Devon Integrated Care Board</v>
      </c>
      <c r="D169" s="77">
        <f t="shared" si="53"/>
        <v>486049</v>
      </c>
      <c r="E169" s="77">
        <f t="shared" si="54"/>
        <v>522875</v>
      </c>
      <c r="F169" s="105">
        <f t="shared" si="55"/>
        <v>1232660</v>
      </c>
      <c r="G169" s="52">
        <f t="shared" si="56"/>
        <v>600962</v>
      </c>
      <c r="H169" s="53">
        <f t="shared" si="57"/>
        <v>631698</v>
      </c>
      <c r="I169" s="52">
        <f t="shared" si="58"/>
        <v>486049</v>
      </c>
      <c r="J169" s="107">
        <f t="shared" si="59"/>
        <v>522875</v>
      </c>
      <c r="K169" s="109">
        <f t="shared" si="60"/>
        <v>114913</v>
      </c>
      <c r="L169" s="51">
        <f t="shared" si="61"/>
        <v>108823</v>
      </c>
      <c r="M169" s="109">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9">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5">
      <c r="A170" s="632" t="s">
        <v>1009</v>
      </c>
      <c r="B170" s="104" t="s">
        <v>1022</v>
      </c>
      <c r="C170" s="140" t="str">
        <f t="shared" si="43"/>
        <v>England ICB - NHS Dorset Integrated Care Board</v>
      </c>
      <c r="D170" s="77">
        <f t="shared" si="53"/>
        <v>310533</v>
      </c>
      <c r="E170" s="77">
        <f t="shared" si="54"/>
        <v>334681</v>
      </c>
      <c r="F170" s="105">
        <f t="shared" si="55"/>
        <v>785172</v>
      </c>
      <c r="G170" s="52">
        <f t="shared" si="56"/>
        <v>382244</v>
      </c>
      <c r="H170" s="53">
        <f t="shared" si="57"/>
        <v>402928</v>
      </c>
      <c r="I170" s="52">
        <f t="shared" si="58"/>
        <v>310533</v>
      </c>
      <c r="J170" s="107">
        <f t="shared" si="59"/>
        <v>334681</v>
      </c>
      <c r="K170" s="109">
        <f t="shared" si="60"/>
        <v>71711</v>
      </c>
      <c r="L170" s="51">
        <f t="shared" si="61"/>
        <v>68247</v>
      </c>
      <c r="M170" s="109">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9">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5">
      <c r="A171" s="632" t="s">
        <v>1009</v>
      </c>
      <c r="B171" s="104" t="s">
        <v>1023</v>
      </c>
      <c r="C171" s="140" t="str">
        <f t="shared" si="43"/>
        <v>England ICB - NHS Frimley Integrated Care Board</v>
      </c>
      <c r="D171" s="77">
        <f t="shared" si="53"/>
        <v>291456</v>
      </c>
      <c r="E171" s="77">
        <f t="shared" si="54"/>
        <v>305607</v>
      </c>
      <c r="F171" s="105">
        <f t="shared" si="55"/>
        <v>773481</v>
      </c>
      <c r="G171" s="52">
        <f t="shared" si="56"/>
        <v>382291</v>
      </c>
      <c r="H171" s="53">
        <f t="shared" si="57"/>
        <v>391190</v>
      </c>
      <c r="I171" s="52">
        <f t="shared" si="58"/>
        <v>291456</v>
      </c>
      <c r="J171" s="107">
        <f t="shared" si="59"/>
        <v>305607</v>
      </c>
      <c r="K171" s="109">
        <f t="shared" si="60"/>
        <v>90835</v>
      </c>
      <c r="L171" s="51">
        <f t="shared" si="61"/>
        <v>85583</v>
      </c>
      <c r="M171" s="109">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9">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5">
      <c r="A172" s="632" t="s">
        <v>1009</v>
      </c>
      <c r="B172" s="104" t="s">
        <v>1024</v>
      </c>
      <c r="C172" s="140" t="str">
        <f t="shared" si="43"/>
        <v>England ICB - NHS Gloucestershire Integrated Care Board</v>
      </c>
      <c r="D172" s="77">
        <f t="shared" si="53"/>
        <v>253430</v>
      </c>
      <c r="E172" s="77">
        <f t="shared" si="54"/>
        <v>270225</v>
      </c>
      <c r="F172" s="105">
        <f t="shared" si="55"/>
        <v>652409</v>
      </c>
      <c r="G172" s="52">
        <f t="shared" si="56"/>
        <v>318898</v>
      </c>
      <c r="H172" s="53">
        <f t="shared" si="57"/>
        <v>333511</v>
      </c>
      <c r="I172" s="52">
        <f t="shared" si="58"/>
        <v>253430</v>
      </c>
      <c r="J172" s="107">
        <f t="shared" si="59"/>
        <v>270225</v>
      </c>
      <c r="K172" s="109">
        <f t="shared" si="60"/>
        <v>65468</v>
      </c>
      <c r="L172" s="51">
        <f t="shared" si="61"/>
        <v>63286</v>
      </c>
      <c r="M172" s="109">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9">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5">
      <c r="A173" s="632" t="s">
        <v>1009</v>
      </c>
      <c r="B173" s="104" t="s">
        <v>1025</v>
      </c>
      <c r="C173" s="140" t="str">
        <f t="shared" si="43"/>
        <v>England ICB - NHS Greater Manchester Integrated Care Board</v>
      </c>
      <c r="D173" s="77">
        <f t="shared" si="53"/>
        <v>1096990</v>
      </c>
      <c r="E173" s="77">
        <f t="shared" si="54"/>
        <v>1151812</v>
      </c>
      <c r="F173" s="105">
        <f t="shared" si="55"/>
        <v>2911744</v>
      </c>
      <c r="G173" s="52">
        <f t="shared" si="56"/>
        <v>1436730</v>
      </c>
      <c r="H173" s="53">
        <f t="shared" si="57"/>
        <v>1475014</v>
      </c>
      <c r="I173" s="52">
        <f t="shared" si="58"/>
        <v>1096990</v>
      </c>
      <c r="J173" s="107">
        <f t="shared" si="59"/>
        <v>1151812</v>
      </c>
      <c r="K173" s="109">
        <f t="shared" si="60"/>
        <v>339740</v>
      </c>
      <c r="L173" s="51">
        <f t="shared" si="61"/>
        <v>323202</v>
      </c>
      <c r="M173" s="109">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9">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5">
      <c r="A174" s="632" t="s">
        <v>1009</v>
      </c>
      <c r="B174" s="104" t="s">
        <v>1026</v>
      </c>
      <c r="C174" s="140" t="str">
        <f t="shared" si="43"/>
        <v>England ICB - NHS Hampshire and Isle of Wight Integrated Care Board</v>
      </c>
      <c r="D174" s="77">
        <f t="shared" si="53"/>
        <v>718104</v>
      </c>
      <c r="E174" s="77">
        <f t="shared" si="54"/>
        <v>762541</v>
      </c>
      <c r="F174" s="105">
        <f t="shared" si="55"/>
        <v>1842052</v>
      </c>
      <c r="G174" s="52">
        <f t="shared" si="56"/>
        <v>903321</v>
      </c>
      <c r="H174" s="53">
        <f t="shared" si="57"/>
        <v>938731</v>
      </c>
      <c r="I174" s="52">
        <f t="shared" si="58"/>
        <v>718104</v>
      </c>
      <c r="J174" s="107">
        <f t="shared" si="59"/>
        <v>762541</v>
      </c>
      <c r="K174" s="109">
        <f t="shared" si="60"/>
        <v>185217</v>
      </c>
      <c r="L174" s="51">
        <f t="shared" si="61"/>
        <v>176190</v>
      </c>
      <c r="M174" s="109">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9">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5">
      <c r="A175" s="632" t="s">
        <v>1009</v>
      </c>
      <c r="B175" s="104" t="s">
        <v>1027</v>
      </c>
      <c r="C175" s="140" t="str">
        <f t="shared" si="43"/>
        <v>England ICB - NHS Herefordshire and Worcestershire Integrated Care Board</v>
      </c>
      <c r="D175" s="77">
        <f t="shared" si="53"/>
        <v>311771</v>
      </c>
      <c r="E175" s="77">
        <f t="shared" si="54"/>
        <v>333199</v>
      </c>
      <c r="F175" s="105">
        <f t="shared" si="55"/>
        <v>797935</v>
      </c>
      <c r="G175" s="52">
        <f t="shared" si="56"/>
        <v>390507</v>
      </c>
      <c r="H175" s="53">
        <f t="shared" si="57"/>
        <v>407428</v>
      </c>
      <c r="I175" s="52">
        <f t="shared" si="58"/>
        <v>311771</v>
      </c>
      <c r="J175" s="107">
        <f t="shared" si="59"/>
        <v>333199</v>
      </c>
      <c r="K175" s="109">
        <f t="shared" si="60"/>
        <v>78736</v>
      </c>
      <c r="L175" s="51">
        <f t="shared" si="61"/>
        <v>74229</v>
      </c>
      <c r="M175" s="109">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9">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5">
      <c r="A176" s="632" t="s">
        <v>1009</v>
      </c>
      <c r="B176" s="104" t="s">
        <v>1028</v>
      </c>
      <c r="C176" s="140" t="str">
        <f t="shared" si="43"/>
        <v>England ICB - NHS Hertfordshire and West Essex Integrated Care Board</v>
      </c>
      <c r="D176" s="77">
        <f t="shared" si="53"/>
        <v>561880</v>
      </c>
      <c r="E176" s="77">
        <f t="shared" si="54"/>
        <v>606349</v>
      </c>
      <c r="F176" s="105">
        <f t="shared" si="55"/>
        <v>1506036</v>
      </c>
      <c r="G176" s="52">
        <f t="shared" si="56"/>
        <v>734819</v>
      </c>
      <c r="H176" s="53">
        <f t="shared" si="57"/>
        <v>771217</v>
      </c>
      <c r="I176" s="52">
        <f t="shared" si="58"/>
        <v>561880</v>
      </c>
      <c r="J176" s="107">
        <f t="shared" si="59"/>
        <v>606349</v>
      </c>
      <c r="K176" s="109">
        <f t="shared" si="60"/>
        <v>172939</v>
      </c>
      <c r="L176" s="51">
        <f t="shared" si="61"/>
        <v>164868</v>
      </c>
      <c r="M176" s="109">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9">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5">
      <c r="A177" s="632" t="s">
        <v>1009</v>
      </c>
      <c r="B177" s="104" t="s">
        <v>1029</v>
      </c>
      <c r="C177" s="140" t="str">
        <f t="shared" si="43"/>
        <v>England ICB - NHS Humber and North Yorkshire Integrated Care Board</v>
      </c>
      <c r="D177" s="77">
        <f t="shared" si="53"/>
        <v>672459</v>
      </c>
      <c r="E177" s="77">
        <f t="shared" si="54"/>
        <v>712297</v>
      </c>
      <c r="F177" s="105">
        <f t="shared" si="55"/>
        <v>1713205</v>
      </c>
      <c r="G177" s="52">
        <f t="shared" si="56"/>
        <v>841169</v>
      </c>
      <c r="H177" s="53">
        <f t="shared" si="57"/>
        <v>872036</v>
      </c>
      <c r="I177" s="52">
        <f t="shared" si="58"/>
        <v>672459</v>
      </c>
      <c r="J177" s="107">
        <f t="shared" si="59"/>
        <v>712297</v>
      </c>
      <c r="K177" s="109">
        <f t="shared" si="60"/>
        <v>168710</v>
      </c>
      <c r="L177" s="51">
        <f t="shared" si="61"/>
        <v>159739</v>
      </c>
      <c r="M177" s="109">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9">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5">
      <c r="A178" s="632" t="s">
        <v>1009</v>
      </c>
      <c r="B178" s="104" t="s">
        <v>1030</v>
      </c>
      <c r="C178" s="140" t="str">
        <f t="shared" si="43"/>
        <v>England ICB - NHS Kent and Medway Integrated Care Board</v>
      </c>
      <c r="D178" s="77">
        <f t="shared" si="53"/>
        <v>705391</v>
      </c>
      <c r="E178" s="77">
        <f t="shared" si="54"/>
        <v>762802</v>
      </c>
      <c r="F178" s="105">
        <f t="shared" si="55"/>
        <v>1875893</v>
      </c>
      <c r="G178" s="52">
        <f t="shared" si="56"/>
        <v>914637</v>
      </c>
      <c r="H178" s="53">
        <f t="shared" si="57"/>
        <v>961256</v>
      </c>
      <c r="I178" s="52">
        <f t="shared" si="58"/>
        <v>705391</v>
      </c>
      <c r="J178" s="107">
        <f t="shared" si="59"/>
        <v>762802</v>
      </c>
      <c r="K178" s="109">
        <f t="shared" si="60"/>
        <v>209246</v>
      </c>
      <c r="L178" s="51">
        <f t="shared" si="61"/>
        <v>198454</v>
      </c>
      <c r="M178" s="109">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9">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5">
      <c r="A179" s="632" t="s">
        <v>1009</v>
      </c>
      <c r="B179" s="104" t="s">
        <v>1031</v>
      </c>
      <c r="C179" s="140" t="str">
        <f t="shared" si="43"/>
        <v>England ICB - NHS Lancashire and South Cumbria Integrated Care Board</v>
      </c>
      <c r="D179" s="77">
        <f t="shared" si="53"/>
        <v>674572</v>
      </c>
      <c r="E179" s="77">
        <f t="shared" si="54"/>
        <v>708629</v>
      </c>
      <c r="F179" s="105">
        <f t="shared" si="55"/>
        <v>1737241</v>
      </c>
      <c r="G179" s="52">
        <f t="shared" si="56"/>
        <v>855662</v>
      </c>
      <c r="H179" s="53">
        <f t="shared" si="57"/>
        <v>881579</v>
      </c>
      <c r="I179" s="52">
        <f t="shared" si="58"/>
        <v>674572</v>
      </c>
      <c r="J179" s="107">
        <f t="shared" si="59"/>
        <v>708629</v>
      </c>
      <c r="K179" s="109">
        <f t="shared" si="60"/>
        <v>181090</v>
      </c>
      <c r="L179" s="51">
        <f t="shared" si="61"/>
        <v>172950</v>
      </c>
      <c r="M179" s="109">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9">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5">
      <c r="A180" s="632" t="s">
        <v>1009</v>
      </c>
      <c r="B180" s="104" t="s">
        <v>1032</v>
      </c>
      <c r="C180" s="140" t="str">
        <f t="shared" si="43"/>
        <v>England ICB - NHS Leicester, Leicestershire and Rutland Integrated Care Board</v>
      </c>
      <c r="D180" s="77">
        <f t="shared" si="53"/>
        <v>440810</v>
      </c>
      <c r="E180" s="77">
        <f t="shared" si="54"/>
        <v>457187</v>
      </c>
      <c r="F180" s="105">
        <f t="shared" si="55"/>
        <v>1136705</v>
      </c>
      <c r="G180" s="52">
        <f t="shared" si="56"/>
        <v>563981</v>
      </c>
      <c r="H180" s="53">
        <f t="shared" si="57"/>
        <v>572724</v>
      </c>
      <c r="I180" s="52">
        <f t="shared" si="58"/>
        <v>440810</v>
      </c>
      <c r="J180" s="107">
        <f t="shared" si="59"/>
        <v>457187</v>
      </c>
      <c r="K180" s="109">
        <f t="shared" si="60"/>
        <v>123171</v>
      </c>
      <c r="L180" s="51">
        <f t="shared" si="61"/>
        <v>115537</v>
      </c>
      <c r="M180" s="109">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9">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5">
      <c r="A181" s="632" t="s">
        <v>1009</v>
      </c>
      <c r="B181" s="104" t="s">
        <v>1033</v>
      </c>
      <c r="C181" s="140" t="str">
        <f t="shared" si="43"/>
        <v>England ICB - NHS Lincolnshire Integrated Care Board</v>
      </c>
      <c r="D181" s="77">
        <f t="shared" si="53"/>
        <v>305377</v>
      </c>
      <c r="E181" s="77">
        <f t="shared" si="54"/>
        <v>324135</v>
      </c>
      <c r="F181" s="105">
        <f t="shared" si="55"/>
        <v>775524</v>
      </c>
      <c r="G181" s="52">
        <f t="shared" si="56"/>
        <v>380037</v>
      </c>
      <c r="H181" s="53">
        <f t="shared" si="57"/>
        <v>395487</v>
      </c>
      <c r="I181" s="52">
        <f t="shared" si="58"/>
        <v>305377</v>
      </c>
      <c r="J181" s="107">
        <f t="shared" si="59"/>
        <v>324135</v>
      </c>
      <c r="K181" s="109">
        <f t="shared" si="60"/>
        <v>74660</v>
      </c>
      <c r="L181" s="51">
        <f t="shared" si="61"/>
        <v>71352</v>
      </c>
      <c r="M181" s="109">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9">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5">
      <c r="A182" s="632" t="s">
        <v>1009</v>
      </c>
      <c r="B182" s="104" t="s">
        <v>1034</v>
      </c>
      <c r="C182" s="140" t="str">
        <f t="shared" si="43"/>
        <v>England ICB - NHS Mid and South Essex Integrated Care Board</v>
      </c>
      <c r="D182" s="77">
        <f t="shared" si="53"/>
        <v>455569</v>
      </c>
      <c r="E182" s="77">
        <f t="shared" si="54"/>
        <v>491909</v>
      </c>
      <c r="F182" s="105">
        <f t="shared" si="55"/>
        <v>1209480</v>
      </c>
      <c r="G182" s="52">
        <f t="shared" si="56"/>
        <v>589912</v>
      </c>
      <c r="H182" s="53">
        <f t="shared" si="57"/>
        <v>619568</v>
      </c>
      <c r="I182" s="52">
        <f t="shared" si="58"/>
        <v>455569</v>
      </c>
      <c r="J182" s="107">
        <f t="shared" si="59"/>
        <v>491909</v>
      </c>
      <c r="K182" s="109">
        <f t="shared" si="60"/>
        <v>134343</v>
      </c>
      <c r="L182" s="51">
        <f t="shared" si="61"/>
        <v>127659</v>
      </c>
      <c r="M182" s="109">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9">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5">
      <c r="A183" s="632" t="s">
        <v>1009</v>
      </c>
      <c r="B183" s="104" t="s">
        <v>1035</v>
      </c>
      <c r="C183" s="140" t="str">
        <f t="shared" si="43"/>
        <v>England ICB - NHS Norfolk and Waveney Integrated Care Board</v>
      </c>
      <c r="D183" s="77">
        <f t="shared" si="53"/>
        <v>413052</v>
      </c>
      <c r="E183" s="77">
        <f t="shared" si="54"/>
        <v>438783</v>
      </c>
      <c r="F183" s="105">
        <f t="shared" si="55"/>
        <v>1041932</v>
      </c>
      <c r="G183" s="52">
        <f t="shared" si="56"/>
        <v>510572</v>
      </c>
      <c r="H183" s="53">
        <f t="shared" si="57"/>
        <v>531360</v>
      </c>
      <c r="I183" s="52">
        <f t="shared" si="58"/>
        <v>413052</v>
      </c>
      <c r="J183" s="107">
        <f t="shared" si="59"/>
        <v>438783</v>
      </c>
      <c r="K183" s="109">
        <f t="shared" si="60"/>
        <v>97520</v>
      </c>
      <c r="L183" s="51">
        <f t="shared" si="61"/>
        <v>92577</v>
      </c>
      <c r="M183" s="109">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9">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5">
      <c r="A184" s="632" t="s">
        <v>1009</v>
      </c>
      <c r="B184" s="104" t="s">
        <v>1036</v>
      </c>
      <c r="C184" s="140" t="str">
        <f t="shared" si="43"/>
        <v>England ICB - NHS North Central London Integrated Care Board</v>
      </c>
      <c r="D184" s="77">
        <f t="shared" si="53"/>
        <v>525382</v>
      </c>
      <c r="E184" s="77">
        <f t="shared" si="54"/>
        <v>593171</v>
      </c>
      <c r="F184" s="105">
        <f t="shared" si="55"/>
        <v>1416558</v>
      </c>
      <c r="G184" s="52">
        <f t="shared" si="56"/>
        <v>677387</v>
      </c>
      <c r="H184" s="53">
        <f t="shared" si="57"/>
        <v>739171</v>
      </c>
      <c r="I184" s="52">
        <f t="shared" si="58"/>
        <v>525382</v>
      </c>
      <c r="J184" s="107">
        <f t="shared" si="59"/>
        <v>593171</v>
      </c>
      <c r="K184" s="109">
        <f t="shared" si="60"/>
        <v>152005</v>
      </c>
      <c r="L184" s="51">
        <f t="shared" si="61"/>
        <v>146000</v>
      </c>
      <c r="M184" s="109">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9">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5">
      <c r="A185" s="632" t="s">
        <v>1009</v>
      </c>
      <c r="B185" s="104" t="s">
        <v>1037</v>
      </c>
      <c r="C185" s="140" t="str">
        <f t="shared" si="43"/>
        <v>England ICB - NHS North East and North Cumbria Integrated Care Board</v>
      </c>
      <c r="D185" s="77">
        <f t="shared" si="53"/>
        <v>1169921</v>
      </c>
      <c r="E185" s="77">
        <f t="shared" si="54"/>
        <v>1245100</v>
      </c>
      <c r="F185" s="105">
        <f t="shared" si="55"/>
        <v>3005519</v>
      </c>
      <c r="G185" s="52">
        <f t="shared" si="56"/>
        <v>1472907</v>
      </c>
      <c r="H185" s="53">
        <f t="shared" si="57"/>
        <v>1532612</v>
      </c>
      <c r="I185" s="52">
        <f t="shared" si="58"/>
        <v>1169921</v>
      </c>
      <c r="J185" s="107">
        <f t="shared" si="59"/>
        <v>1245100</v>
      </c>
      <c r="K185" s="109">
        <f t="shared" si="60"/>
        <v>302986</v>
      </c>
      <c r="L185" s="51">
        <f t="shared" si="61"/>
        <v>287512</v>
      </c>
      <c r="M185" s="109">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9">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5">
      <c r="A186" s="632" t="s">
        <v>1009</v>
      </c>
      <c r="B186" s="104" t="s">
        <v>1038</v>
      </c>
      <c r="C186" s="140" t="str">
        <f t="shared" si="43"/>
        <v>England ICB - NHS North East London Integrated Care Board</v>
      </c>
      <c r="D186" s="77">
        <f t="shared" si="53"/>
        <v>760944</v>
      </c>
      <c r="E186" s="77">
        <f t="shared" si="54"/>
        <v>800228</v>
      </c>
      <c r="F186" s="105">
        <f t="shared" si="55"/>
        <v>2028265</v>
      </c>
      <c r="G186" s="52">
        <f t="shared" si="56"/>
        <v>998819</v>
      </c>
      <c r="H186" s="53">
        <f t="shared" si="57"/>
        <v>1029446</v>
      </c>
      <c r="I186" s="52">
        <f t="shared" si="58"/>
        <v>760944</v>
      </c>
      <c r="J186" s="107">
        <f t="shared" si="59"/>
        <v>800228</v>
      </c>
      <c r="K186" s="109">
        <f t="shared" si="60"/>
        <v>237875</v>
      </c>
      <c r="L186" s="51">
        <f t="shared" si="61"/>
        <v>229218</v>
      </c>
      <c r="M186" s="109">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9">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5">
      <c r="A187" s="632" t="s">
        <v>1009</v>
      </c>
      <c r="B187" s="104" t="s">
        <v>1039</v>
      </c>
      <c r="C187" s="140" t="str">
        <f t="shared" si="43"/>
        <v>England ICB - NHS North West London Integrated Care Board</v>
      </c>
      <c r="D187" s="77">
        <f>I187</f>
        <v>811699</v>
      </c>
      <c r="E187" s="77">
        <f>J187</f>
        <v>867923</v>
      </c>
      <c r="F187" s="105">
        <f>G187+H187</f>
        <v>2116269</v>
      </c>
      <c r="G187" s="52">
        <f>SUM(M187:CY187)</f>
        <v>1035418</v>
      </c>
      <c r="H187" s="53">
        <f>SUM(CZ187:GL187)</f>
        <v>1080851</v>
      </c>
      <c r="I187" s="52">
        <f>SUM(AE187:CY187)</f>
        <v>811699</v>
      </c>
      <c r="J187" s="107">
        <f>SUM(DR187:GL187)</f>
        <v>867923</v>
      </c>
      <c r="K187" s="109">
        <f>SUM(M187:AD187)</f>
        <v>223719</v>
      </c>
      <c r="L187" s="51">
        <f>SUM(CZ187:DQ187)</f>
        <v>212928</v>
      </c>
      <c r="M187" s="109">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9">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5">
      <c r="A188" s="632" t="s">
        <v>1009</v>
      </c>
      <c r="B188" s="104" t="s">
        <v>1040</v>
      </c>
      <c r="C188" s="140" t="str">
        <f t="shared" si="43"/>
        <v>England ICB - NHS Northamptonshire Integrated Care Board</v>
      </c>
      <c r="D188" s="77">
        <f t="shared" si="53"/>
        <v>302548</v>
      </c>
      <c r="E188" s="77">
        <f t="shared" si="54"/>
        <v>316259</v>
      </c>
      <c r="F188" s="105">
        <f t="shared" si="55"/>
        <v>792421</v>
      </c>
      <c r="G188" s="52">
        <f t="shared" si="56"/>
        <v>391147</v>
      </c>
      <c r="H188" s="53">
        <f t="shared" si="57"/>
        <v>401274</v>
      </c>
      <c r="I188" s="52">
        <f t="shared" si="58"/>
        <v>302548</v>
      </c>
      <c r="J188" s="107">
        <f t="shared" si="59"/>
        <v>316259</v>
      </c>
      <c r="K188" s="109">
        <f t="shared" si="60"/>
        <v>88599</v>
      </c>
      <c r="L188" s="51">
        <f t="shared" si="61"/>
        <v>85015</v>
      </c>
      <c r="M188" s="109">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9">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5">
      <c r="A189" s="632" t="s">
        <v>1009</v>
      </c>
      <c r="B189" s="104" t="s">
        <v>1041</v>
      </c>
      <c r="C189" s="140" t="str">
        <f t="shared" si="43"/>
        <v>England ICB - NHS Nottingham and Nottinghamshire Integrated Care Board</v>
      </c>
      <c r="D189" s="77">
        <f t="shared" ref="D189:E193" si="62">I189</f>
        <v>451967</v>
      </c>
      <c r="E189" s="77">
        <f t="shared" si="62"/>
        <v>478147</v>
      </c>
      <c r="F189" s="105">
        <f>G189+H189</f>
        <v>1163335</v>
      </c>
      <c r="G189" s="52">
        <f>SUM(M189:CY189)</f>
        <v>571457</v>
      </c>
      <c r="H189" s="53">
        <f>SUM(CZ189:GL189)</f>
        <v>591878</v>
      </c>
      <c r="I189" s="52">
        <f>SUM(AE189:CY189)</f>
        <v>451967</v>
      </c>
      <c r="J189" s="107">
        <f>SUM(DR189:GL189)</f>
        <v>478147</v>
      </c>
      <c r="K189" s="109">
        <f>SUM(M189:AD189)</f>
        <v>119490</v>
      </c>
      <c r="L189" s="51">
        <f>SUM(CZ189:DQ189)</f>
        <v>113731</v>
      </c>
      <c r="M189" s="109">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9">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5">
      <c r="A190" s="632" t="s">
        <v>1009</v>
      </c>
      <c r="B190" s="104" t="s">
        <v>1042</v>
      </c>
      <c r="C190" s="140" t="str">
        <f t="shared" si="43"/>
        <v>England ICB - NHS Shropshire, Telford and Wrekin Integrated Care Board</v>
      </c>
      <c r="D190" s="77">
        <f t="shared" si="62"/>
        <v>202333</v>
      </c>
      <c r="E190" s="77">
        <f t="shared" si="62"/>
        <v>212592</v>
      </c>
      <c r="F190" s="105">
        <f>G190+H190</f>
        <v>516049</v>
      </c>
      <c r="G190" s="52">
        <f>SUM(M190:CY190)</f>
        <v>254197</v>
      </c>
      <c r="H190" s="53">
        <f>SUM(CZ190:GL190)</f>
        <v>261852</v>
      </c>
      <c r="I190" s="52">
        <f>SUM(AE190:CY190)</f>
        <v>202333</v>
      </c>
      <c r="J190" s="107">
        <f>SUM(DR190:GL190)</f>
        <v>212592</v>
      </c>
      <c r="K190" s="109">
        <f>SUM(M190:AD190)</f>
        <v>51864</v>
      </c>
      <c r="L190" s="51">
        <f>SUM(CZ190:DQ190)</f>
        <v>49260</v>
      </c>
      <c r="M190" s="109">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9">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5">
      <c r="A191" s="632" t="s">
        <v>1009</v>
      </c>
      <c r="B191" s="104" t="s">
        <v>1043</v>
      </c>
      <c r="C191" s="140" t="str">
        <f t="shared" si="43"/>
        <v>England ICB - NHS Somerset Integrated Care Board</v>
      </c>
      <c r="D191" s="77">
        <f t="shared" si="62"/>
        <v>225653</v>
      </c>
      <c r="E191" s="77">
        <f t="shared" si="62"/>
        <v>240687</v>
      </c>
      <c r="F191" s="105">
        <f>G191+H191</f>
        <v>576852</v>
      </c>
      <c r="G191" s="52">
        <f>SUM(M191:CY191)</f>
        <v>282176</v>
      </c>
      <c r="H191" s="53">
        <f>SUM(CZ191:GL191)</f>
        <v>294676</v>
      </c>
      <c r="I191" s="52">
        <f>SUM(AE191:CY191)</f>
        <v>225653</v>
      </c>
      <c r="J191" s="107">
        <f>SUM(DR191:GL191)</f>
        <v>240687</v>
      </c>
      <c r="K191" s="109">
        <f>SUM(M191:AD191)</f>
        <v>56523</v>
      </c>
      <c r="L191" s="51">
        <f>SUM(CZ191:DQ191)</f>
        <v>53989</v>
      </c>
      <c r="M191" s="109">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9">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5">
      <c r="A192" s="632" t="s">
        <v>1009</v>
      </c>
      <c r="B192" s="104" t="s">
        <v>1044</v>
      </c>
      <c r="C192" s="140" t="str">
        <f t="shared" si="43"/>
        <v>England ICB - NHS South East London Integrated Care Board</v>
      </c>
      <c r="D192" s="77">
        <f t="shared" si="62"/>
        <v>677404</v>
      </c>
      <c r="E192" s="77">
        <f t="shared" si="62"/>
        <v>749378</v>
      </c>
      <c r="F192" s="105">
        <f>G192+H192</f>
        <v>1795871</v>
      </c>
      <c r="G192" s="52">
        <f>SUM(M192:CY192)</f>
        <v>865549</v>
      </c>
      <c r="H192" s="53">
        <f>SUM(CZ192:GL192)</f>
        <v>930322</v>
      </c>
      <c r="I192" s="52">
        <f>SUM(AE192:CY192)</f>
        <v>677404</v>
      </c>
      <c r="J192" s="107">
        <f>SUM(DR192:GL192)</f>
        <v>749378</v>
      </c>
      <c r="K192" s="109">
        <f>SUM(M192:AD192)</f>
        <v>188145</v>
      </c>
      <c r="L192" s="51">
        <f>SUM(CZ192:DQ192)</f>
        <v>180944</v>
      </c>
      <c r="M192" s="109">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9">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5">
      <c r="A193" s="632" t="s">
        <v>1009</v>
      </c>
      <c r="B193" s="104" t="s">
        <v>1045</v>
      </c>
      <c r="C193" s="140" t="str">
        <f t="shared" si="43"/>
        <v>England ICB - NHS South West London Integrated Care Board</v>
      </c>
      <c r="D193" s="77">
        <f t="shared" si="62"/>
        <v>558793</v>
      </c>
      <c r="E193" s="77">
        <f t="shared" si="62"/>
        <v>624396</v>
      </c>
      <c r="F193" s="105">
        <f>G193+H193</f>
        <v>1509217</v>
      </c>
      <c r="G193" s="52">
        <f>SUM(M193:CY193)</f>
        <v>725443</v>
      </c>
      <c r="H193" s="53">
        <f>SUM(CZ193:GL193)</f>
        <v>783774</v>
      </c>
      <c r="I193" s="52">
        <f>SUM(AE193:CY193)</f>
        <v>558793</v>
      </c>
      <c r="J193" s="107">
        <f>SUM(DR193:GL193)</f>
        <v>624396</v>
      </c>
      <c r="K193" s="109">
        <f>SUM(M193:AD193)</f>
        <v>166650</v>
      </c>
      <c r="L193" s="51">
        <f>SUM(CZ193:DQ193)</f>
        <v>159378</v>
      </c>
      <c r="M193" s="109">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9">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5">
      <c r="A194" s="632" t="s">
        <v>1009</v>
      </c>
      <c r="B194" s="104" t="s">
        <v>1046</v>
      </c>
      <c r="C194" s="140" t="str">
        <f t="shared" si="43"/>
        <v>England ICB - NHS South Yorkshire Integrated Care Board</v>
      </c>
      <c r="D194" s="77">
        <f t="shared" ref="D194:D199" si="63">I194</f>
        <v>540959</v>
      </c>
      <c r="E194" s="77">
        <f t="shared" ref="E194:E199" si="64">J194</f>
        <v>564398</v>
      </c>
      <c r="F194" s="105">
        <f t="shared" ref="F194:F199" si="65">G194+H194</f>
        <v>1392105</v>
      </c>
      <c r="G194" s="52">
        <f t="shared" ref="G194:G199" si="66">SUM(M194:CY194)</f>
        <v>687732</v>
      </c>
      <c r="H194" s="53">
        <f t="shared" ref="H194:H199" si="67">SUM(CZ194:GL194)</f>
        <v>704373</v>
      </c>
      <c r="I194" s="52">
        <f t="shared" ref="I194:I199" si="68">SUM(AE194:CY194)</f>
        <v>540959</v>
      </c>
      <c r="J194" s="107">
        <f t="shared" ref="J194:J199" si="69">SUM(DR194:GL194)</f>
        <v>564398</v>
      </c>
      <c r="K194" s="109">
        <f t="shared" ref="K194:K199" si="70">SUM(M194:AD194)</f>
        <v>146773</v>
      </c>
      <c r="L194" s="51">
        <f t="shared" ref="L194:L199" si="71">SUM(CZ194:DQ194)</f>
        <v>139975</v>
      </c>
      <c r="M194" s="109">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9">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5">
      <c r="A195" s="632" t="s">
        <v>1009</v>
      </c>
      <c r="B195" s="104" t="s">
        <v>1047</v>
      </c>
      <c r="C195" s="140" t="str">
        <f t="shared" si="43"/>
        <v>England ICB - NHS Staffordshire and Stoke-on-Trent Integrated Care Board</v>
      </c>
      <c r="D195" s="77">
        <f t="shared" si="63"/>
        <v>450065</v>
      </c>
      <c r="E195" s="77">
        <f t="shared" si="64"/>
        <v>466226</v>
      </c>
      <c r="F195" s="105">
        <f t="shared" si="65"/>
        <v>1146249</v>
      </c>
      <c r="G195" s="52">
        <f t="shared" si="66"/>
        <v>567449</v>
      </c>
      <c r="H195" s="53">
        <f t="shared" si="67"/>
        <v>578800</v>
      </c>
      <c r="I195" s="52">
        <f t="shared" si="68"/>
        <v>450065</v>
      </c>
      <c r="J195" s="107">
        <f t="shared" si="69"/>
        <v>466226</v>
      </c>
      <c r="K195" s="109">
        <f t="shared" si="70"/>
        <v>117384</v>
      </c>
      <c r="L195" s="51">
        <f t="shared" si="71"/>
        <v>112574</v>
      </c>
      <c r="M195" s="109">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9">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5">
      <c r="A196" s="632" t="s">
        <v>1009</v>
      </c>
      <c r="B196" s="104" t="s">
        <v>1048</v>
      </c>
      <c r="C196" s="140" t="str">
        <f t="shared" si="43"/>
        <v>England ICB - NHS Suffolk and North East Essex Integrated Care Board</v>
      </c>
      <c r="D196" s="77">
        <f t="shared" si="63"/>
        <v>390250</v>
      </c>
      <c r="E196" s="77">
        <f t="shared" si="64"/>
        <v>412336</v>
      </c>
      <c r="F196" s="105">
        <f t="shared" si="65"/>
        <v>997767</v>
      </c>
      <c r="G196" s="52">
        <f t="shared" si="66"/>
        <v>490262</v>
      </c>
      <c r="H196" s="53">
        <f t="shared" si="67"/>
        <v>507505</v>
      </c>
      <c r="I196" s="52">
        <f t="shared" si="68"/>
        <v>390250</v>
      </c>
      <c r="J196" s="107">
        <f t="shared" si="69"/>
        <v>412336</v>
      </c>
      <c r="K196" s="109">
        <f t="shared" si="70"/>
        <v>100012</v>
      </c>
      <c r="L196" s="51">
        <f t="shared" si="71"/>
        <v>95169</v>
      </c>
      <c r="M196" s="109">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9">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5">
      <c r="A197" s="632" t="s">
        <v>1009</v>
      </c>
      <c r="B197" s="104" t="s">
        <v>1049</v>
      </c>
      <c r="C197" s="140" t="str">
        <f t="shared" si="43"/>
        <v>England ICB - NHS Surrey Heartlands Integrated Care Board</v>
      </c>
      <c r="D197" s="77">
        <f t="shared" si="63"/>
        <v>398933</v>
      </c>
      <c r="E197" s="77">
        <f t="shared" si="64"/>
        <v>429149</v>
      </c>
      <c r="F197" s="105">
        <f t="shared" si="65"/>
        <v>1058519</v>
      </c>
      <c r="G197" s="52">
        <f t="shared" si="66"/>
        <v>516579</v>
      </c>
      <c r="H197" s="53">
        <f t="shared" si="67"/>
        <v>541940</v>
      </c>
      <c r="I197" s="52">
        <f t="shared" si="68"/>
        <v>398933</v>
      </c>
      <c r="J197" s="107">
        <f t="shared" si="69"/>
        <v>429149</v>
      </c>
      <c r="K197" s="109">
        <f t="shared" si="70"/>
        <v>117646</v>
      </c>
      <c r="L197" s="51">
        <f t="shared" si="71"/>
        <v>112791</v>
      </c>
      <c r="M197" s="109">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9">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5">
      <c r="A198" s="632" t="s">
        <v>1009</v>
      </c>
      <c r="B198" s="104" t="s">
        <v>1050</v>
      </c>
      <c r="C198" s="140" t="str">
        <f t="shared" si="43"/>
        <v>England ICB - NHS Sussex Integrated Care Board</v>
      </c>
      <c r="D198" s="77">
        <f t="shared" si="63"/>
        <v>666059</v>
      </c>
      <c r="E198" s="77">
        <f t="shared" si="64"/>
        <v>728176</v>
      </c>
      <c r="F198" s="105">
        <f t="shared" si="65"/>
        <v>1721021</v>
      </c>
      <c r="G198" s="52">
        <f t="shared" si="66"/>
        <v>833713</v>
      </c>
      <c r="H198" s="53">
        <f t="shared" si="67"/>
        <v>887308</v>
      </c>
      <c r="I198" s="52">
        <f t="shared" si="68"/>
        <v>666059</v>
      </c>
      <c r="J198" s="107">
        <f t="shared" si="69"/>
        <v>728176</v>
      </c>
      <c r="K198" s="109">
        <f t="shared" si="70"/>
        <v>167654</v>
      </c>
      <c r="L198" s="51">
        <f t="shared" si="71"/>
        <v>159132</v>
      </c>
      <c r="M198" s="109">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9">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5">
      <c r="A199" s="632" t="s">
        <v>1009</v>
      </c>
      <c r="B199" s="104" t="s">
        <v>1051</v>
      </c>
      <c r="C199" s="140" t="str">
        <f t="shared" si="43"/>
        <v>England ICB - NHS West Yorkshire Integrated Care Board</v>
      </c>
      <c r="D199" s="77">
        <f t="shared" si="63"/>
        <v>914649</v>
      </c>
      <c r="E199" s="77">
        <f t="shared" si="64"/>
        <v>974243</v>
      </c>
      <c r="F199" s="105">
        <f t="shared" si="65"/>
        <v>2429755</v>
      </c>
      <c r="G199" s="52">
        <f t="shared" si="66"/>
        <v>1191152</v>
      </c>
      <c r="H199" s="53">
        <f t="shared" si="67"/>
        <v>1238603</v>
      </c>
      <c r="I199" s="52">
        <f t="shared" si="68"/>
        <v>914649</v>
      </c>
      <c r="J199" s="107">
        <f t="shared" si="69"/>
        <v>974243</v>
      </c>
      <c r="K199" s="109">
        <f t="shared" si="70"/>
        <v>276503</v>
      </c>
      <c r="L199" s="51">
        <f t="shared" si="71"/>
        <v>264360</v>
      </c>
      <c r="M199" s="109">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9">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7" customFormat="1" x14ac:dyDescent="0.25">
      <c r="A200" s="113"/>
      <c r="B200" s="142"/>
      <c r="C200" s="122"/>
      <c r="D200" s="138">
        <f t="shared" ref="D200:L200" si="72">SUM(D158:D199)</f>
        <v>21895402</v>
      </c>
      <c r="E200" s="138">
        <f t="shared" si="72"/>
        <v>23324090</v>
      </c>
      <c r="F200" s="138">
        <f t="shared" si="72"/>
        <v>57106398</v>
      </c>
      <c r="G200" s="138">
        <f t="shared" si="72"/>
        <v>27983290</v>
      </c>
      <c r="H200" s="138">
        <f t="shared" si="72"/>
        <v>29123108</v>
      </c>
      <c r="I200" s="138">
        <f t="shared" si="72"/>
        <v>21895402</v>
      </c>
      <c r="J200" s="138">
        <f t="shared" si="72"/>
        <v>23324090</v>
      </c>
      <c r="K200" s="138">
        <f t="shared" si="72"/>
        <v>6087888</v>
      </c>
      <c r="L200" s="138">
        <f t="shared" si="72"/>
        <v>5799018</v>
      </c>
      <c r="M200" s="138"/>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c r="AU200" s="116"/>
      <c r="AV200" s="116"/>
      <c r="AW200" s="116"/>
      <c r="AX200" s="116"/>
      <c r="AY200" s="116"/>
      <c r="AZ200" s="116"/>
      <c r="BA200" s="116"/>
      <c r="BB200" s="116"/>
      <c r="BC200" s="116"/>
      <c r="BD200" s="116"/>
      <c r="BE200" s="116"/>
      <c r="BF200" s="116"/>
      <c r="BG200" s="116"/>
      <c r="BH200" s="116"/>
      <c r="BI200" s="116"/>
      <c r="BJ200" s="116"/>
      <c r="BK200" s="116"/>
      <c r="BL200" s="116"/>
      <c r="BM200" s="116"/>
      <c r="BN200" s="116"/>
      <c r="BO200" s="116"/>
      <c r="BP200" s="116"/>
      <c r="BQ200" s="116"/>
      <c r="BR200" s="116"/>
      <c r="BS200" s="116"/>
      <c r="BT200" s="116"/>
      <c r="BU200" s="116"/>
      <c r="BV200" s="116"/>
      <c r="BW200" s="116"/>
      <c r="BX200" s="116"/>
      <c r="BY200" s="116"/>
      <c r="BZ200" s="116"/>
      <c r="CA200" s="116"/>
      <c r="CB200" s="116"/>
      <c r="CC200" s="116"/>
      <c r="CD200" s="116"/>
      <c r="CE200" s="116"/>
      <c r="CF200" s="116"/>
      <c r="CG200" s="116"/>
      <c r="CH200" s="116"/>
      <c r="CI200" s="116"/>
      <c r="CJ200" s="116"/>
      <c r="CK200" s="116"/>
      <c r="CL200" s="116"/>
      <c r="CM200" s="116"/>
      <c r="CN200" s="116"/>
      <c r="CO200" s="116"/>
      <c r="CP200" s="116"/>
      <c r="CQ200" s="116"/>
      <c r="CR200" s="116"/>
      <c r="CS200" s="116"/>
      <c r="CT200" s="116"/>
      <c r="CU200" s="116"/>
      <c r="CV200" s="116"/>
      <c r="CW200" s="116"/>
      <c r="CX200" s="116"/>
      <c r="CY200" s="115"/>
      <c r="CZ200" s="139"/>
      <c r="DA200" s="116"/>
      <c r="DB200" s="116"/>
      <c r="DC200" s="116"/>
      <c r="DD200" s="116"/>
      <c r="DE200" s="116"/>
      <c r="DF200" s="116"/>
      <c r="DG200" s="116"/>
      <c r="DH200" s="116"/>
      <c r="DI200" s="116"/>
      <c r="DJ200" s="116"/>
      <c r="DK200" s="116"/>
      <c r="DL200" s="116"/>
      <c r="DM200" s="116"/>
      <c r="DN200" s="116"/>
      <c r="DO200" s="116"/>
      <c r="DP200" s="116"/>
      <c r="DQ200" s="116"/>
      <c r="DR200" s="116"/>
      <c r="DS200" s="116"/>
      <c r="DT200" s="116"/>
      <c r="DU200" s="116"/>
      <c r="DV200" s="116"/>
      <c r="DW200" s="116"/>
      <c r="DX200" s="116"/>
      <c r="DY200" s="116"/>
      <c r="DZ200" s="116"/>
      <c r="EA200" s="116"/>
      <c r="EB200" s="116"/>
      <c r="EC200" s="116"/>
      <c r="ED200" s="116"/>
      <c r="EE200" s="116"/>
      <c r="EF200" s="116"/>
      <c r="EG200" s="116"/>
      <c r="EH200" s="116"/>
      <c r="EI200" s="116"/>
      <c r="EJ200" s="116"/>
      <c r="EK200" s="116"/>
      <c r="EL200" s="116"/>
      <c r="EM200" s="116"/>
      <c r="EN200" s="116"/>
      <c r="EO200" s="116"/>
      <c r="EP200" s="116"/>
      <c r="EQ200" s="116"/>
      <c r="ER200" s="116"/>
      <c r="ES200" s="116"/>
      <c r="ET200" s="116"/>
      <c r="EU200" s="116"/>
      <c r="EV200" s="116"/>
      <c r="EW200" s="116"/>
      <c r="EX200" s="116"/>
      <c r="EY200" s="116"/>
      <c r="EZ200" s="116"/>
      <c r="FA200" s="116"/>
      <c r="FB200" s="116"/>
      <c r="FC200" s="116"/>
      <c r="FD200" s="116"/>
      <c r="FE200" s="116"/>
      <c r="FF200" s="116"/>
      <c r="FG200" s="116"/>
      <c r="FH200" s="116"/>
      <c r="FI200" s="116"/>
      <c r="FJ200" s="116"/>
      <c r="FK200" s="116"/>
      <c r="FL200" s="116"/>
      <c r="FM200" s="116"/>
      <c r="FN200" s="116"/>
      <c r="FO200" s="116"/>
      <c r="FP200" s="116"/>
      <c r="FQ200" s="116"/>
      <c r="FR200" s="116"/>
      <c r="FS200" s="116"/>
      <c r="FT200" s="116"/>
      <c r="FU200" s="116"/>
      <c r="FV200" s="116"/>
      <c r="FW200" s="116"/>
      <c r="FX200" s="116"/>
      <c r="FY200" s="116"/>
      <c r="FZ200" s="116"/>
      <c r="GA200" s="116"/>
      <c r="GB200" s="116"/>
      <c r="GC200" s="116"/>
      <c r="GD200" s="116"/>
      <c r="GE200" s="116"/>
      <c r="GF200" s="116"/>
      <c r="GG200" s="116"/>
      <c r="GH200" s="116"/>
      <c r="GI200" s="116"/>
      <c r="GJ200" s="116"/>
      <c r="GK200" s="116"/>
      <c r="GL200" s="115"/>
    </row>
    <row r="201" spans="1:194" s="1" customFormat="1" x14ac:dyDescent="0.25">
      <c r="A201" s="31" t="s">
        <v>242</v>
      </c>
      <c r="B201" s="1" t="s">
        <v>392</v>
      </c>
      <c r="C201" s="67" t="str">
        <f>CONCATENATE(A201," - ",B201)</f>
        <v>LA England - Adur</v>
      </c>
      <c r="D201" s="58">
        <f t="shared" ref="D201:D265" si="73">I201</f>
        <v>24443</v>
      </c>
      <c r="E201" s="58">
        <f t="shared" ref="E201:E265" si="74">J201</f>
        <v>27108</v>
      </c>
      <c r="F201" s="549">
        <f t="shared" ref="F201:F265" si="75">G201+H201</f>
        <v>64688</v>
      </c>
      <c r="G201" s="549">
        <f t="shared" ref="G201:G265" si="76">SUM(M201:CY201)</f>
        <v>31217</v>
      </c>
      <c r="H201" s="59">
        <f t="shared" ref="H201:H265" si="77">SUM(CZ201:GL201)</f>
        <v>33471</v>
      </c>
      <c r="I201" s="59">
        <f t="shared" ref="I201:I265" si="78">SUM(AE201:CY201)</f>
        <v>24443</v>
      </c>
      <c r="J201" s="59">
        <f t="shared" ref="J201:J265" si="79">SUM(DR201:GL201)</f>
        <v>27108</v>
      </c>
      <c r="K201" s="50">
        <f t="shared" ref="K201:K265" si="80">SUM(M201:AD201)</f>
        <v>6774</v>
      </c>
      <c r="L201" s="58">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5">
      <c r="A202" s="31" t="s">
        <v>242</v>
      </c>
      <c r="B202" s="1" t="s">
        <v>393</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5">
      <c r="A203" s="31" t="s">
        <v>242</v>
      </c>
      <c r="B203" s="1" t="s">
        <v>394</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5">
      <c r="A204" s="31" t="s">
        <v>242</v>
      </c>
      <c r="B204" s="1" t="s">
        <v>395</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5">
      <c r="A205" s="31" t="s">
        <v>242</v>
      </c>
      <c r="B205" s="1" t="s">
        <v>396</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5">
      <c r="A206" s="31" t="s">
        <v>242</v>
      </c>
      <c r="B206" s="1" t="s">
        <v>397</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5">
      <c r="A207" s="31" t="s">
        <v>242</v>
      </c>
      <c r="B207" s="1" t="s">
        <v>398</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5">
      <c r="A208" s="31" t="s">
        <v>242</v>
      </c>
      <c r="B208" s="1" t="s">
        <v>399</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5">
      <c r="A209" s="31" t="s">
        <v>242</v>
      </c>
      <c r="B209" s="1" t="s">
        <v>400</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5">
      <c r="A210" s="31" t="s">
        <v>242</v>
      </c>
      <c r="B210" s="1" t="s">
        <v>401</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5">
      <c r="A211" s="31" t="s">
        <v>242</v>
      </c>
      <c r="B211" s="1" t="s">
        <v>402</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5">
      <c r="A212" s="31" t="s">
        <v>242</v>
      </c>
      <c r="B212" s="1" t="s">
        <v>403</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5">
      <c r="A213" s="31" t="s">
        <v>242</v>
      </c>
      <c r="B213" s="1" t="s">
        <v>404</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5">
      <c r="A214" s="31" t="s">
        <v>242</v>
      </c>
      <c r="B214" s="1" t="s">
        <v>405</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5">
      <c r="A215" s="31" t="s">
        <v>242</v>
      </c>
      <c r="B215" s="1" t="s">
        <v>406</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5">
      <c r="A216" s="31" t="s">
        <v>242</v>
      </c>
      <c r="B216" s="1" t="s">
        <v>407</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5">
      <c r="A217" s="31" t="s">
        <v>242</v>
      </c>
      <c r="B217" s="1" t="s">
        <v>408</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5">
      <c r="A218" s="31" t="s">
        <v>242</v>
      </c>
      <c r="B218" s="1" t="s">
        <v>409</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5">
      <c r="A219" s="31" t="s">
        <v>242</v>
      </c>
      <c r="B219" s="1" t="s">
        <v>410</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5">
      <c r="A220" s="31" t="s">
        <v>242</v>
      </c>
      <c r="B220" s="1" t="s">
        <v>411</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5">
      <c r="A221" s="31" t="s">
        <v>242</v>
      </c>
      <c r="B221" s="1" t="s">
        <v>412</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5">
      <c r="A222" s="31" t="s">
        <v>242</v>
      </c>
      <c r="B222" s="1" t="s">
        <v>413</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5">
      <c r="A223" s="31" t="s">
        <v>242</v>
      </c>
      <c r="B223" s="1" t="s">
        <v>414</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5">
      <c r="A224" s="31" t="s">
        <v>242</v>
      </c>
      <c r="B224" s="1" t="s">
        <v>415</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5">
      <c r="A225" s="31" t="s">
        <v>242</v>
      </c>
      <c r="B225" s="1" t="s">
        <v>416</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5">
      <c r="A226" s="31" t="s">
        <v>242</v>
      </c>
      <c r="B226" s="1" t="s">
        <v>417</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5">
      <c r="A227" s="31" t="s">
        <v>242</v>
      </c>
      <c r="B227" s="1" t="s">
        <v>418</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5">
      <c r="A228" s="31" t="s">
        <v>242</v>
      </c>
      <c r="B228" s="1" t="s">
        <v>419</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5">
      <c r="A229" s="31" t="s">
        <v>242</v>
      </c>
      <c r="B229" s="1" t="s">
        <v>420</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5">
      <c r="A230" s="31" t="s">
        <v>242</v>
      </c>
      <c r="B230" s="1" t="s">
        <v>421</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5">
      <c r="A231" s="31" t="s">
        <v>242</v>
      </c>
      <c r="B231" s="1" t="s">
        <v>422</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5">
      <c r="A232" s="31" t="s">
        <v>242</v>
      </c>
      <c r="B232" s="1" t="s">
        <v>423</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5">
      <c r="A233" s="31" t="s">
        <v>242</v>
      </c>
      <c r="B233" s="1" t="s">
        <v>424</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5">
      <c r="A234" s="31" t="s">
        <v>242</v>
      </c>
      <c r="B234" s="1" t="s">
        <v>425</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5">
      <c r="A235" s="31" t="s">
        <v>242</v>
      </c>
      <c r="B235" s="1" t="s">
        <v>426</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5">
      <c r="A236" s="31" t="s">
        <v>242</v>
      </c>
      <c r="B236" s="1" t="s">
        <v>427</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5">
      <c r="A237" s="31" t="s">
        <v>242</v>
      </c>
      <c r="B237" s="1" t="s">
        <v>428</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5">
      <c r="A238" s="31" t="s">
        <v>242</v>
      </c>
      <c r="B238" s="1" t="s">
        <v>429</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5">
      <c r="A239" s="31" t="s">
        <v>242</v>
      </c>
      <c r="B239" s="1" t="s">
        <v>430</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5">
      <c r="A240" s="31" t="s">
        <v>242</v>
      </c>
      <c r="B240" s="1" t="s">
        <v>431</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5">
      <c r="A241" s="31" t="s">
        <v>242</v>
      </c>
      <c r="B241" s="1" t="s">
        <v>432</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5">
      <c r="A242" s="31" t="s">
        <v>242</v>
      </c>
      <c r="B242" s="1" t="s">
        <v>433</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5">
      <c r="A243" s="31" t="s">
        <v>242</v>
      </c>
      <c r="B243" s="1" t="s">
        <v>434</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5">
      <c r="A244" s="31" t="s">
        <v>242</v>
      </c>
      <c r="B244" s="1" t="s">
        <v>435</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5">
      <c r="A245" s="31" t="s">
        <v>242</v>
      </c>
      <c r="B245" s="1" t="s">
        <v>436</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5">
      <c r="A246" s="31" t="s">
        <v>242</v>
      </c>
      <c r="B246" s="1" t="s">
        <v>437</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5">
      <c r="A247" s="31" t="s">
        <v>242</v>
      </c>
      <c r="B247" s="1" t="s">
        <v>438</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5">
      <c r="A248" s="31" t="s">
        <v>242</v>
      </c>
      <c r="B248" s="1" t="s">
        <v>439</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5">
      <c r="A249" s="31" t="s">
        <v>242</v>
      </c>
      <c r="B249" s="1" t="s">
        <v>440</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5">
      <c r="A250" s="31" t="s">
        <v>242</v>
      </c>
      <c r="B250" s="1" t="s">
        <v>441</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5">
      <c r="A251" s="31" t="s">
        <v>242</v>
      </c>
      <c r="B251" s="1" t="s">
        <v>442</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5">
      <c r="A252" s="31" t="s">
        <v>242</v>
      </c>
      <c r="B252" s="1" t="s">
        <v>443</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5">
      <c r="A253" s="31" t="s">
        <v>242</v>
      </c>
      <c r="B253" s="1" t="s">
        <v>444</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5">
      <c r="A254" s="31" t="s">
        <v>242</v>
      </c>
      <c r="B254" s="1" t="s">
        <v>445</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5">
      <c r="A255" s="31" t="s">
        <v>242</v>
      </c>
      <c r="B255" s="1" t="s">
        <v>446</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5">
      <c r="A256" s="31" t="s">
        <v>242</v>
      </c>
      <c r="B256" s="1" t="s">
        <v>447</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5">
      <c r="A257" s="31" t="s">
        <v>242</v>
      </c>
      <c r="B257" s="1" t="s">
        <v>448</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5">
      <c r="A258" s="31" t="s">
        <v>242</v>
      </c>
      <c r="B258" s="1" t="s">
        <v>449</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5">
      <c r="A259" s="31" t="s">
        <v>242</v>
      </c>
      <c r="B259" s="1" t="s">
        <v>450</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5">
      <c r="A260" s="31" t="s">
        <v>242</v>
      </c>
      <c r="B260" s="1" t="s">
        <v>451</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5">
      <c r="A261" s="31" t="s">
        <v>242</v>
      </c>
      <c r="B261" s="1" t="s">
        <v>452</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5">
      <c r="A262" s="31" t="s">
        <v>242</v>
      </c>
      <c r="B262" s="1" t="s">
        <v>453</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5">
      <c r="A263" s="31" t="s">
        <v>242</v>
      </c>
      <c r="B263" s="1" t="s">
        <v>454</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5">
      <c r="A264" s="31" t="s">
        <v>242</v>
      </c>
      <c r="B264" s="1" t="s">
        <v>1052</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5">
      <c r="A265" s="31" t="s">
        <v>242</v>
      </c>
      <c r="B265" s="1" t="s">
        <v>455</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5">
      <c r="A266" s="31" t="s">
        <v>242</v>
      </c>
      <c r="B266" s="1" t="s">
        <v>456</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5">
      <c r="A267" s="31" t="s">
        <v>242</v>
      </c>
      <c r="B267" s="1" t="s">
        <v>457</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5">
      <c r="A268" s="31" t="s">
        <v>242</v>
      </c>
      <c r="B268" s="1" t="s">
        <v>458</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5">
      <c r="A269" s="31" t="s">
        <v>242</v>
      </c>
      <c r="B269" s="1" t="s">
        <v>459</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5">
      <c r="A270" s="31" t="s">
        <v>242</v>
      </c>
      <c r="B270" s="1" t="s">
        <v>460</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5">
      <c r="A271" s="31" t="s">
        <v>242</v>
      </c>
      <c r="B271" s="1" t="s">
        <v>390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5">
      <c r="A272" s="31" t="s">
        <v>242</v>
      </c>
      <c r="B272" s="1" t="s">
        <v>461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5">
      <c r="A273" s="31" t="s">
        <v>242</v>
      </c>
      <c r="B273" s="1" t="s">
        <v>462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5">
      <c r="A274" s="31" t="s">
        <v>242</v>
      </c>
      <c r="B274" s="1" t="s">
        <v>463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5">
      <c r="A275" s="31" t="s">
        <v>242</v>
      </c>
      <c r="B275" s="1" t="s">
        <v>464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5">
      <c r="A276" s="31" t="s">
        <v>242</v>
      </c>
      <c r="B276" s="1" t="s">
        <v>465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5">
      <c r="A277" s="31" t="s">
        <v>242</v>
      </c>
      <c r="B277" s="1" t="s">
        <v>466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5">
      <c r="A278" s="31" t="s">
        <v>242</v>
      </c>
      <c r="B278" s="1" t="s">
        <v>467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5">
      <c r="A279" s="31" t="s">
        <v>242</v>
      </c>
      <c r="B279" s="1" t="s">
        <v>468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5">
      <c r="A280" s="31" t="s">
        <v>242</v>
      </c>
      <c r="B280" s="1" t="s">
        <v>469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5">
      <c r="A281" s="31" t="s">
        <v>242</v>
      </c>
      <c r="B281" s="1" t="s">
        <v>470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5">
      <c r="A282" s="31" t="s">
        <v>242</v>
      </c>
      <c r="B282" s="1" t="s">
        <v>471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5">
      <c r="A283" s="31" t="s">
        <v>242</v>
      </c>
      <c r="B283" s="1" t="s">
        <v>472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5">
      <c r="A284" s="31" t="s">
        <v>242</v>
      </c>
      <c r="B284" s="1" t="s">
        <v>473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5">
      <c r="A285" s="31" t="s">
        <v>242</v>
      </c>
      <c r="B285" s="1" t="s">
        <v>474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5">
      <c r="A286" s="31" t="s">
        <v>242</v>
      </c>
      <c r="B286" s="1" t="s">
        <v>475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5">
      <c r="A287" s="31" t="s">
        <v>242</v>
      </c>
      <c r="B287" s="1" t="s">
        <v>476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5">
      <c r="A288" s="31" t="s">
        <v>242</v>
      </c>
      <c r="B288" s="1" t="s">
        <v>477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5">
      <c r="A289" s="31" t="s">
        <v>242</v>
      </c>
      <c r="B289" s="1" t="s">
        <v>478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5">
      <c r="A290" s="31" t="s">
        <v>242</v>
      </c>
      <c r="B290" s="1" t="s">
        <v>479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5">
      <c r="A291" s="31" t="s">
        <v>242</v>
      </c>
      <c r="B291" s="1" t="s">
        <v>480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5">
      <c r="A292" s="31" t="s">
        <v>242</v>
      </c>
      <c r="B292" s="1" t="s">
        <v>481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5">
      <c r="A293" s="31" t="s">
        <v>242</v>
      </c>
      <c r="B293" s="1" t="s">
        <v>482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5">
      <c r="A294" s="31" t="s">
        <v>242</v>
      </c>
      <c r="B294" s="1" t="s">
        <v>483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5">
      <c r="A295" s="31" t="s">
        <v>242</v>
      </c>
      <c r="B295" s="1" t="s">
        <v>484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5">
      <c r="A296" s="31" t="s">
        <v>242</v>
      </c>
      <c r="B296" s="1" t="s">
        <v>485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5">
      <c r="A297" s="31" t="s">
        <v>242</v>
      </c>
      <c r="B297" s="1" t="s">
        <v>486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5">
      <c r="A298" s="31" t="s">
        <v>242</v>
      </c>
      <c r="B298" s="1" t="s">
        <v>487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5">
      <c r="A299" s="31" t="s">
        <v>242</v>
      </c>
      <c r="B299" s="1" t="s">
        <v>488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5">
      <c r="A300" s="31" t="s">
        <v>242</v>
      </c>
      <c r="B300" s="1" t="s">
        <v>489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5">
      <c r="A301" s="31" t="s">
        <v>242</v>
      </c>
      <c r="B301" s="1" t="s">
        <v>490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5">
      <c r="A302" s="31" t="s">
        <v>242</v>
      </c>
      <c r="B302" s="1" t="s">
        <v>491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5">
      <c r="A303" s="31" t="s">
        <v>242</v>
      </c>
      <c r="B303" s="1" t="s">
        <v>492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5">
      <c r="A304" s="31" t="s">
        <v>242</v>
      </c>
      <c r="B304" s="1" t="s">
        <v>493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5">
      <c r="A305" s="31" t="s">
        <v>242</v>
      </c>
      <c r="B305" s="1" t="s">
        <v>494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5">
      <c r="A306" s="31" t="s">
        <v>242</v>
      </c>
      <c r="B306" s="1" t="s">
        <v>495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5">
      <c r="A307" s="31" t="s">
        <v>242</v>
      </c>
      <c r="B307" s="1" t="s">
        <v>496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5">
      <c r="A308" s="31" t="s">
        <v>242</v>
      </c>
      <c r="B308" s="1" t="s">
        <v>497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5">
      <c r="A309" s="31" t="s">
        <v>242</v>
      </c>
      <c r="B309" s="1" t="s">
        <v>498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5">
      <c r="A310" s="31" t="s">
        <v>242</v>
      </c>
      <c r="B310" s="1" t="s">
        <v>499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5">
      <c r="A311" s="31" t="s">
        <v>242</v>
      </c>
      <c r="B311" s="1" t="s">
        <v>500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5">
      <c r="A312" s="31" t="s">
        <v>242</v>
      </c>
      <c r="B312" s="1" t="s">
        <v>501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5">
      <c r="A313" s="31" t="s">
        <v>242</v>
      </c>
      <c r="B313" s="1" t="s">
        <v>502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5">
      <c r="A314" s="31" t="s">
        <v>242</v>
      </c>
      <c r="B314" s="1" t="s">
        <v>503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5">
      <c r="A315" s="31" t="s">
        <v>242</v>
      </c>
      <c r="B315" s="1" t="s">
        <v>504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5">
      <c r="A316" s="31" t="s">
        <v>242</v>
      </c>
      <c r="B316" s="1" t="s">
        <v>505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5">
      <c r="A317" s="31" t="s">
        <v>242</v>
      </c>
      <c r="B317" s="1" t="s">
        <v>506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5">
      <c r="A318" s="31" t="s">
        <v>242</v>
      </c>
      <c r="B318" s="1" t="s">
        <v>507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5">
      <c r="A319" s="31" t="s">
        <v>242</v>
      </c>
      <c r="B319" s="1" t="s">
        <v>508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5">
      <c r="A320" s="31" t="s">
        <v>242</v>
      </c>
      <c r="B320" s="1" t="s">
        <v>509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5">
      <c r="A321" s="31" t="s">
        <v>242</v>
      </c>
      <c r="B321" s="1" t="s">
        <v>510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5">
      <c r="A322" s="31" t="s">
        <v>242</v>
      </c>
      <c r="B322" s="1" t="s">
        <v>511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5">
      <c r="A323" s="31" t="s">
        <v>242</v>
      </c>
      <c r="B323" s="1" t="s">
        <v>512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5">
      <c r="A324" s="31" t="s">
        <v>242</v>
      </c>
      <c r="B324" s="1" t="s">
        <v>513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5">
      <c r="A325" s="31" t="s">
        <v>242</v>
      </c>
      <c r="B325" s="1" t="s">
        <v>514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5">
      <c r="A326" s="31" t="s">
        <v>242</v>
      </c>
      <c r="B326" s="1" t="s">
        <v>515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5">
      <c r="A327" s="31" t="s">
        <v>242</v>
      </c>
      <c r="B327" s="1" t="s">
        <v>516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5">
      <c r="A328" s="31" t="s">
        <v>242</v>
      </c>
      <c r="B328" s="1" t="s">
        <v>517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5">
      <c r="A329" s="31" t="s">
        <v>242</v>
      </c>
      <c r="B329" s="1" t="s">
        <v>518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5">
      <c r="A330" s="31" t="s">
        <v>242</v>
      </c>
      <c r="B330" s="1" t="s">
        <v>519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5">
      <c r="A331" s="31" t="s">
        <v>242</v>
      </c>
      <c r="B331" s="1" t="s">
        <v>520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5">
      <c r="A332" s="31" t="s">
        <v>242</v>
      </c>
      <c r="B332" s="1" t="s">
        <v>521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5">
      <c r="A333" s="31" t="s">
        <v>242</v>
      </c>
      <c r="B333" s="1" t="s">
        <v>522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5">
      <c r="A334" s="31" t="s">
        <v>242</v>
      </c>
      <c r="B334" s="1" t="s">
        <v>523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5">
      <c r="A335" s="31" t="s">
        <v>242</v>
      </c>
      <c r="B335" s="1" t="s">
        <v>524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5">
      <c r="A336" s="31" t="s">
        <v>242</v>
      </c>
      <c r="B336" s="1" t="s">
        <v>525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5">
      <c r="A337" s="31" t="s">
        <v>242</v>
      </c>
      <c r="B337" s="1" t="s">
        <v>526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5">
      <c r="A338" s="31" t="s">
        <v>242</v>
      </c>
      <c r="B338" s="1" t="s">
        <v>527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5">
      <c r="A339" s="31" t="s">
        <v>242</v>
      </c>
      <c r="B339" s="1" t="s">
        <v>528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5">
      <c r="A340" s="31" t="s">
        <v>242</v>
      </c>
      <c r="B340" s="1" t="s">
        <v>529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5">
      <c r="A341" s="31" t="s">
        <v>242</v>
      </c>
      <c r="B341" s="1" t="s">
        <v>530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5">
      <c r="A342" s="31" t="s">
        <v>242</v>
      </c>
      <c r="B342" s="1" t="s">
        <v>531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5">
      <c r="A343" s="31" t="s">
        <v>242</v>
      </c>
      <c r="B343" s="1" t="s">
        <v>532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5">
      <c r="A344" s="31" t="s">
        <v>242</v>
      </c>
      <c r="B344" s="1" t="s">
        <v>533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5">
      <c r="A345" s="31" t="s">
        <v>242</v>
      </c>
      <c r="B345" s="1" t="s">
        <v>534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5">
      <c r="A346" s="31" t="s">
        <v>242</v>
      </c>
      <c r="B346" s="1" t="s">
        <v>535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5">
      <c r="A347" s="31" t="s">
        <v>242</v>
      </c>
      <c r="B347" s="1" t="s">
        <v>536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5">
      <c r="A348" s="31" t="s">
        <v>242</v>
      </c>
      <c r="B348" s="1" t="s">
        <v>537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5">
      <c r="A349" s="31" t="s">
        <v>242</v>
      </c>
      <c r="B349" s="1" t="s">
        <v>538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5">
      <c r="A350" s="31" t="s">
        <v>242</v>
      </c>
      <c r="B350" s="1" t="s">
        <v>539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5">
      <c r="A351" s="31" t="s">
        <v>242</v>
      </c>
      <c r="B351" s="1" t="s">
        <v>540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5">
      <c r="A352" s="31" t="s">
        <v>242</v>
      </c>
      <c r="B352" s="1" t="s">
        <v>541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5">
      <c r="A353" s="31" t="s">
        <v>242</v>
      </c>
      <c r="B353" s="1" t="s">
        <v>542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5">
      <c r="A354" s="31" t="s">
        <v>242</v>
      </c>
      <c r="B354" s="1" t="s">
        <v>543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5">
      <c r="A355" s="31" t="s">
        <v>242</v>
      </c>
      <c r="B355" s="1" t="s">
        <v>544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5">
      <c r="A356" s="31" t="s">
        <v>242</v>
      </c>
      <c r="B356" s="1" t="s">
        <v>545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5">
      <c r="A357" s="31" t="s">
        <v>242</v>
      </c>
      <c r="B357" s="1" t="s">
        <v>546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5">
      <c r="A358" s="31" t="s">
        <v>242</v>
      </c>
      <c r="B358" s="1" t="s">
        <v>547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5">
      <c r="A359" s="31" t="s">
        <v>242</v>
      </c>
      <c r="B359" s="1" t="s">
        <v>548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5">
      <c r="A360" s="31" t="s">
        <v>242</v>
      </c>
      <c r="B360" s="1" t="s">
        <v>549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5">
      <c r="A361" s="31" t="s">
        <v>242</v>
      </c>
      <c r="B361" s="1" t="s">
        <v>550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5">
      <c r="A362" s="31" t="s">
        <v>242</v>
      </c>
      <c r="B362" s="1" t="s">
        <v>551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5">
      <c r="A363" s="31" t="s">
        <v>242</v>
      </c>
      <c r="B363" s="1" t="s">
        <v>552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5">
      <c r="A364" s="31" t="s">
        <v>242</v>
      </c>
      <c r="B364" s="1" t="s">
        <v>553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5">
      <c r="A365" s="31" t="s">
        <v>242</v>
      </c>
      <c r="B365" s="1" t="s">
        <v>554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5">
      <c r="A366" s="31" t="s">
        <v>242</v>
      </c>
      <c r="B366" s="1" t="s">
        <v>555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5">
      <c r="A367" s="31" t="s">
        <v>242</v>
      </c>
      <c r="B367" s="1" t="s">
        <v>556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5">
      <c r="A368" s="31" t="s">
        <v>242</v>
      </c>
      <c r="B368" s="1" t="s">
        <v>557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5">
      <c r="A369" s="31" t="s">
        <v>242</v>
      </c>
      <c r="B369" s="1" t="s">
        <v>558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5">
      <c r="A370" s="31" t="s">
        <v>242</v>
      </c>
      <c r="B370" s="1" t="s">
        <v>559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5">
      <c r="A371" s="31" t="s">
        <v>242</v>
      </c>
      <c r="B371" s="1" t="s">
        <v>1053</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5">
      <c r="A372" s="31" t="s">
        <v>242</v>
      </c>
      <c r="B372" s="1" t="s">
        <v>560</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5">
      <c r="A373" s="31" t="s">
        <v>242</v>
      </c>
      <c r="B373" s="1" t="s">
        <v>561</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5">
      <c r="A374" s="31" t="s">
        <v>242</v>
      </c>
      <c r="B374" s="1" t="s">
        <v>562</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5">
      <c r="A375" s="31" t="s">
        <v>242</v>
      </c>
      <c r="B375" s="1" t="s">
        <v>563</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5">
      <c r="A376" s="31" t="s">
        <v>242</v>
      </c>
      <c r="B376" s="1" t="s">
        <v>1054</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5">
      <c r="A377" s="31" t="s">
        <v>242</v>
      </c>
      <c r="B377" s="1" t="s">
        <v>564</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5">
      <c r="A378" s="31" t="s">
        <v>242</v>
      </c>
      <c r="B378" s="1" t="s">
        <v>565</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5">
      <c r="A379" s="31" t="s">
        <v>242</v>
      </c>
      <c r="B379" s="1" t="s">
        <v>566</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5">
      <c r="A380" s="31" t="s">
        <v>242</v>
      </c>
      <c r="B380" s="1" t="s">
        <v>567</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5">
      <c r="A381" s="31" t="s">
        <v>242</v>
      </c>
      <c r="B381" s="1" t="s">
        <v>568</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5">
      <c r="A382" s="31" t="s">
        <v>242</v>
      </c>
      <c r="B382" s="1" t="s">
        <v>569</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5">
      <c r="A383" s="31" t="s">
        <v>242</v>
      </c>
      <c r="B383" s="1" t="s">
        <v>570</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5">
      <c r="A384" s="31" t="s">
        <v>242</v>
      </c>
      <c r="B384" s="1" t="s">
        <v>571</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5">
      <c r="A385" s="31" t="s">
        <v>242</v>
      </c>
      <c r="B385" s="1" t="s">
        <v>572</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5">
      <c r="A386" s="31" t="s">
        <v>242</v>
      </c>
      <c r="B386" s="1" t="s">
        <v>573</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5">
      <c r="A387" s="31" t="s">
        <v>242</v>
      </c>
      <c r="B387" s="1" t="s">
        <v>574</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5">
      <c r="A388" s="31" t="s">
        <v>242</v>
      </c>
      <c r="B388" s="1" t="s">
        <v>575</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5">
      <c r="A389" s="31" t="s">
        <v>242</v>
      </c>
      <c r="B389" s="1" t="s">
        <v>576</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5">
      <c r="A390" s="31" t="s">
        <v>242</v>
      </c>
      <c r="B390" s="1" t="s">
        <v>577</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5">
      <c r="A391" s="31" t="s">
        <v>242</v>
      </c>
      <c r="B391" s="1" t="s">
        <v>578</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5">
      <c r="A392" s="31" t="s">
        <v>242</v>
      </c>
      <c r="B392" s="1" t="s">
        <v>579</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5">
      <c r="A393" s="31" t="s">
        <v>242</v>
      </c>
      <c r="B393" s="1" t="s">
        <v>580</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5">
      <c r="A394" s="31" t="s">
        <v>242</v>
      </c>
      <c r="B394" s="1" t="s">
        <v>581</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5">
      <c r="A395" s="31" t="s">
        <v>242</v>
      </c>
      <c r="B395" s="1" t="s">
        <v>582</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5">
      <c r="A396" s="31" t="s">
        <v>242</v>
      </c>
      <c r="B396" s="1" t="s">
        <v>583</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5">
      <c r="A397" s="31" t="s">
        <v>242</v>
      </c>
      <c r="B397" s="1" t="s">
        <v>584</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5">
      <c r="A398" s="31" t="s">
        <v>242</v>
      </c>
      <c r="B398" s="1" t="s">
        <v>585</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5">
      <c r="A399" s="31" t="s">
        <v>242</v>
      </c>
      <c r="B399" s="1" t="s">
        <v>586</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5">
      <c r="A400" s="31" t="s">
        <v>242</v>
      </c>
      <c r="B400" s="1" t="s">
        <v>587</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5">
      <c r="A401" s="31" t="s">
        <v>242</v>
      </c>
      <c r="B401" s="1" t="s">
        <v>588</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5">
      <c r="A402" s="31" t="s">
        <v>242</v>
      </c>
      <c r="B402" s="1" t="s">
        <v>589</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5">
      <c r="A403" s="31" t="s">
        <v>242</v>
      </c>
      <c r="B403" s="1" t="s">
        <v>590</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5">
      <c r="A404" s="31" t="s">
        <v>242</v>
      </c>
      <c r="B404" s="1" t="s">
        <v>591</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5">
      <c r="A405" s="31" t="s">
        <v>242</v>
      </c>
      <c r="B405" s="1" t="s">
        <v>592</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5">
      <c r="A406" s="31" t="s">
        <v>242</v>
      </c>
      <c r="B406" s="1" t="s">
        <v>593</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5">
      <c r="A407" s="31" t="s">
        <v>242</v>
      </c>
      <c r="B407" s="1" t="s">
        <v>594</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5">
      <c r="A408" s="31" t="s">
        <v>242</v>
      </c>
      <c r="B408" s="1" t="s">
        <v>595</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5">
      <c r="A409" s="31" t="s">
        <v>242</v>
      </c>
      <c r="B409" s="1" t="s">
        <v>596</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5">
      <c r="A410" s="31" t="s">
        <v>242</v>
      </c>
      <c r="B410" s="1" t="s">
        <v>597</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5">
      <c r="A411" s="31" t="s">
        <v>242</v>
      </c>
      <c r="B411" s="1" t="s">
        <v>598</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5">
      <c r="A412" s="31" t="s">
        <v>242</v>
      </c>
      <c r="B412" s="1" t="s">
        <v>599</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5">
      <c r="A413" s="31" t="s">
        <v>242</v>
      </c>
      <c r="B413" s="1" t="s">
        <v>600</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5">
      <c r="A414" s="31" t="s">
        <v>242</v>
      </c>
      <c r="B414" s="1" t="s">
        <v>391</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5">
      <c r="A415" s="31" t="s">
        <v>242</v>
      </c>
      <c r="B415" s="1" t="s">
        <v>601</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5">
      <c r="A416" s="31" t="s">
        <v>242</v>
      </c>
      <c r="B416" s="1" t="s">
        <v>602</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5">
      <c r="A417" s="31" t="s">
        <v>242</v>
      </c>
      <c r="B417" s="1" t="s">
        <v>603</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5">
      <c r="A418" s="31" t="s">
        <v>242</v>
      </c>
      <c r="B418" s="1" t="s">
        <v>604</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5">
      <c r="A419" s="31" t="s">
        <v>242</v>
      </c>
      <c r="B419" s="1" t="s">
        <v>605</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5">
      <c r="A420" s="31" t="s">
        <v>242</v>
      </c>
      <c r="B420" s="1" t="s">
        <v>606</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5">
      <c r="A421" s="31" t="s">
        <v>242</v>
      </c>
      <c r="B421" s="1" t="s">
        <v>607</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5">
      <c r="A422" s="31" t="s">
        <v>242</v>
      </c>
      <c r="B422" s="1" t="s">
        <v>608</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5">
      <c r="A423" s="31" t="s">
        <v>242</v>
      </c>
      <c r="B423" s="1" t="s">
        <v>609</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5">
      <c r="A424" s="31" t="s">
        <v>242</v>
      </c>
      <c r="B424" s="1" t="s">
        <v>610</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5">
      <c r="A425" s="31" t="s">
        <v>242</v>
      </c>
      <c r="B425" s="1" t="s">
        <v>611</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5">
      <c r="A426" s="31" t="s">
        <v>242</v>
      </c>
      <c r="B426" s="1" t="s">
        <v>612</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5">
      <c r="A427" s="31" t="s">
        <v>242</v>
      </c>
      <c r="B427" s="1" t="s">
        <v>613</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5">
      <c r="A428" s="31" t="s">
        <v>242</v>
      </c>
      <c r="B428" s="1" t="s">
        <v>614</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5">
      <c r="A429" s="31" t="s">
        <v>242</v>
      </c>
      <c r="B429" s="1" t="s">
        <v>615</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5">
      <c r="A430" s="31" t="s">
        <v>242</v>
      </c>
      <c r="B430" s="1" t="s">
        <v>616</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5">
      <c r="A431" s="31" t="s">
        <v>242</v>
      </c>
      <c r="B431" s="1" t="s">
        <v>617</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5">
      <c r="A432" s="31" t="s">
        <v>242</v>
      </c>
      <c r="B432" s="1" t="s">
        <v>618</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5">
      <c r="A433" s="31" t="s">
        <v>242</v>
      </c>
      <c r="B433" s="1" t="s">
        <v>619</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5">
      <c r="A434" s="31" t="s">
        <v>242</v>
      </c>
      <c r="B434" s="1" t="s">
        <v>620</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5">
      <c r="A435" s="31" t="s">
        <v>242</v>
      </c>
      <c r="B435" s="1" t="s">
        <v>621</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5">
      <c r="A436" s="31" t="s">
        <v>242</v>
      </c>
      <c r="B436" s="1" t="s">
        <v>622</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5">
      <c r="A437" s="31" t="s">
        <v>242</v>
      </c>
      <c r="B437" s="1" t="s">
        <v>623</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5">
      <c r="A438" s="31" t="s">
        <v>242</v>
      </c>
      <c r="B438" s="1" t="s">
        <v>624</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5">
      <c r="A439" s="31" t="s">
        <v>242</v>
      </c>
      <c r="B439" s="1" t="s">
        <v>625</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5">
      <c r="A440" s="31" t="s">
        <v>242</v>
      </c>
      <c r="B440" s="1" t="s">
        <v>626</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5">
      <c r="A441" s="31" t="s">
        <v>242</v>
      </c>
      <c r="B441" s="1" t="s">
        <v>627</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5">
      <c r="A442" s="31" t="s">
        <v>242</v>
      </c>
      <c r="B442" s="1" t="s">
        <v>628</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5">
      <c r="A443" s="31" t="s">
        <v>242</v>
      </c>
      <c r="B443" s="1" t="s">
        <v>629</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5">
      <c r="A444" s="31" t="s">
        <v>242</v>
      </c>
      <c r="B444" s="1" t="s">
        <v>630</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5">
      <c r="A445" s="31" t="s">
        <v>242</v>
      </c>
      <c r="B445" s="1" t="s">
        <v>631</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5">
      <c r="A446" s="31" t="s">
        <v>242</v>
      </c>
      <c r="B446" s="1" t="s">
        <v>632</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5">
      <c r="A447" s="31" t="s">
        <v>242</v>
      </c>
      <c r="B447" s="1" t="s">
        <v>633</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5">
      <c r="A448" s="31" t="s">
        <v>242</v>
      </c>
      <c r="B448" s="1" t="s">
        <v>634</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5">
      <c r="A449" s="31" t="s">
        <v>242</v>
      </c>
      <c r="B449" s="1" t="s">
        <v>635</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5">
      <c r="A450" s="31" t="s">
        <v>242</v>
      </c>
      <c r="B450" s="1" t="s">
        <v>636</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5">
      <c r="A451" s="31" t="s">
        <v>242</v>
      </c>
      <c r="B451" s="1" t="s">
        <v>637</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5">
      <c r="A452" s="31" t="s">
        <v>242</v>
      </c>
      <c r="B452" s="1" t="s">
        <v>638</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5">
      <c r="A453" s="31" t="s">
        <v>242</v>
      </c>
      <c r="B453" s="1" t="s">
        <v>639</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5">
      <c r="A454" s="31" t="s">
        <v>242</v>
      </c>
      <c r="B454" s="1" t="s">
        <v>640</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5">
      <c r="A455" s="31" t="s">
        <v>242</v>
      </c>
      <c r="B455" s="1" t="s">
        <v>641</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5">
      <c r="A456" s="31" t="s">
        <v>242</v>
      </c>
      <c r="B456" s="1" t="s">
        <v>642</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5">
      <c r="A457" s="31" t="s">
        <v>242</v>
      </c>
      <c r="B457" s="1" t="s">
        <v>643</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5">
      <c r="A458" s="31" t="s">
        <v>242</v>
      </c>
      <c r="B458" s="1" t="s">
        <v>644</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5">
      <c r="A459" s="31" t="s">
        <v>242</v>
      </c>
      <c r="B459" s="1" t="s">
        <v>645</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5">
      <c r="A460" s="31" t="s">
        <v>242</v>
      </c>
      <c r="B460" s="1" t="s">
        <v>646</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5">
      <c r="A461" s="31" t="s">
        <v>242</v>
      </c>
      <c r="B461" s="1" t="s">
        <v>647</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5">
      <c r="A462" s="31" t="s">
        <v>242</v>
      </c>
      <c r="B462" s="1" t="s">
        <v>648</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5">
      <c r="A463" s="31" t="s">
        <v>242</v>
      </c>
      <c r="B463" s="1" t="s">
        <v>649</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5">
      <c r="A464" s="31" t="s">
        <v>242</v>
      </c>
      <c r="B464" s="1" t="s">
        <v>650</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5">
      <c r="A465" s="31" t="s">
        <v>242</v>
      </c>
      <c r="B465" s="1" t="s">
        <v>651</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5">
      <c r="A466" s="31" t="s">
        <v>242</v>
      </c>
      <c r="B466" s="1" t="s">
        <v>652</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5">
      <c r="A467" s="31" t="s">
        <v>242</v>
      </c>
      <c r="B467" s="1" t="s">
        <v>653</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5">
      <c r="A468" s="31" t="s">
        <v>242</v>
      </c>
      <c r="B468" s="1" t="s">
        <v>654</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5">
      <c r="A469" s="31" t="s">
        <v>242</v>
      </c>
      <c r="B469" s="1" t="s">
        <v>655</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5">
      <c r="A470" s="31" t="s">
        <v>242</v>
      </c>
      <c r="B470" s="1" t="s">
        <v>656</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5">
      <c r="A471" s="31" t="s">
        <v>242</v>
      </c>
      <c r="B471" s="1" t="s">
        <v>657</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5">
      <c r="A472" s="31" t="s">
        <v>242</v>
      </c>
      <c r="B472" s="1" t="s">
        <v>658</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5">
      <c r="A473" s="31" t="s">
        <v>242</v>
      </c>
      <c r="B473" s="1" t="s">
        <v>659</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5">
      <c r="A474" s="31" t="s">
        <v>242</v>
      </c>
      <c r="B474" s="1" t="s">
        <v>660</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5">
      <c r="A475" s="31" t="s">
        <v>242</v>
      </c>
      <c r="B475" s="1" t="s">
        <v>661</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5">
      <c r="A476" s="31" t="s">
        <v>242</v>
      </c>
      <c r="B476" s="1" t="s">
        <v>662</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5">
      <c r="A477" s="31" t="s">
        <v>242</v>
      </c>
      <c r="B477" s="1" t="s">
        <v>663</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5">
      <c r="A478" s="31" t="s">
        <v>242</v>
      </c>
      <c r="B478" s="1" t="s">
        <v>1055</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5">
      <c r="A479" s="31" t="s">
        <v>242</v>
      </c>
      <c r="B479" s="1" t="s">
        <v>664</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5">
      <c r="A480" s="31" t="s">
        <v>242</v>
      </c>
      <c r="B480" s="1" t="s">
        <v>665</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5">
      <c r="A481" s="31" t="s">
        <v>242</v>
      </c>
      <c r="B481" s="1" t="s">
        <v>666</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5">
      <c r="A482" s="31" t="s">
        <v>242</v>
      </c>
      <c r="B482" s="1" t="s">
        <v>1056</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5">
      <c r="A483" s="31" t="s">
        <v>242</v>
      </c>
      <c r="B483" s="1" t="s">
        <v>667</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5">
      <c r="A484" s="31" t="s">
        <v>242</v>
      </c>
      <c r="B484" s="1" t="s">
        <v>668</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5">
      <c r="A485" s="31" t="s">
        <v>242</v>
      </c>
      <c r="B485" s="1" t="s">
        <v>669</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5">
      <c r="A486" s="31" t="s">
        <v>242</v>
      </c>
      <c r="B486" s="1" t="s">
        <v>670</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5">
      <c r="A487" s="31" t="s">
        <v>242</v>
      </c>
      <c r="B487" s="1" t="s">
        <v>671</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5">
      <c r="A488" s="31" t="s">
        <v>242</v>
      </c>
      <c r="B488" s="1" t="s">
        <v>672</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5">
      <c r="A489" s="31" t="s">
        <v>242</v>
      </c>
      <c r="B489" s="1" t="s">
        <v>673</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5">
      <c r="A490" s="31" t="s">
        <v>242</v>
      </c>
      <c r="B490" s="1" t="s">
        <v>674</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5">
      <c r="A491" s="31" t="s">
        <v>242</v>
      </c>
      <c r="B491" s="1" t="s">
        <v>675</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5">
      <c r="A492" s="31" t="s">
        <v>242</v>
      </c>
      <c r="B492" s="1" t="s">
        <v>676</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5">
      <c r="A493" s="31" t="s">
        <v>242</v>
      </c>
      <c r="B493" s="1" t="s">
        <v>677</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5">
      <c r="A494" s="31" t="s">
        <v>242</v>
      </c>
      <c r="B494" s="1" t="s">
        <v>678</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5">
      <c r="A495" s="31" t="s">
        <v>242</v>
      </c>
      <c r="B495" s="1" t="s">
        <v>679</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5">
      <c r="A496" s="31" t="s">
        <v>242</v>
      </c>
      <c r="B496" s="1" t="s">
        <v>680</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7" customFormat="1" x14ac:dyDescent="0.25">
      <c r="A497" s="113"/>
      <c r="B497" s="122"/>
      <c r="C497" s="113"/>
      <c r="D497" s="116">
        <f t="shared" ref="D497:L497" si="123">SUM(D201:D496)</f>
        <v>21895402</v>
      </c>
      <c r="E497" s="116">
        <f t="shared" si="123"/>
        <v>23324090</v>
      </c>
      <c r="F497" s="116">
        <f t="shared" si="123"/>
        <v>57106398</v>
      </c>
      <c r="G497" s="116">
        <f t="shared" si="123"/>
        <v>27983290</v>
      </c>
      <c r="H497" s="116">
        <f t="shared" si="123"/>
        <v>29123108</v>
      </c>
      <c r="I497" s="116">
        <f t="shared" si="123"/>
        <v>21895402</v>
      </c>
      <c r="J497" s="116">
        <f t="shared" si="123"/>
        <v>23324090</v>
      </c>
      <c r="K497" s="116">
        <f t="shared" si="123"/>
        <v>6087888</v>
      </c>
      <c r="L497" s="116">
        <f t="shared" si="123"/>
        <v>5799018</v>
      </c>
      <c r="M497" s="116"/>
      <c r="N497" s="116"/>
      <c r="O497" s="116"/>
      <c r="P497" s="116"/>
      <c r="Q497" s="116"/>
      <c r="R497" s="116"/>
      <c r="S497" s="116"/>
      <c r="T497" s="116"/>
      <c r="U497" s="116"/>
      <c r="V497" s="116"/>
      <c r="W497" s="116"/>
      <c r="X497" s="116"/>
      <c r="Y497" s="116"/>
      <c r="Z497" s="116"/>
      <c r="AA497" s="116"/>
      <c r="AB497" s="116"/>
      <c r="AC497" s="116"/>
      <c r="AD497" s="116"/>
      <c r="AE497" s="116"/>
      <c r="AF497" s="116"/>
      <c r="AG497" s="116"/>
      <c r="AH497" s="116"/>
      <c r="AI497" s="116"/>
      <c r="AJ497" s="116"/>
      <c r="AK497" s="116"/>
      <c r="AL497" s="116"/>
      <c r="AM497" s="116"/>
      <c r="AN497" s="116"/>
      <c r="AO497" s="116"/>
      <c r="AP497" s="116"/>
      <c r="AQ497" s="116"/>
      <c r="AR497" s="116"/>
      <c r="AS497" s="116"/>
      <c r="AT497" s="116"/>
      <c r="AU497" s="116"/>
      <c r="AV497" s="116"/>
      <c r="AW497" s="116"/>
      <c r="AX497" s="116"/>
      <c r="AY497" s="116"/>
      <c r="AZ497" s="116"/>
      <c r="BA497" s="116"/>
      <c r="BB497" s="116"/>
      <c r="BC497" s="116"/>
      <c r="BD497" s="116"/>
      <c r="BE497" s="116"/>
      <c r="BF497" s="116"/>
      <c r="BG497" s="116"/>
      <c r="BH497" s="116"/>
      <c r="BI497" s="116"/>
      <c r="BJ497" s="116"/>
      <c r="BK497" s="116"/>
      <c r="BL497" s="116"/>
      <c r="BM497" s="116"/>
      <c r="BN497" s="116"/>
      <c r="BO497" s="116"/>
      <c r="BP497" s="116"/>
      <c r="BQ497" s="116"/>
      <c r="BR497" s="116"/>
      <c r="BS497" s="116"/>
      <c r="BT497" s="116"/>
      <c r="BU497" s="116"/>
      <c r="BV497" s="116"/>
      <c r="BW497" s="116"/>
      <c r="BX497" s="116"/>
      <c r="BY497" s="116"/>
      <c r="BZ497" s="116"/>
      <c r="CA497" s="116"/>
      <c r="CB497" s="116"/>
      <c r="CC497" s="116"/>
      <c r="CD497" s="116"/>
      <c r="CE497" s="116"/>
      <c r="CF497" s="116"/>
      <c r="CG497" s="116"/>
      <c r="CH497" s="116"/>
      <c r="CI497" s="116"/>
      <c r="CJ497" s="116"/>
      <c r="CK497" s="116"/>
      <c r="CL497" s="116"/>
      <c r="CM497" s="116"/>
      <c r="CN497" s="116"/>
      <c r="CO497" s="116"/>
      <c r="CP497" s="116"/>
      <c r="CQ497" s="116"/>
      <c r="CR497" s="116"/>
      <c r="CS497" s="116"/>
      <c r="CT497" s="116"/>
      <c r="CU497" s="116"/>
      <c r="CV497" s="116"/>
      <c r="CW497" s="116"/>
      <c r="CX497" s="116"/>
      <c r="CY497" s="116"/>
      <c r="CZ497" s="116"/>
      <c r="DA497" s="116"/>
      <c r="DB497" s="116"/>
      <c r="DC497" s="116"/>
      <c r="DD497" s="116"/>
      <c r="DE497" s="116"/>
      <c r="DF497" s="116"/>
      <c r="DG497" s="116"/>
      <c r="DH497" s="116"/>
      <c r="DI497" s="116"/>
      <c r="DJ497" s="116"/>
      <c r="DK497" s="116"/>
      <c r="DL497" s="116"/>
      <c r="DM497" s="116"/>
      <c r="DN497" s="116"/>
      <c r="DO497" s="116"/>
      <c r="DP497" s="116"/>
      <c r="DQ497" s="116"/>
      <c r="DR497" s="116"/>
      <c r="DS497" s="116"/>
      <c r="DT497" s="116"/>
      <c r="DU497" s="116"/>
      <c r="DV497" s="116"/>
      <c r="DW497" s="116"/>
      <c r="DX497" s="116"/>
      <c r="DY497" s="116"/>
      <c r="DZ497" s="116"/>
      <c r="EA497" s="116"/>
      <c r="EB497" s="116"/>
      <c r="EC497" s="116"/>
      <c r="ED497" s="116"/>
      <c r="EE497" s="116"/>
      <c r="EF497" s="116"/>
      <c r="EG497" s="116"/>
      <c r="EH497" s="116"/>
      <c r="EI497" s="116"/>
      <c r="EJ497" s="116"/>
      <c r="EK497" s="116"/>
      <c r="EL497" s="116"/>
      <c r="EM497" s="116"/>
      <c r="EN497" s="116"/>
      <c r="EO497" s="116"/>
      <c r="EP497" s="116"/>
      <c r="EQ497" s="116"/>
      <c r="ER497" s="116"/>
      <c r="ES497" s="116"/>
      <c r="ET497" s="116"/>
      <c r="EU497" s="116"/>
      <c r="EV497" s="116"/>
      <c r="EW497" s="116"/>
      <c r="EX497" s="116"/>
      <c r="EY497" s="116"/>
      <c r="EZ497" s="116"/>
      <c r="FA497" s="116"/>
      <c r="FB497" s="116"/>
      <c r="FC497" s="116"/>
      <c r="FD497" s="116"/>
      <c r="FE497" s="116"/>
      <c r="FF497" s="116"/>
      <c r="FG497" s="116"/>
      <c r="FH497" s="116"/>
      <c r="FI497" s="116"/>
      <c r="FJ497" s="116"/>
      <c r="FK497" s="116"/>
      <c r="FL497" s="116"/>
      <c r="FM497" s="116"/>
      <c r="FN497" s="116"/>
      <c r="FO497" s="116"/>
      <c r="FP497" s="116"/>
      <c r="FQ497" s="116"/>
      <c r="FR497" s="116"/>
      <c r="FS497" s="116"/>
      <c r="FT497" s="116"/>
      <c r="FU497" s="116"/>
      <c r="FV497" s="116"/>
      <c r="FW497" s="116"/>
      <c r="FX497" s="116"/>
      <c r="FY497" s="116"/>
      <c r="FZ497" s="116"/>
      <c r="GA497" s="116"/>
      <c r="GB497" s="116"/>
      <c r="GC497" s="116"/>
      <c r="GD497" s="116"/>
      <c r="GE497" s="116"/>
      <c r="GF497" s="116"/>
      <c r="GG497" s="116"/>
      <c r="GH497" s="116"/>
      <c r="GI497" s="116"/>
      <c r="GJ497" s="116"/>
      <c r="GK497" s="116"/>
      <c r="GL497" s="115"/>
    </row>
    <row r="498" spans="1:194" s="1" customFormat="1" ht="15" x14ac:dyDescent="0.25">
      <c r="A498" s="31" t="s">
        <v>681</v>
      </c>
      <c r="B498" s="1" t="s">
        <v>682</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141">
        <v>391</v>
      </c>
      <c r="N498" s="141">
        <v>334</v>
      </c>
      <c r="O498" s="141">
        <v>374</v>
      </c>
      <c r="P498" s="141">
        <v>393</v>
      </c>
      <c r="Q498" s="141">
        <v>365</v>
      </c>
      <c r="R498" s="141">
        <v>333</v>
      </c>
      <c r="S498" s="141">
        <v>365</v>
      </c>
      <c r="T498" s="141">
        <v>388</v>
      </c>
      <c r="U498" s="141">
        <v>394</v>
      </c>
      <c r="V498" s="141">
        <v>392</v>
      </c>
      <c r="W498" s="141">
        <v>375</v>
      </c>
      <c r="X498" s="141">
        <v>423</v>
      </c>
      <c r="Y498" s="141">
        <v>403</v>
      </c>
      <c r="Z498" s="141">
        <v>425</v>
      </c>
      <c r="AA498" s="141">
        <v>394</v>
      </c>
      <c r="AB498" s="141">
        <v>319</v>
      </c>
      <c r="AC498" s="141">
        <v>337</v>
      </c>
      <c r="AD498" s="141">
        <v>363</v>
      </c>
      <c r="AE498" s="141">
        <v>363</v>
      </c>
      <c r="AF498" s="141">
        <v>317</v>
      </c>
      <c r="AG498" s="141">
        <v>288</v>
      </c>
      <c r="AH498" s="141">
        <v>332</v>
      </c>
      <c r="AI498" s="141">
        <v>374</v>
      </c>
      <c r="AJ498" s="141">
        <v>338</v>
      </c>
      <c r="AK498" s="141">
        <v>389</v>
      </c>
      <c r="AL498" s="141">
        <v>412</v>
      </c>
      <c r="AM498" s="141">
        <v>367</v>
      </c>
      <c r="AN498" s="141">
        <v>361</v>
      </c>
      <c r="AO498" s="141">
        <v>441</v>
      </c>
      <c r="AP498" s="141">
        <v>438</v>
      </c>
      <c r="AQ498" s="141">
        <v>468</v>
      </c>
      <c r="AR498" s="141">
        <v>465</v>
      </c>
      <c r="AS498" s="141">
        <v>442</v>
      </c>
      <c r="AT498" s="141">
        <v>467</v>
      </c>
      <c r="AU498" s="141">
        <v>398</v>
      </c>
      <c r="AV498" s="141">
        <v>423</v>
      </c>
      <c r="AW498" s="141">
        <v>418</v>
      </c>
      <c r="AX498" s="141">
        <v>449</v>
      </c>
      <c r="AY498" s="141">
        <v>389</v>
      </c>
      <c r="AZ498" s="141">
        <v>409</v>
      </c>
      <c r="BA498" s="141">
        <v>365</v>
      </c>
      <c r="BB498" s="141">
        <v>396</v>
      </c>
      <c r="BC498" s="141">
        <v>373</v>
      </c>
      <c r="BD498" s="141">
        <v>369</v>
      </c>
      <c r="BE498" s="141">
        <v>348</v>
      </c>
      <c r="BF498" s="141">
        <v>299</v>
      </c>
      <c r="BG498" s="141">
        <v>345</v>
      </c>
      <c r="BH498" s="141">
        <v>417</v>
      </c>
      <c r="BI498" s="141">
        <v>386</v>
      </c>
      <c r="BJ498" s="141">
        <v>430</v>
      </c>
      <c r="BK498" s="141">
        <v>495</v>
      </c>
      <c r="BL498" s="141">
        <v>469</v>
      </c>
      <c r="BM498" s="141">
        <v>471</v>
      </c>
      <c r="BN498" s="141">
        <v>521</v>
      </c>
      <c r="BO498" s="141">
        <v>498</v>
      </c>
      <c r="BP498" s="141">
        <v>491</v>
      </c>
      <c r="BQ498" s="141">
        <v>525</v>
      </c>
      <c r="BR498" s="141">
        <v>529</v>
      </c>
      <c r="BS498" s="141">
        <v>512</v>
      </c>
      <c r="BT498" s="141">
        <v>493</v>
      </c>
      <c r="BU498" s="141">
        <v>503</v>
      </c>
      <c r="BV498" s="141">
        <v>432</v>
      </c>
      <c r="BW498" s="141">
        <v>445</v>
      </c>
      <c r="BX498" s="141">
        <v>434</v>
      </c>
      <c r="BY498" s="141">
        <v>364</v>
      </c>
      <c r="BZ498" s="141">
        <v>441</v>
      </c>
      <c r="CA498" s="141">
        <v>389</v>
      </c>
      <c r="CB498" s="141">
        <v>372</v>
      </c>
      <c r="CC498" s="141">
        <v>364</v>
      </c>
      <c r="CD498" s="141">
        <v>375</v>
      </c>
      <c r="CE498" s="141">
        <v>341</v>
      </c>
      <c r="CF498" s="141">
        <v>358</v>
      </c>
      <c r="CG498" s="141">
        <v>351</v>
      </c>
      <c r="CH498" s="141">
        <v>359</v>
      </c>
      <c r="CI498" s="141">
        <v>343</v>
      </c>
      <c r="CJ498" s="141">
        <v>401</v>
      </c>
      <c r="CK498" s="141">
        <v>297</v>
      </c>
      <c r="CL498" s="141">
        <v>262</v>
      </c>
      <c r="CM498" s="141">
        <v>235</v>
      </c>
      <c r="CN498" s="141">
        <v>261</v>
      </c>
      <c r="CO498" s="141">
        <v>210</v>
      </c>
      <c r="CP498" s="141">
        <v>179</v>
      </c>
      <c r="CQ498" s="141">
        <v>155</v>
      </c>
      <c r="CR498" s="141">
        <v>164</v>
      </c>
      <c r="CS498" s="141">
        <v>135</v>
      </c>
      <c r="CT498" s="141">
        <v>101</v>
      </c>
      <c r="CU498" s="141">
        <v>100</v>
      </c>
      <c r="CV498" s="141">
        <v>87</v>
      </c>
      <c r="CW498" s="141">
        <v>55</v>
      </c>
      <c r="CX498" s="141">
        <v>58</v>
      </c>
      <c r="CY498" s="141">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ht="15" x14ac:dyDescent="0.25">
      <c r="A499" s="31" t="s">
        <v>232</v>
      </c>
      <c r="B499" s="1" t="s">
        <v>683</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141">
        <v>731</v>
      </c>
      <c r="N499" s="141">
        <v>689</v>
      </c>
      <c r="O499" s="141">
        <v>714</v>
      </c>
      <c r="P499" s="141">
        <v>751</v>
      </c>
      <c r="Q499" s="141">
        <v>788</v>
      </c>
      <c r="R499" s="141">
        <v>823</v>
      </c>
      <c r="S499" s="141">
        <v>811</v>
      </c>
      <c r="T499" s="141">
        <v>852</v>
      </c>
      <c r="U499" s="141">
        <v>862</v>
      </c>
      <c r="V499" s="141">
        <v>879</v>
      </c>
      <c r="W499" s="141">
        <v>884</v>
      </c>
      <c r="X499" s="141">
        <v>978</v>
      </c>
      <c r="Y499" s="141">
        <v>895</v>
      </c>
      <c r="Z499" s="141">
        <v>924</v>
      </c>
      <c r="AA499" s="141">
        <v>890</v>
      </c>
      <c r="AB499" s="141">
        <v>868</v>
      </c>
      <c r="AC499" s="141">
        <v>836</v>
      </c>
      <c r="AD499" s="141">
        <v>905</v>
      </c>
      <c r="AE499" s="141">
        <v>777</v>
      </c>
      <c r="AF499" s="141">
        <v>641</v>
      </c>
      <c r="AG499" s="141">
        <v>674</v>
      </c>
      <c r="AH499" s="141">
        <v>686</v>
      </c>
      <c r="AI499" s="141">
        <v>727</v>
      </c>
      <c r="AJ499" s="141">
        <v>840</v>
      </c>
      <c r="AK499" s="141">
        <v>858</v>
      </c>
      <c r="AL499" s="141">
        <v>945</v>
      </c>
      <c r="AM499" s="141">
        <v>890</v>
      </c>
      <c r="AN499" s="141">
        <v>816</v>
      </c>
      <c r="AO499" s="141">
        <v>944</v>
      </c>
      <c r="AP499" s="141">
        <v>857</v>
      </c>
      <c r="AQ499" s="141">
        <v>968</v>
      </c>
      <c r="AR499" s="141">
        <v>910</v>
      </c>
      <c r="AS499" s="141">
        <v>982</v>
      </c>
      <c r="AT499" s="141">
        <v>986</v>
      </c>
      <c r="AU499" s="141">
        <v>996</v>
      </c>
      <c r="AV499" s="141">
        <v>984</v>
      </c>
      <c r="AW499" s="141">
        <v>944</v>
      </c>
      <c r="AX499" s="141">
        <v>937</v>
      </c>
      <c r="AY499" s="141">
        <v>874</v>
      </c>
      <c r="AZ499" s="141">
        <v>882</v>
      </c>
      <c r="BA499" s="141">
        <v>860</v>
      </c>
      <c r="BB499" s="141">
        <v>916</v>
      </c>
      <c r="BC499" s="141">
        <v>935</v>
      </c>
      <c r="BD499" s="141">
        <v>885</v>
      </c>
      <c r="BE499" s="141">
        <v>798</v>
      </c>
      <c r="BF499" s="141">
        <v>764</v>
      </c>
      <c r="BG499" s="141">
        <v>821</v>
      </c>
      <c r="BH499" s="141">
        <v>816</v>
      </c>
      <c r="BI499" s="141">
        <v>884</v>
      </c>
      <c r="BJ499" s="141">
        <v>901</v>
      </c>
      <c r="BK499" s="141">
        <v>1009</v>
      </c>
      <c r="BL499" s="141">
        <v>1091</v>
      </c>
      <c r="BM499" s="141">
        <v>977</v>
      </c>
      <c r="BN499" s="141">
        <v>1017</v>
      </c>
      <c r="BO499" s="141">
        <v>1078</v>
      </c>
      <c r="BP499" s="141">
        <v>1056</v>
      </c>
      <c r="BQ499" s="141">
        <v>1081</v>
      </c>
      <c r="BR499" s="141">
        <v>1062</v>
      </c>
      <c r="BS499" s="141">
        <v>1067</v>
      </c>
      <c r="BT499" s="141">
        <v>1000</v>
      </c>
      <c r="BU499" s="141">
        <v>1035</v>
      </c>
      <c r="BV499" s="141">
        <v>984</v>
      </c>
      <c r="BW499" s="141">
        <v>918</v>
      </c>
      <c r="BX499" s="141">
        <v>903</v>
      </c>
      <c r="BY499" s="141">
        <v>907</v>
      </c>
      <c r="BZ499" s="141">
        <v>835</v>
      </c>
      <c r="CA499" s="141">
        <v>831</v>
      </c>
      <c r="CB499" s="141">
        <v>766</v>
      </c>
      <c r="CC499" s="141">
        <v>742</v>
      </c>
      <c r="CD499" s="141">
        <v>776</v>
      </c>
      <c r="CE499" s="141">
        <v>736</v>
      </c>
      <c r="CF499" s="141">
        <v>767</v>
      </c>
      <c r="CG499" s="141">
        <v>726</v>
      </c>
      <c r="CH499" s="141">
        <v>780</v>
      </c>
      <c r="CI499" s="141">
        <v>754</v>
      </c>
      <c r="CJ499" s="141">
        <v>809</v>
      </c>
      <c r="CK499" s="141">
        <v>632</v>
      </c>
      <c r="CL499" s="141">
        <v>617</v>
      </c>
      <c r="CM499" s="141">
        <v>572</v>
      </c>
      <c r="CN499" s="141">
        <v>506</v>
      </c>
      <c r="CO499" s="141">
        <v>443</v>
      </c>
      <c r="CP499" s="141">
        <v>449</v>
      </c>
      <c r="CQ499" s="141">
        <v>367</v>
      </c>
      <c r="CR499" s="141">
        <v>336</v>
      </c>
      <c r="CS499" s="141">
        <v>314</v>
      </c>
      <c r="CT499" s="141">
        <v>257</v>
      </c>
      <c r="CU499" s="141">
        <v>226</v>
      </c>
      <c r="CV499" s="141">
        <v>223</v>
      </c>
      <c r="CW499" s="141">
        <v>154</v>
      </c>
      <c r="CX499" s="141">
        <v>144</v>
      </c>
      <c r="CY499" s="141">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ht="15" x14ac:dyDescent="0.25">
      <c r="A500" s="31" t="s">
        <v>232</v>
      </c>
      <c r="B500" s="1" t="s">
        <v>684</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141">
        <v>834</v>
      </c>
      <c r="N500" s="141">
        <v>824</v>
      </c>
      <c r="O500" s="141">
        <v>908</v>
      </c>
      <c r="P500" s="141">
        <v>935</v>
      </c>
      <c r="Q500" s="141">
        <v>1007</v>
      </c>
      <c r="R500" s="141">
        <v>996</v>
      </c>
      <c r="S500" s="141">
        <v>1029</v>
      </c>
      <c r="T500" s="141">
        <v>1072</v>
      </c>
      <c r="U500" s="141">
        <v>1068</v>
      </c>
      <c r="V500" s="141">
        <v>1056</v>
      </c>
      <c r="W500" s="141">
        <v>1069</v>
      </c>
      <c r="X500" s="141">
        <v>1095</v>
      </c>
      <c r="Y500" s="141">
        <v>1148</v>
      </c>
      <c r="Z500" s="141">
        <v>1126</v>
      </c>
      <c r="AA500" s="141">
        <v>1141</v>
      </c>
      <c r="AB500" s="141">
        <v>1053</v>
      </c>
      <c r="AC500" s="141">
        <v>1026</v>
      </c>
      <c r="AD500" s="141">
        <v>1028</v>
      </c>
      <c r="AE500" s="141">
        <v>1108</v>
      </c>
      <c r="AF500" s="141">
        <v>875</v>
      </c>
      <c r="AG500" s="141">
        <v>817</v>
      </c>
      <c r="AH500" s="141">
        <v>888</v>
      </c>
      <c r="AI500" s="141">
        <v>942</v>
      </c>
      <c r="AJ500" s="141">
        <v>891</v>
      </c>
      <c r="AK500" s="141">
        <v>901</v>
      </c>
      <c r="AL500" s="141">
        <v>1103</v>
      </c>
      <c r="AM500" s="141">
        <v>1005</v>
      </c>
      <c r="AN500" s="141">
        <v>987</v>
      </c>
      <c r="AO500" s="141">
        <v>1032</v>
      </c>
      <c r="AP500" s="141">
        <v>1030</v>
      </c>
      <c r="AQ500" s="141">
        <v>1074</v>
      </c>
      <c r="AR500" s="141">
        <v>1182</v>
      </c>
      <c r="AS500" s="141">
        <v>1115</v>
      </c>
      <c r="AT500" s="141">
        <v>1132</v>
      </c>
      <c r="AU500" s="141">
        <v>1167</v>
      </c>
      <c r="AV500" s="141">
        <v>1071</v>
      </c>
      <c r="AW500" s="141">
        <v>1140</v>
      </c>
      <c r="AX500" s="141">
        <v>1077</v>
      </c>
      <c r="AY500" s="141">
        <v>1079</v>
      </c>
      <c r="AZ500" s="141">
        <v>1060</v>
      </c>
      <c r="BA500" s="141">
        <v>1012</v>
      </c>
      <c r="BB500" s="141">
        <v>1070</v>
      </c>
      <c r="BC500" s="141">
        <v>1085</v>
      </c>
      <c r="BD500" s="141">
        <v>1002</v>
      </c>
      <c r="BE500" s="141">
        <v>958</v>
      </c>
      <c r="BF500" s="141">
        <v>997</v>
      </c>
      <c r="BG500" s="141">
        <v>992</v>
      </c>
      <c r="BH500" s="141">
        <v>988</v>
      </c>
      <c r="BI500" s="141">
        <v>1077</v>
      </c>
      <c r="BJ500" s="141">
        <v>1113</v>
      </c>
      <c r="BK500" s="141">
        <v>1157</v>
      </c>
      <c r="BL500" s="141">
        <v>1232</v>
      </c>
      <c r="BM500" s="141">
        <v>1129</v>
      </c>
      <c r="BN500" s="141">
        <v>1299</v>
      </c>
      <c r="BO500" s="141">
        <v>1259</v>
      </c>
      <c r="BP500" s="141">
        <v>1214</v>
      </c>
      <c r="BQ500" s="141">
        <v>1265</v>
      </c>
      <c r="BR500" s="141">
        <v>1277</v>
      </c>
      <c r="BS500" s="141">
        <v>1255</v>
      </c>
      <c r="BT500" s="141">
        <v>1273</v>
      </c>
      <c r="BU500" s="141">
        <v>1181</v>
      </c>
      <c r="BV500" s="141">
        <v>1146</v>
      </c>
      <c r="BW500" s="141">
        <v>1118</v>
      </c>
      <c r="BX500" s="141">
        <v>1064</v>
      </c>
      <c r="BY500" s="141">
        <v>1058</v>
      </c>
      <c r="BZ500" s="141">
        <v>1029</v>
      </c>
      <c r="CA500" s="141">
        <v>925</v>
      </c>
      <c r="CB500" s="141">
        <v>870</v>
      </c>
      <c r="CC500" s="141">
        <v>989</v>
      </c>
      <c r="CD500" s="141">
        <v>948</v>
      </c>
      <c r="CE500" s="141">
        <v>880</v>
      </c>
      <c r="CF500" s="141">
        <v>910</v>
      </c>
      <c r="CG500" s="141">
        <v>938</v>
      </c>
      <c r="CH500" s="141">
        <v>837</v>
      </c>
      <c r="CI500" s="141">
        <v>970</v>
      </c>
      <c r="CJ500" s="141">
        <v>989</v>
      </c>
      <c r="CK500" s="141">
        <v>740</v>
      </c>
      <c r="CL500" s="141">
        <v>691</v>
      </c>
      <c r="CM500" s="141">
        <v>645</v>
      </c>
      <c r="CN500" s="141">
        <v>570</v>
      </c>
      <c r="CO500" s="141">
        <v>578</v>
      </c>
      <c r="CP500" s="141">
        <v>442</v>
      </c>
      <c r="CQ500" s="141">
        <v>426</v>
      </c>
      <c r="CR500" s="141">
        <v>410</v>
      </c>
      <c r="CS500" s="141">
        <v>355</v>
      </c>
      <c r="CT500" s="141">
        <v>296</v>
      </c>
      <c r="CU500" s="141">
        <v>259</v>
      </c>
      <c r="CV500" s="141">
        <v>215</v>
      </c>
      <c r="CW500" s="141">
        <v>176</v>
      </c>
      <c r="CX500" s="141">
        <v>150</v>
      </c>
      <c r="CY500" s="141">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ht="15" x14ac:dyDescent="0.25">
      <c r="A501" s="31" t="s">
        <v>232</v>
      </c>
      <c r="B501" s="1" t="s">
        <v>685</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141">
        <v>1950</v>
      </c>
      <c r="N501" s="141">
        <v>1875</v>
      </c>
      <c r="O501" s="141">
        <v>1880</v>
      </c>
      <c r="P501" s="141">
        <v>1977</v>
      </c>
      <c r="Q501" s="141">
        <v>2035</v>
      </c>
      <c r="R501" s="141">
        <v>2099</v>
      </c>
      <c r="S501" s="141">
        <v>2234</v>
      </c>
      <c r="T501" s="141">
        <v>2194</v>
      </c>
      <c r="U501" s="141">
        <v>2213</v>
      </c>
      <c r="V501" s="141">
        <v>2181</v>
      </c>
      <c r="W501" s="141">
        <v>2303</v>
      </c>
      <c r="X501" s="141">
        <v>2380</v>
      </c>
      <c r="Y501" s="141">
        <v>2271</v>
      </c>
      <c r="Z501" s="141">
        <v>2188</v>
      </c>
      <c r="AA501" s="141">
        <v>2173</v>
      </c>
      <c r="AB501" s="141">
        <v>2117</v>
      </c>
      <c r="AC501" s="141">
        <v>2130</v>
      </c>
      <c r="AD501" s="141">
        <v>2130</v>
      </c>
      <c r="AE501" s="141">
        <v>2327</v>
      </c>
      <c r="AF501" s="141">
        <v>4164</v>
      </c>
      <c r="AG501" s="141">
        <v>4565</v>
      </c>
      <c r="AH501" s="141">
        <v>4249</v>
      </c>
      <c r="AI501" s="141">
        <v>3797</v>
      </c>
      <c r="AJ501" s="141">
        <v>3628</v>
      </c>
      <c r="AK501" s="141">
        <v>3513</v>
      </c>
      <c r="AL501" s="141">
        <v>3439</v>
      </c>
      <c r="AM501" s="141">
        <v>3420</v>
      </c>
      <c r="AN501" s="141">
        <v>3228</v>
      </c>
      <c r="AO501" s="141">
        <v>3077</v>
      </c>
      <c r="AP501" s="141">
        <v>2999</v>
      </c>
      <c r="AQ501" s="141">
        <v>2824</v>
      </c>
      <c r="AR501" s="141">
        <v>2846</v>
      </c>
      <c r="AS501" s="141">
        <v>2776</v>
      </c>
      <c r="AT501" s="141">
        <v>2588</v>
      </c>
      <c r="AU501" s="141">
        <v>2705</v>
      </c>
      <c r="AV501" s="141">
        <v>2608</v>
      </c>
      <c r="AW501" s="141">
        <v>2669</v>
      </c>
      <c r="AX501" s="141">
        <v>2467</v>
      </c>
      <c r="AY501" s="141">
        <v>2494</v>
      </c>
      <c r="AZ501" s="141">
        <v>2498</v>
      </c>
      <c r="BA501" s="141">
        <v>2343</v>
      </c>
      <c r="BB501" s="141">
        <v>2361</v>
      </c>
      <c r="BC501" s="141">
        <v>2324</v>
      </c>
      <c r="BD501" s="141">
        <v>2260</v>
      </c>
      <c r="BE501" s="141">
        <v>2022</v>
      </c>
      <c r="BF501" s="141">
        <v>2128</v>
      </c>
      <c r="BG501" s="141">
        <v>2019</v>
      </c>
      <c r="BH501" s="141">
        <v>2027</v>
      </c>
      <c r="BI501" s="141">
        <v>2070</v>
      </c>
      <c r="BJ501" s="141">
        <v>1928</v>
      </c>
      <c r="BK501" s="141">
        <v>1966</v>
      </c>
      <c r="BL501" s="141">
        <v>2100</v>
      </c>
      <c r="BM501" s="141">
        <v>2061</v>
      </c>
      <c r="BN501" s="141">
        <v>2078</v>
      </c>
      <c r="BO501" s="141">
        <v>1992</v>
      </c>
      <c r="BP501" s="141">
        <v>2070</v>
      </c>
      <c r="BQ501" s="141">
        <v>1888</v>
      </c>
      <c r="BR501" s="141">
        <v>2027</v>
      </c>
      <c r="BS501" s="141">
        <v>1976</v>
      </c>
      <c r="BT501" s="141">
        <v>1918</v>
      </c>
      <c r="BU501" s="141">
        <v>1994</v>
      </c>
      <c r="BV501" s="141">
        <v>1814</v>
      </c>
      <c r="BW501" s="141">
        <v>1830</v>
      </c>
      <c r="BX501" s="141">
        <v>1808</v>
      </c>
      <c r="BY501" s="141">
        <v>1654</v>
      </c>
      <c r="BZ501" s="141">
        <v>1666</v>
      </c>
      <c r="CA501" s="141">
        <v>1538</v>
      </c>
      <c r="CB501" s="141">
        <v>1449</v>
      </c>
      <c r="CC501" s="141">
        <v>1467</v>
      </c>
      <c r="CD501" s="141">
        <v>1364</v>
      </c>
      <c r="CE501" s="141">
        <v>1286</v>
      </c>
      <c r="CF501" s="141">
        <v>1359</v>
      </c>
      <c r="CG501" s="141">
        <v>1353</v>
      </c>
      <c r="CH501" s="141">
        <v>1306</v>
      </c>
      <c r="CI501" s="141">
        <v>1244</v>
      </c>
      <c r="CJ501" s="141">
        <v>1342</v>
      </c>
      <c r="CK501" s="141">
        <v>991</v>
      </c>
      <c r="CL501" s="141">
        <v>942</v>
      </c>
      <c r="CM501" s="141">
        <v>905</v>
      </c>
      <c r="CN501" s="141">
        <v>742</v>
      </c>
      <c r="CO501" s="141">
        <v>691</v>
      </c>
      <c r="CP501" s="141">
        <v>611</v>
      </c>
      <c r="CQ501" s="141">
        <v>589</v>
      </c>
      <c r="CR501" s="141">
        <v>538</v>
      </c>
      <c r="CS501" s="141">
        <v>490</v>
      </c>
      <c r="CT501" s="141">
        <v>446</v>
      </c>
      <c r="CU501" s="141">
        <v>394</v>
      </c>
      <c r="CV501" s="141">
        <v>368</v>
      </c>
      <c r="CW501" s="141">
        <v>281</v>
      </c>
      <c r="CX501" s="141">
        <v>249</v>
      </c>
      <c r="CY501" s="141">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ht="15" x14ac:dyDescent="0.25">
      <c r="A502" s="31" t="s">
        <v>232</v>
      </c>
      <c r="B502" s="1" t="s">
        <v>686</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141">
        <v>856</v>
      </c>
      <c r="N502" s="141">
        <v>866</v>
      </c>
      <c r="O502" s="141">
        <v>854</v>
      </c>
      <c r="P502" s="141">
        <v>934</v>
      </c>
      <c r="Q502" s="141">
        <v>976</v>
      </c>
      <c r="R502" s="141">
        <v>1016</v>
      </c>
      <c r="S502" s="141">
        <v>1068</v>
      </c>
      <c r="T502" s="141">
        <v>1057</v>
      </c>
      <c r="U502" s="141">
        <v>1032</v>
      </c>
      <c r="V502" s="141">
        <v>1077</v>
      </c>
      <c r="W502" s="141">
        <v>1158</v>
      </c>
      <c r="X502" s="141">
        <v>1168</v>
      </c>
      <c r="Y502" s="141">
        <v>1148</v>
      </c>
      <c r="Z502" s="141">
        <v>1099</v>
      </c>
      <c r="AA502" s="141">
        <v>1137</v>
      </c>
      <c r="AB502" s="141">
        <v>1146</v>
      </c>
      <c r="AC502" s="141">
        <v>1150</v>
      </c>
      <c r="AD502" s="141">
        <v>1098</v>
      </c>
      <c r="AE502" s="141">
        <v>1071</v>
      </c>
      <c r="AF502" s="141">
        <v>898</v>
      </c>
      <c r="AG502" s="141">
        <v>829</v>
      </c>
      <c r="AH502" s="141">
        <v>834</v>
      </c>
      <c r="AI502" s="141">
        <v>847</v>
      </c>
      <c r="AJ502" s="141">
        <v>907</v>
      </c>
      <c r="AK502" s="141">
        <v>957</v>
      </c>
      <c r="AL502" s="141">
        <v>1013</v>
      </c>
      <c r="AM502" s="141">
        <v>1000</v>
      </c>
      <c r="AN502" s="141">
        <v>923</v>
      </c>
      <c r="AO502" s="141">
        <v>977</v>
      </c>
      <c r="AP502" s="141">
        <v>975</v>
      </c>
      <c r="AQ502" s="141">
        <v>1005</v>
      </c>
      <c r="AR502" s="141">
        <v>1049</v>
      </c>
      <c r="AS502" s="141">
        <v>1077</v>
      </c>
      <c r="AT502" s="141">
        <v>1035</v>
      </c>
      <c r="AU502" s="141">
        <v>1116</v>
      </c>
      <c r="AV502" s="141">
        <v>1060</v>
      </c>
      <c r="AW502" s="141">
        <v>1050</v>
      </c>
      <c r="AX502" s="141">
        <v>991</v>
      </c>
      <c r="AY502" s="141">
        <v>1021</v>
      </c>
      <c r="AZ502" s="141">
        <v>1015</v>
      </c>
      <c r="BA502" s="141">
        <v>996</v>
      </c>
      <c r="BB502" s="141">
        <v>1033</v>
      </c>
      <c r="BC502" s="141">
        <v>1042</v>
      </c>
      <c r="BD502" s="141">
        <v>1003</v>
      </c>
      <c r="BE502" s="141">
        <v>929</v>
      </c>
      <c r="BF502" s="141">
        <v>918</v>
      </c>
      <c r="BG502" s="141">
        <v>1008</v>
      </c>
      <c r="BH502" s="141">
        <v>1037</v>
      </c>
      <c r="BI502" s="141">
        <v>1074</v>
      </c>
      <c r="BJ502" s="141">
        <v>1130</v>
      </c>
      <c r="BK502" s="141">
        <v>1203</v>
      </c>
      <c r="BL502" s="141">
        <v>1281</v>
      </c>
      <c r="BM502" s="141">
        <v>1243</v>
      </c>
      <c r="BN502" s="141">
        <v>1231</v>
      </c>
      <c r="BO502" s="141">
        <v>1260</v>
      </c>
      <c r="BP502" s="141">
        <v>1356</v>
      </c>
      <c r="BQ502" s="141">
        <v>1372</v>
      </c>
      <c r="BR502" s="141">
        <v>1413</v>
      </c>
      <c r="BS502" s="141">
        <v>1455</v>
      </c>
      <c r="BT502" s="141">
        <v>1317</v>
      </c>
      <c r="BU502" s="141">
        <v>1416</v>
      </c>
      <c r="BV502" s="141">
        <v>1373</v>
      </c>
      <c r="BW502" s="141">
        <v>1349</v>
      </c>
      <c r="BX502" s="141">
        <v>1279</v>
      </c>
      <c r="BY502" s="141">
        <v>1311</v>
      </c>
      <c r="BZ502" s="141">
        <v>1261</v>
      </c>
      <c r="CA502" s="141">
        <v>1172</v>
      </c>
      <c r="CB502" s="141">
        <v>1270</v>
      </c>
      <c r="CC502" s="141">
        <v>1212</v>
      </c>
      <c r="CD502" s="141">
        <v>1197</v>
      </c>
      <c r="CE502" s="141">
        <v>1164</v>
      </c>
      <c r="CF502" s="141">
        <v>1112</v>
      </c>
      <c r="CG502" s="141">
        <v>1141</v>
      </c>
      <c r="CH502" s="141">
        <v>1175</v>
      </c>
      <c r="CI502" s="141">
        <v>1186</v>
      </c>
      <c r="CJ502" s="141">
        <v>1175</v>
      </c>
      <c r="CK502" s="141">
        <v>999</v>
      </c>
      <c r="CL502" s="141">
        <v>920</v>
      </c>
      <c r="CM502" s="141">
        <v>863</v>
      </c>
      <c r="CN502" s="141">
        <v>789</v>
      </c>
      <c r="CO502" s="141">
        <v>736</v>
      </c>
      <c r="CP502" s="141">
        <v>619</v>
      </c>
      <c r="CQ502" s="141">
        <v>561</v>
      </c>
      <c r="CR502" s="141">
        <v>506</v>
      </c>
      <c r="CS502" s="141">
        <v>445</v>
      </c>
      <c r="CT502" s="141">
        <v>454</v>
      </c>
      <c r="CU502" s="141">
        <v>361</v>
      </c>
      <c r="CV502" s="141">
        <v>330</v>
      </c>
      <c r="CW502" s="141">
        <v>265</v>
      </c>
      <c r="CX502" s="141">
        <v>198</v>
      </c>
      <c r="CY502" s="141">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ht="15" x14ac:dyDescent="0.25">
      <c r="A503" s="31" t="s">
        <v>232</v>
      </c>
      <c r="B503" s="1" t="s">
        <v>687</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141">
        <v>276</v>
      </c>
      <c r="N503" s="141">
        <v>237</v>
      </c>
      <c r="O503" s="141">
        <v>271</v>
      </c>
      <c r="P503" s="141">
        <v>294</v>
      </c>
      <c r="Q503" s="141">
        <v>285</v>
      </c>
      <c r="R503" s="141">
        <v>312</v>
      </c>
      <c r="S503" s="141">
        <v>341</v>
      </c>
      <c r="T503" s="141">
        <v>317</v>
      </c>
      <c r="U503" s="141">
        <v>309</v>
      </c>
      <c r="V503" s="141">
        <v>360</v>
      </c>
      <c r="W503" s="141">
        <v>360</v>
      </c>
      <c r="X503" s="141">
        <v>370</v>
      </c>
      <c r="Y503" s="141">
        <v>368</v>
      </c>
      <c r="Z503" s="141">
        <v>326</v>
      </c>
      <c r="AA503" s="141">
        <v>334</v>
      </c>
      <c r="AB503" s="141">
        <v>346</v>
      </c>
      <c r="AC503" s="141">
        <v>355</v>
      </c>
      <c r="AD503" s="141">
        <v>378</v>
      </c>
      <c r="AE503" s="141">
        <v>435</v>
      </c>
      <c r="AF503" s="141">
        <v>855</v>
      </c>
      <c r="AG503" s="141">
        <v>809</v>
      </c>
      <c r="AH503" s="141">
        <v>767</v>
      </c>
      <c r="AI503" s="141">
        <v>615</v>
      </c>
      <c r="AJ503" s="141">
        <v>548</v>
      </c>
      <c r="AK503" s="141">
        <v>432</v>
      </c>
      <c r="AL503" s="141">
        <v>350</v>
      </c>
      <c r="AM503" s="141">
        <v>336</v>
      </c>
      <c r="AN503" s="141">
        <v>361</v>
      </c>
      <c r="AO503" s="141">
        <v>363</v>
      </c>
      <c r="AP503" s="141">
        <v>307</v>
      </c>
      <c r="AQ503" s="141">
        <v>338</v>
      </c>
      <c r="AR503" s="141">
        <v>347</v>
      </c>
      <c r="AS503" s="141">
        <v>354</v>
      </c>
      <c r="AT503" s="141">
        <v>356</v>
      </c>
      <c r="AU503" s="141">
        <v>352</v>
      </c>
      <c r="AV503" s="141">
        <v>311</v>
      </c>
      <c r="AW503" s="141">
        <v>316</v>
      </c>
      <c r="AX503" s="141">
        <v>334</v>
      </c>
      <c r="AY503" s="141">
        <v>320</v>
      </c>
      <c r="AZ503" s="141">
        <v>335</v>
      </c>
      <c r="BA503" s="141">
        <v>353</v>
      </c>
      <c r="BB503" s="141">
        <v>347</v>
      </c>
      <c r="BC503" s="141">
        <v>316</v>
      </c>
      <c r="BD503" s="141">
        <v>308</v>
      </c>
      <c r="BE503" s="141">
        <v>280</v>
      </c>
      <c r="BF503" s="141">
        <v>309</v>
      </c>
      <c r="BG503" s="141">
        <v>342</v>
      </c>
      <c r="BH503" s="141">
        <v>348</v>
      </c>
      <c r="BI503" s="141">
        <v>356</v>
      </c>
      <c r="BJ503" s="141">
        <v>339</v>
      </c>
      <c r="BK503" s="141">
        <v>402</v>
      </c>
      <c r="BL503" s="141">
        <v>431</v>
      </c>
      <c r="BM503" s="141">
        <v>435</v>
      </c>
      <c r="BN503" s="141">
        <v>504</v>
      </c>
      <c r="BO503" s="141">
        <v>475</v>
      </c>
      <c r="BP503" s="141">
        <v>496</v>
      </c>
      <c r="BQ503" s="141">
        <v>511</v>
      </c>
      <c r="BR503" s="141">
        <v>501</v>
      </c>
      <c r="BS503" s="141">
        <v>541</v>
      </c>
      <c r="BT503" s="141">
        <v>553</v>
      </c>
      <c r="BU503" s="141">
        <v>538</v>
      </c>
      <c r="BV503" s="141">
        <v>517</v>
      </c>
      <c r="BW503" s="141">
        <v>495</v>
      </c>
      <c r="BX503" s="141">
        <v>529</v>
      </c>
      <c r="BY503" s="141">
        <v>518</v>
      </c>
      <c r="BZ503" s="141">
        <v>495</v>
      </c>
      <c r="CA503" s="141">
        <v>519</v>
      </c>
      <c r="CB503" s="141">
        <v>491</v>
      </c>
      <c r="CC503" s="141">
        <v>490</v>
      </c>
      <c r="CD503" s="141">
        <v>448</v>
      </c>
      <c r="CE503" s="141">
        <v>472</v>
      </c>
      <c r="CF503" s="141">
        <v>453</v>
      </c>
      <c r="CG503" s="141">
        <v>454</v>
      </c>
      <c r="CH503" s="141">
        <v>509</v>
      </c>
      <c r="CI503" s="141">
        <v>531</v>
      </c>
      <c r="CJ503" s="141">
        <v>500</v>
      </c>
      <c r="CK503" s="141">
        <v>376</v>
      </c>
      <c r="CL503" s="141">
        <v>376</v>
      </c>
      <c r="CM503" s="141">
        <v>354</v>
      </c>
      <c r="CN503" s="141">
        <v>347</v>
      </c>
      <c r="CO503" s="141">
        <v>289</v>
      </c>
      <c r="CP503" s="141">
        <v>213</v>
      </c>
      <c r="CQ503" s="141">
        <v>241</v>
      </c>
      <c r="CR503" s="141">
        <v>198</v>
      </c>
      <c r="CS503" s="141">
        <v>175</v>
      </c>
      <c r="CT503" s="141">
        <v>168</v>
      </c>
      <c r="CU503" s="141">
        <v>134</v>
      </c>
      <c r="CV503" s="141">
        <v>115</v>
      </c>
      <c r="CW503" s="141">
        <v>97</v>
      </c>
      <c r="CX503" s="141">
        <v>84</v>
      </c>
      <c r="CY503" s="141">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ht="15" x14ac:dyDescent="0.25">
      <c r="A504" s="31" t="s">
        <v>232</v>
      </c>
      <c r="B504" s="1" t="s">
        <v>688</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141">
        <v>483</v>
      </c>
      <c r="N504" s="141">
        <v>469</v>
      </c>
      <c r="O504" s="141">
        <v>522</v>
      </c>
      <c r="P504" s="141">
        <v>523</v>
      </c>
      <c r="Q504" s="141">
        <v>549</v>
      </c>
      <c r="R504" s="141">
        <v>540</v>
      </c>
      <c r="S504" s="141">
        <v>563</v>
      </c>
      <c r="T504" s="141">
        <v>620</v>
      </c>
      <c r="U504" s="141">
        <v>583</v>
      </c>
      <c r="V504" s="141">
        <v>622</v>
      </c>
      <c r="W504" s="141">
        <v>611</v>
      </c>
      <c r="X504" s="141">
        <v>686</v>
      </c>
      <c r="Y504" s="141">
        <v>621</v>
      </c>
      <c r="Z504" s="141">
        <v>634</v>
      </c>
      <c r="AA504" s="141">
        <v>601</v>
      </c>
      <c r="AB504" s="141">
        <v>642</v>
      </c>
      <c r="AC504" s="141">
        <v>627</v>
      </c>
      <c r="AD504" s="141">
        <v>641</v>
      </c>
      <c r="AE504" s="141">
        <v>613</v>
      </c>
      <c r="AF504" s="141">
        <v>404</v>
      </c>
      <c r="AG504" s="141">
        <v>422</v>
      </c>
      <c r="AH504" s="141">
        <v>441</v>
      </c>
      <c r="AI504" s="141">
        <v>543</v>
      </c>
      <c r="AJ504" s="141">
        <v>525</v>
      </c>
      <c r="AK504" s="141">
        <v>583</v>
      </c>
      <c r="AL504" s="141">
        <v>572</v>
      </c>
      <c r="AM504" s="141">
        <v>471</v>
      </c>
      <c r="AN504" s="141">
        <v>561</v>
      </c>
      <c r="AO504" s="141">
        <v>538</v>
      </c>
      <c r="AP504" s="141">
        <v>526</v>
      </c>
      <c r="AQ504" s="141">
        <v>576</v>
      </c>
      <c r="AR504" s="141">
        <v>623</v>
      </c>
      <c r="AS504" s="141">
        <v>576</v>
      </c>
      <c r="AT504" s="141">
        <v>615</v>
      </c>
      <c r="AU504" s="141">
        <v>597</v>
      </c>
      <c r="AV504" s="141">
        <v>594</v>
      </c>
      <c r="AW504" s="141">
        <v>552</v>
      </c>
      <c r="AX504" s="141">
        <v>589</v>
      </c>
      <c r="AY504" s="141">
        <v>559</v>
      </c>
      <c r="AZ504" s="141">
        <v>543</v>
      </c>
      <c r="BA504" s="141">
        <v>551</v>
      </c>
      <c r="BB504" s="141">
        <v>596</v>
      </c>
      <c r="BC504" s="141">
        <v>626</v>
      </c>
      <c r="BD504" s="141">
        <v>555</v>
      </c>
      <c r="BE504" s="141">
        <v>470</v>
      </c>
      <c r="BF504" s="141">
        <v>555</v>
      </c>
      <c r="BG504" s="141">
        <v>559</v>
      </c>
      <c r="BH504" s="141">
        <v>569</v>
      </c>
      <c r="BI504" s="141">
        <v>603</v>
      </c>
      <c r="BJ504" s="141">
        <v>679</v>
      </c>
      <c r="BK504" s="141">
        <v>788</v>
      </c>
      <c r="BL504" s="141">
        <v>775</v>
      </c>
      <c r="BM504" s="141">
        <v>750</v>
      </c>
      <c r="BN504" s="141">
        <v>805</v>
      </c>
      <c r="BO504" s="141">
        <v>775</v>
      </c>
      <c r="BP504" s="141">
        <v>819</v>
      </c>
      <c r="BQ504" s="141">
        <v>862</v>
      </c>
      <c r="BR504" s="141">
        <v>890</v>
      </c>
      <c r="BS504" s="141">
        <v>870</v>
      </c>
      <c r="BT504" s="141">
        <v>881</v>
      </c>
      <c r="BU504" s="141">
        <v>879</v>
      </c>
      <c r="BV504" s="141">
        <v>894</v>
      </c>
      <c r="BW504" s="141">
        <v>876</v>
      </c>
      <c r="BX504" s="141">
        <v>830</v>
      </c>
      <c r="BY504" s="141">
        <v>792</v>
      </c>
      <c r="BZ504" s="141">
        <v>785</v>
      </c>
      <c r="CA504" s="141">
        <v>740</v>
      </c>
      <c r="CB504" s="141">
        <v>717</v>
      </c>
      <c r="CC504" s="141">
        <v>789</v>
      </c>
      <c r="CD504" s="141">
        <v>744</v>
      </c>
      <c r="CE504" s="141">
        <v>734</v>
      </c>
      <c r="CF504" s="141">
        <v>780</v>
      </c>
      <c r="CG504" s="141">
        <v>723</v>
      </c>
      <c r="CH504" s="141">
        <v>809</v>
      </c>
      <c r="CI504" s="141">
        <v>853</v>
      </c>
      <c r="CJ504" s="141">
        <v>851</v>
      </c>
      <c r="CK504" s="141">
        <v>673</v>
      </c>
      <c r="CL504" s="141">
        <v>628</v>
      </c>
      <c r="CM504" s="141">
        <v>602</v>
      </c>
      <c r="CN504" s="141">
        <v>548</v>
      </c>
      <c r="CO504" s="141">
        <v>479</v>
      </c>
      <c r="CP504" s="141">
        <v>400</v>
      </c>
      <c r="CQ504" s="141">
        <v>367</v>
      </c>
      <c r="CR504" s="141">
        <v>373</v>
      </c>
      <c r="CS504" s="141">
        <v>296</v>
      </c>
      <c r="CT504" s="141">
        <v>289</v>
      </c>
      <c r="CU504" s="141">
        <v>267</v>
      </c>
      <c r="CV504" s="141">
        <v>251</v>
      </c>
      <c r="CW504" s="141">
        <v>195</v>
      </c>
      <c r="CX504" s="141">
        <v>194</v>
      </c>
      <c r="CY504" s="141">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ht="15" x14ac:dyDescent="0.25">
      <c r="A505" s="31" t="s">
        <v>232</v>
      </c>
      <c r="B505" s="1" t="s">
        <v>689</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141">
        <v>457</v>
      </c>
      <c r="N505" s="141">
        <v>493</v>
      </c>
      <c r="O505" s="141">
        <v>520</v>
      </c>
      <c r="P505" s="141">
        <v>480</v>
      </c>
      <c r="Q505" s="141">
        <v>486</v>
      </c>
      <c r="R505" s="141">
        <v>551</v>
      </c>
      <c r="S505" s="141">
        <v>523</v>
      </c>
      <c r="T505" s="141">
        <v>558</v>
      </c>
      <c r="U505" s="141">
        <v>524</v>
      </c>
      <c r="V505" s="141">
        <v>561</v>
      </c>
      <c r="W505" s="141">
        <v>567</v>
      </c>
      <c r="X505" s="141">
        <v>592</v>
      </c>
      <c r="Y505" s="141">
        <v>615</v>
      </c>
      <c r="Z505" s="141">
        <v>593</v>
      </c>
      <c r="AA505" s="141">
        <v>609</v>
      </c>
      <c r="AB505" s="141">
        <v>587</v>
      </c>
      <c r="AC505" s="141">
        <v>587</v>
      </c>
      <c r="AD505" s="141">
        <v>627</v>
      </c>
      <c r="AE505" s="141">
        <v>551</v>
      </c>
      <c r="AF505" s="141">
        <v>439</v>
      </c>
      <c r="AG505" s="141">
        <v>422</v>
      </c>
      <c r="AH505" s="141">
        <v>434</v>
      </c>
      <c r="AI505" s="141">
        <v>423</v>
      </c>
      <c r="AJ505" s="141">
        <v>470</v>
      </c>
      <c r="AK505" s="141">
        <v>490</v>
      </c>
      <c r="AL505" s="141">
        <v>482</v>
      </c>
      <c r="AM505" s="141">
        <v>514</v>
      </c>
      <c r="AN505" s="141">
        <v>470</v>
      </c>
      <c r="AO505" s="141">
        <v>500</v>
      </c>
      <c r="AP505" s="141">
        <v>483</v>
      </c>
      <c r="AQ505" s="141">
        <v>507</v>
      </c>
      <c r="AR505" s="141">
        <v>516</v>
      </c>
      <c r="AS505" s="141">
        <v>511</v>
      </c>
      <c r="AT505" s="141">
        <v>471</v>
      </c>
      <c r="AU505" s="141">
        <v>530</v>
      </c>
      <c r="AV505" s="141">
        <v>513</v>
      </c>
      <c r="AW505" s="141">
        <v>510</v>
      </c>
      <c r="AX505" s="141">
        <v>477</v>
      </c>
      <c r="AY505" s="141">
        <v>509</v>
      </c>
      <c r="AZ505" s="141">
        <v>424</v>
      </c>
      <c r="BA505" s="141">
        <v>488</v>
      </c>
      <c r="BB505" s="141">
        <v>496</v>
      </c>
      <c r="BC505" s="141">
        <v>500</v>
      </c>
      <c r="BD505" s="141">
        <v>478</v>
      </c>
      <c r="BE505" s="141">
        <v>422</v>
      </c>
      <c r="BF505" s="141">
        <v>464</v>
      </c>
      <c r="BG505" s="141">
        <v>515</v>
      </c>
      <c r="BH505" s="141">
        <v>516</v>
      </c>
      <c r="BI505" s="141">
        <v>525</v>
      </c>
      <c r="BJ505" s="141">
        <v>532</v>
      </c>
      <c r="BK505" s="141">
        <v>646</v>
      </c>
      <c r="BL505" s="141">
        <v>654</v>
      </c>
      <c r="BM505" s="141">
        <v>645</v>
      </c>
      <c r="BN505" s="141">
        <v>662</v>
      </c>
      <c r="BO505" s="141">
        <v>643</v>
      </c>
      <c r="BP505" s="141">
        <v>715</v>
      </c>
      <c r="BQ505" s="141">
        <v>681</v>
      </c>
      <c r="BR505" s="141">
        <v>758</v>
      </c>
      <c r="BS505" s="141">
        <v>746</v>
      </c>
      <c r="BT505" s="141">
        <v>697</v>
      </c>
      <c r="BU505" s="141">
        <v>737</v>
      </c>
      <c r="BV505" s="141">
        <v>654</v>
      </c>
      <c r="BW505" s="141">
        <v>713</v>
      </c>
      <c r="BX505" s="141">
        <v>665</v>
      </c>
      <c r="BY505" s="141">
        <v>635</v>
      </c>
      <c r="BZ505" s="141">
        <v>637</v>
      </c>
      <c r="CA505" s="141">
        <v>603</v>
      </c>
      <c r="CB505" s="141">
        <v>603</v>
      </c>
      <c r="CC505" s="141">
        <v>596</v>
      </c>
      <c r="CD505" s="141">
        <v>599</v>
      </c>
      <c r="CE505" s="141">
        <v>543</v>
      </c>
      <c r="CF505" s="141">
        <v>547</v>
      </c>
      <c r="CG505" s="141">
        <v>614</v>
      </c>
      <c r="CH505" s="141">
        <v>653</v>
      </c>
      <c r="CI505" s="141">
        <v>674</v>
      </c>
      <c r="CJ505" s="141">
        <v>666</v>
      </c>
      <c r="CK505" s="141">
        <v>469</v>
      </c>
      <c r="CL505" s="141">
        <v>446</v>
      </c>
      <c r="CM505" s="141">
        <v>473</v>
      </c>
      <c r="CN505" s="141">
        <v>443</v>
      </c>
      <c r="CO505" s="141">
        <v>359</v>
      </c>
      <c r="CP505" s="141">
        <v>328</v>
      </c>
      <c r="CQ505" s="141">
        <v>290</v>
      </c>
      <c r="CR505" s="141">
        <v>259</v>
      </c>
      <c r="CS505" s="141">
        <v>236</v>
      </c>
      <c r="CT505" s="141">
        <v>224</v>
      </c>
      <c r="CU505" s="141">
        <v>181</v>
      </c>
      <c r="CV505" s="141">
        <v>162</v>
      </c>
      <c r="CW505" s="141">
        <v>127</v>
      </c>
      <c r="CX505" s="141">
        <v>108</v>
      </c>
      <c r="CY505" s="141">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ht="15" x14ac:dyDescent="0.25">
      <c r="A506" s="31" t="s">
        <v>232</v>
      </c>
      <c r="B506" s="1" t="s">
        <v>690</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141">
        <v>701</v>
      </c>
      <c r="N506" s="141">
        <v>780</v>
      </c>
      <c r="O506" s="141">
        <v>775</v>
      </c>
      <c r="P506" s="141">
        <v>770</v>
      </c>
      <c r="Q506" s="141">
        <v>817</v>
      </c>
      <c r="R506" s="141">
        <v>825</v>
      </c>
      <c r="S506" s="141">
        <v>849</v>
      </c>
      <c r="T506" s="141">
        <v>888</v>
      </c>
      <c r="U506" s="141">
        <v>904</v>
      </c>
      <c r="V506" s="141">
        <v>899</v>
      </c>
      <c r="W506" s="141">
        <v>971</v>
      </c>
      <c r="X506" s="141">
        <v>933</v>
      </c>
      <c r="Y506" s="141">
        <v>1008</v>
      </c>
      <c r="Z506" s="141">
        <v>933</v>
      </c>
      <c r="AA506" s="141">
        <v>1033</v>
      </c>
      <c r="AB506" s="141">
        <v>950</v>
      </c>
      <c r="AC506" s="141">
        <v>903</v>
      </c>
      <c r="AD506" s="141">
        <v>944</v>
      </c>
      <c r="AE506" s="141">
        <v>881</v>
      </c>
      <c r="AF506" s="141">
        <v>661</v>
      </c>
      <c r="AG506" s="141">
        <v>648</v>
      </c>
      <c r="AH506" s="141">
        <v>673</v>
      </c>
      <c r="AI506" s="141">
        <v>728</v>
      </c>
      <c r="AJ506" s="141">
        <v>844</v>
      </c>
      <c r="AK506" s="141">
        <v>853</v>
      </c>
      <c r="AL506" s="141">
        <v>829</v>
      </c>
      <c r="AM506" s="141">
        <v>799</v>
      </c>
      <c r="AN506" s="141">
        <v>822</v>
      </c>
      <c r="AO506" s="141">
        <v>837</v>
      </c>
      <c r="AP506" s="141">
        <v>879</v>
      </c>
      <c r="AQ506" s="141">
        <v>1004</v>
      </c>
      <c r="AR506" s="141">
        <v>928</v>
      </c>
      <c r="AS506" s="141">
        <v>919</v>
      </c>
      <c r="AT506" s="141">
        <v>961</v>
      </c>
      <c r="AU506" s="141">
        <v>970</v>
      </c>
      <c r="AV506" s="141">
        <v>947</v>
      </c>
      <c r="AW506" s="141">
        <v>978</v>
      </c>
      <c r="AX506" s="141">
        <v>903</v>
      </c>
      <c r="AY506" s="141">
        <v>860</v>
      </c>
      <c r="AZ506" s="141">
        <v>889</v>
      </c>
      <c r="BA506" s="141">
        <v>925</v>
      </c>
      <c r="BB506" s="141">
        <v>916</v>
      </c>
      <c r="BC506" s="141">
        <v>930</v>
      </c>
      <c r="BD506" s="141">
        <v>875</v>
      </c>
      <c r="BE506" s="141">
        <v>855</v>
      </c>
      <c r="BF506" s="141">
        <v>802</v>
      </c>
      <c r="BG506" s="141">
        <v>825</v>
      </c>
      <c r="BH506" s="141">
        <v>925</v>
      </c>
      <c r="BI506" s="141">
        <v>970</v>
      </c>
      <c r="BJ506" s="141">
        <v>989</v>
      </c>
      <c r="BK506" s="141">
        <v>1124</v>
      </c>
      <c r="BL506" s="141">
        <v>1159</v>
      </c>
      <c r="BM506" s="141">
        <v>1172</v>
      </c>
      <c r="BN506" s="141">
        <v>1222</v>
      </c>
      <c r="BO506" s="141">
        <v>1193</v>
      </c>
      <c r="BP506" s="141">
        <v>1115</v>
      </c>
      <c r="BQ506" s="141">
        <v>1116</v>
      </c>
      <c r="BR506" s="141">
        <v>1156</v>
      </c>
      <c r="BS506" s="141">
        <v>1196</v>
      </c>
      <c r="BT506" s="141">
        <v>1096</v>
      </c>
      <c r="BU506" s="141">
        <v>1149</v>
      </c>
      <c r="BV506" s="141">
        <v>1060</v>
      </c>
      <c r="BW506" s="141">
        <v>1024</v>
      </c>
      <c r="BX506" s="141">
        <v>1036</v>
      </c>
      <c r="BY506" s="141">
        <v>912</v>
      </c>
      <c r="BZ506" s="141">
        <v>883</v>
      </c>
      <c r="CA506" s="141">
        <v>867</v>
      </c>
      <c r="CB506" s="141">
        <v>793</v>
      </c>
      <c r="CC506" s="141">
        <v>812</v>
      </c>
      <c r="CD506" s="141">
        <v>850</v>
      </c>
      <c r="CE506" s="141">
        <v>761</v>
      </c>
      <c r="CF506" s="141">
        <v>877</v>
      </c>
      <c r="CG506" s="141">
        <v>832</v>
      </c>
      <c r="CH506" s="141">
        <v>891</v>
      </c>
      <c r="CI506" s="141">
        <v>922</v>
      </c>
      <c r="CJ506" s="141">
        <v>1006</v>
      </c>
      <c r="CK506" s="141">
        <v>637</v>
      </c>
      <c r="CL506" s="141">
        <v>646</v>
      </c>
      <c r="CM506" s="141">
        <v>660</v>
      </c>
      <c r="CN506" s="141">
        <v>553</v>
      </c>
      <c r="CO506" s="141">
        <v>481</v>
      </c>
      <c r="CP506" s="141">
        <v>430</v>
      </c>
      <c r="CQ506" s="141">
        <v>426</v>
      </c>
      <c r="CR506" s="141">
        <v>354</v>
      </c>
      <c r="CS506" s="141">
        <v>350</v>
      </c>
      <c r="CT506" s="141">
        <v>287</v>
      </c>
      <c r="CU506" s="141">
        <v>257</v>
      </c>
      <c r="CV506" s="141">
        <v>212</v>
      </c>
      <c r="CW506" s="141">
        <v>170</v>
      </c>
      <c r="CX506" s="141">
        <v>138</v>
      </c>
      <c r="CY506" s="141">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ht="15" x14ac:dyDescent="0.25">
      <c r="A507" s="31" t="s">
        <v>232</v>
      </c>
      <c r="B507" s="1" t="s">
        <v>691</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141">
        <v>554</v>
      </c>
      <c r="N507" s="141">
        <v>518</v>
      </c>
      <c r="O507" s="141">
        <v>550</v>
      </c>
      <c r="P507" s="141">
        <v>548</v>
      </c>
      <c r="Q507" s="141">
        <v>593</v>
      </c>
      <c r="R507" s="141">
        <v>563</v>
      </c>
      <c r="S507" s="141">
        <v>656</v>
      </c>
      <c r="T507" s="141">
        <v>596</v>
      </c>
      <c r="U507" s="141">
        <v>662</v>
      </c>
      <c r="V507" s="141">
        <v>660</v>
      </c>
      <c r="W507" s="141">
        <v>664</v>
      </c>
      <c r="X507" s="141">
        <v>666</v>
      </c>
      <c r="Y507" s="141">
        <v>714</v>
      </c>
      <c r="Z507" s="141">
        <v>665</v>
      </c>
      <c r="AA507" s="141">
        <v>674</v>
      </c>
      <c r="AB507" s="141">
        <v>671</v>
      </c>
      <c r="AC507" s="141">
        <v>653</v>
      </c>
      <c r="AD507" s="141">
        <v>618</v>
      </c>
      <c r="AE507" s="141">
        <v>660</v>
      </c>
      <c r="AF507" s="141">
        <v>869</v>
      </c>
      <c r="AG507" s="141">
        <v>893</v>
      </c>
      <c r="AH507" s="141">
        <v>930</v>
      </c>
      <c r="AI507" s="141">
        <v>871</v>
      </c>
      <c r="AJ507" s="141">
        <v>777</v>
      </c>
      <c r="AK507" s="141">
        <v>709</v>
      </c>
      <c r="AL507" s="141">
        <v>648</v>
      </c>
      <c r="AM507" s="141">
        <v>637</v>
      </c>
      <c r="AN507" s="141">
        <v>635</v>
      </c>
      <c r="AO507" s="141">
        <v>676</v>
      </c>
      <c r="AP507" s="141">
        <v>659</v>
      </c>
      <c r="AQ507" s="141">
        <v>661</v>
      </c>
      <c r="AR507" s="141">
        <v>643</v>
      </c>
      <c r="AS507" s="141">
        <v>663</v>
      </c>
      <c r="AT507" s="141">
        <v>677</v>
      </c>
      <c r="AU507" s="141">
        <v>680</v>
      </c>
      <c r="AV507" s="141">
        <v>704</v>
      </c>
      <c r="AW507" s="141">
        <v>572</v>
      </c>
      <c r="AX507" s="141">
        <v>595</v>
      </c>
      <c r="AY507" s="141">
        <v>582</v>
      </c>
      <c r="AZ507" s="141">
        <v>586</v>
      </c>
      <c r="BA507" s="141">
        <v>589</v>
      </c>
      <c r="BB507" s="141">
        <v>603</v>
      </c>
      <c r="BC507" s="141">
        <v>613</v>
      </c>
      <c r="BD507" s="141">
        <v>569</v>
      </c>
      <c r="BE507" s="141">
        <v>557</v>
      </c>
      <c r="BF507" s="141">
        <v>575</v>
      </c>
      <c r="BG507" s="141">
        <v>581</v>
      </c>
      <c r="BH507" s="141">
        <v>606</v>
      </c>
      <c r="BI507" s="141">
        <v>678</v>
      </c>
      <c r="BJ507" s="141">
        <v>722</v>
      </c>
      <c r="BK507" s="141">
        <v>767</v>
      </c>
      <c r="BL507" s="141">
        <v>811</v>
      </c>
      <c r="BM507" s="141">
        <v>804</v>
      </c>
      <c r="BN507" s="141">
        <v>775</v>
      </c>
      <c r="BO507" s="141">
        <v>801</v>
      </c>
      <c r="BP507" s="141">
        <v>799</v>
      </c>
      <c r="BQ507" s="141">
        <v>858</v>
      </c>
      <c r="BR507" s="141">
        <v>866</v>
      </c>
      <c r="BS507" s="141">
        <v>874</v>
      </c>
      <c r="BT507" s="141">
        <v>888</v>
      </c>
      <c r="BU507" s="141">
        <v>867</v>
      </c>
      <c r="BV507" s="141">
        <v>849</v>
      </c>
      <c r="BW507" s="141">
        <v>771</v>
      </c>
      <c r="BX507" s="141">
        <v>768</v>
      </c>
      <c r="BY507" s="141">
        <v>811</v>
      </c>
      <c r="BZ507" s="141">
        <v>756</v>
      </c>
      <c r="CA507" s="141">
        <v>711</v>
      </c>
      <c r="CB507" s="141">
        <v>727</v>
      </c>
      <c r="CC507" s="141">
        <v>675</v>
      </c>
      <c r="CD507" s="141">
        <v>709</v>
      </c>
      <c r="CE507" s="141">
        <v>650</v>
      </c>
      <c r="CF507" s="141">
        <v>649</v>
      </c>
      <c r="CG507" s="141">
        <v>649</v>
      </c>
      <c r="CH507" s="141">
        <v>729</v>
      </c>
      <c r="CI507" s="141">
        <v>764</v>
      </c>
      <c r="CJ507" s="141">
        <v>736</v>
      </c>
      <c r="CK507" s="141">
        <v>589</v>
      </c>
      <c r="CL507" s="141">
        <v>522</v>
      </c>
      <c r="CM507" s="141">
        <v>521</v>
      </c>
      <c r="CN507" s="141">
        <v>483</v>
      </c>
      <c r="CO507" s="141">
        <v>379</v>
      </c>
      <c r="CP507" s="141">
        <v>308</v>
      </c>
      <c r="CQ507" s="141">
        <v>331</v>
      </c>
      <c r="CR507" s="141">
        <v>327</v>
      </c>
      <c r="CS507" s="141">
        <v>274</v>
      </c>
      <c r="CT507" s="141">
        <v>248</v>
      </c>
      <c r="CU507" s="141">
        <v>221</v>
      </c>
      <c r="CV507" s="141">
        <v>181</v>
      </c>
      <c r="CW507" s="141">
        <v>162</v>
      </c>
      <c r="CX507" s="141">
        <v>135</v>
      </c>
      <c r="CY507" s="141">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ht="15" x14ac:dyDescent="0.25">
      <c r="A508" s="31" t="s">
        <v>232</v>
      </c>
      <c r="B508" s="1" t="s">
        <v>692</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141">
        <v>273</v>
      </c>
      <c r="N508" s="141">
        <v>322</v>
      </c>
      <c r="O508" s="141">
        <v>305</v>
      </c>
      <c r="P508" s="141">
        <v>320</v>
      </c>
      <c r="Q508" s="141">
        <v>334</v>
      </c>
      <c r="R508" s="141">
        <v>383</v>
      </c>
      <c r="S508" s="141">
        <v>383</v>
      </c>
      <c r="T508" s="141">
        <v>361</v>
      </c>
      <c r="U508" s="141">
        <v>383</v>
      </c>
      <c r="V508" s="141">
        <v>411</v>
      </c>
      <c r="W508" s="141">
        <v>394</v>
      </c>
      <c r="X508" s="141">
        <v>440</v>
      </c>
      <c r="Y508" s="141">
        <v>405</v>
      </c>
      <c r="Z508" s="141">
        <v>438</v>
      </c>
      <c r="AA508" s="141">
        <v>385</v>
      </c>
      <c r="AB508" s="141">
        <v>392</v>
      </c>
      <c r="AC508" s="141">
        <v>391</v>
      </c>
      <c r="AD508" s="141">
        <v>389</v>
      </c>
      <c r="AE508" s="141">
        <v>348</v>
      </c>
      <c r="AF508" s="141">
        <v>299</v>
      </c>
      <c r="AG508" s="141">
        <v>302</v>
      </c>
      <c r="AH508" s="141">
        <v>273</v>
      </c>
      <c r="AI508" s="141">
        <v>297</v>
      </c>
      <c r="AJ508" s="141">
        <v>367</v>
      </c>
      <c r="AK508" s="141">
        <v>299</v>
      </c>
      <c r="AL508" s="141">
        <v>316</v>
      </c>
      <c r="AM508" s="141">
        <v>341</v>
      </c>
      <c r="AN508" s="141">
        <v>319</v>
      </c>
      <c r="AO508" s="141">
        <v>363</v>
      </c>
      <c r="AP508" s="141">
        <v>338</v>
      </c>
      <c r="AQ508" s="141">
        <v>332</v>
      </c>
      <c r="AR508" s="141">
        <v>349</v>
      </c>
      <c r="AS508" s="141">
        <v>346</v>
      </c>
      <c r="AT508" s="141">
        <v>349</v>
      </c>
      <c r="AU508" s="141">
        <v>381</v>
      </c>
      <c r="AV508" s="141">
        <v>373</v>
      </c>
      <c r="AW508" s="141">
        <v>310</v>
      </c>
      <c r="AX508" s="141">
        <v>347</v>
      </c>
      <c r="AY508" s="141">
        <v>371</v>
      </c>
      <c r="AZ508" s="141">
        <v>328</v>
      </c>
      <c r="BA508" s="141">
        <v>331</v>
      </c>
      <c r="BB508" s="141">
        <v>346</v>
      </c>
      <c r="BC508" s="141">
        <v>345</v>
      </c>
      <c r="BD508" s="141">
        <v>373</v>
      </c>
      <c r="BE508" s="141">
        <v>321</v>
      </c>
      <c r="BF508" s="141">
        <v>306</v>
      </c>
      <c r="BG508" s="141">
        <v>326</v>
      </c>
      <c r="BH508" s="141">
        <v>357</v>
      </c>
      <c r="BI508" s="141">
        <v>373</v>
      </c>
      <c r="BJ508" s="141">
        <v>436</v>
      </c>
      <c r="BK508" s="141">
        <v>448</v>
      </c>
      <c r="BL508" s="141">
        <v>493</v>
      </c>
      <c r="BM508" s="141">
        <v>440</v>
      </c>
      <c r="BN508" s="141">
        <v>466</v>
      </c>
      <c r="BO508" s="141">
        <v>481</v>
      </c>
      <c r="BP508" s="141">
        <v>523</v>
      </c>
      <c r="BQ508" s="141">
        <v>490</v>
      </c>
      <c r="BR508" s="141">
        <v>546</v>
      </c>
      <c r="BS508" s="141">
        <v>515</v>
      </c>
      <c r="BT508" s="141">
        <v>563</v>
      </c>
      <c r="BU508" s="141">
        <v>503</v>
      </c>
      <c r="BV508" s="141">
        <v>511</v>
      </c>
      <c r="BW508" s="141">
        <v>539</v>
      </c>
      <c r="BX508" s="141">
        <v>521</v>
      </c>
      <c r="BY508" s="141">
        <v>482</v>
      </c>
      <c r="BZ508" s="141">
        <v>468</v>
      </c>
      <c r="CA508" s="141">
        <v>489</v>
      </c>
      <c r="CB508" s="141">
        <v>476</v>
      </c>
      <c r="CC508" s="141">
        <v>458</v>
      </c>
      <c r="CD508" s="141">
        <v>460</v>
      </c>
      <c r="CE508" s="141">
        <v>458</v>
      </c>
      <c r="CF508" s="141">
        <v>438</v>
      </c>
      <c r="CG508" s="141">
        <v>468</v>
      </c>
      <c r="CH508" s="141">
        <v>490</v>
      </c>
      <c r="CI508" s="141">
        <v>504</v>
      </c>
      <c r="CJ508" s="141">
        <v>484</v>
      </c>
      <c r="CK508" s="141">
        <v>343</v>
      </c>
      <c r="CL508" s="141">
        <v>365</v>
      </c>
      <c r="CM508" s="141">
        <v>374</v>
      </c>
      <c r="CN508" s="141">
        <v>344</v>
      </c>
      <c r="CO508" s="141">
        <v>273</v>
      </c>
      <c r="CP508" s="141">
        <v>244</v>
      </c>
      <c r="CQ508" s="141">
        <v>233</v>
      </c>
      <c r="CR508" s="141">
        <v>249</v>
      </c>
      <c r="CS508" s="141">
        <v>194</v>
      </c>
      <c r="CT508" s="141">
        <v>174</v>
      </c>
      <c r="CU508" s="141">
        <v>143</v>
      </c>
      <c r="CV508" s="141">
        <v>115</v>
      </c>
      <c r="CW508" s="141">
        <v>82</v>
      </c>
      <c r="CX508" s="141">
        <v>77</v>
      </c>
      <c r="CY508" s="141">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ht="15" x14ac:dyDescent="0.25">
      <c r="A509" s="31" t="s">
        <v>232</v>
      </c>
      <c r="B509" s="1" t="s">
        <v>693</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141">
        <v>322</v>
      </c>
      <c r="N509" s="141">
        <v>325</v>
      </c>
      <c r="O509" s="141">
        <v>329</v>
      </c>
      <c r="P509" s="141">
        <v>309</v>
      </c>
      <c r="Q509" s="141">
        <v>371</v>
      </c>
      <c r="R509" s="141">
        <v>402</v>
      </c>
      <c r="S509" s="141">
        <v>381</v>
      </c>
      <c r="T509" s="141">
        <v>384</v>
      </c>
      <c r="U509" s="141">
        <v>350</v>
      </c>
      <c r="V509" s="141">
        <v>355</v>
      </c>
      <c r="W509" s="141">
        <v>378</v>
      </c>
      <c r="X509" s="141">
        <v>405</v>
      </c>
      <c r="Y509" s="141">
        <v>360</v>
      </c>
      <c r="Z509" s="141">
        <v>363</v>
      </c>
      <c r="AA509" s="141">
        <v>375</v>
      </c>
      <c r="AB509" s="141">
        <v>379</v>
      </c>
      <c r="AC509" s="141">
        <v>337</v>
      </c>
      <c r="AD509" s="141">
        <v>307</v>
      </c>
      <c r="AE509" s="141">
        <v>319</v>
      </c>
      <c r="AF509" s="141">
        <v>333</v>
      </c>
      <c r="AG509" s="141">
        <v>297</v>
      </c>
      <c r="AH509" s="141">
        <v>289</v>
      </c>
      <c r="AI509" s="141">
        <v>333</v>
      </c>
      <c r="AJ509" s="141">
        <v>329</v>
      </c>
      <c r="AK509" s="141">
        <v>314</v>
      </c>
      <c r="AL509" s="141">
        <v>356</v>
      </c>
      <c r="AM509" s="141">
        <v>342</v>
      </c>
      <c r="AN509" s="141">
        <v>329</v>
      </c>
      <c r="AO509" s="141">
        <v>375</v>
      </c>
      <c r="AP509" s="141">
        <v>373</v>
      </c>
      <c r="AQ509" s="141">
        <v>362</v>
      </c>
      <c r="AR509" s="141">
        <v>382</v>
      </c>
      <c r="AS509" s="141">
        <v>390</v>
      </c>
      <c r="AT509" s="141">
        <v>371</v>
      </c>
      <c r="AU509" s="141">
        <v>386</v>
      </c>
      <c r="AV509" s="141">
        <v>397</v>
      </c>
      <c r="AW509" s="141">
        <v>396</v>
      </c>
      <c r="AX509" s="141">
        <v>417</v>
      </c>
      <c r="AY509" s="141">
        <v>405</v>
      </c>
      <c r="AZ509" s="141">
        <v>353</v>
      </c>
      <c r="BA509" s="141">
        <v>345</v>
      </c>
      <c r="BB509" s="141">
        <v>368</v>
      </c>
      <c r="BC509" s="141">
        <v>386</v>
      </c>
      <c r="BD509" s="141">
        <v>340</v>
      </c>
      <c r="BE509" s="141">
        <v>284</v>
      </c>
      <c r="BF509" s="141">
        <v>280</v>
      </c>
      <c r="BG509" s="141">
        <v>319</v>
      </c>
      <c r="BH509" s="141">
        <v>331</v>
      </c>
      <c r="BI509" s="141">
        <v>303</v>
      </c>
      <c r="BJ509" s="141">
        <v>340</v>
      </c>
      <c r="BK509" s="141">
        <v>362</v>
      </c>
      <c r="BL509" s="141">
        <v>394</v>
      </c>
      <c r="BM509" s="141">
        <v>378</v>
      </c>
      <c r="BN509" s="141">
        <v>423</v>
      </c>
      <c r="BO509" s="141">
        <v>387</v>
      </c>
      <c r="BP509" s="141">
        <v>385</v>
      </c>
      <c r="BQ509" s="141">
        <v>419</v>
      </c>
      <c r="BR509" s="141">
        <v>416</v>
      </c>
      <c r="BS509" s="141">
        <v>421</v>
      </c>
      <c r="BT509" s="141">
        <v>381</v>
      </c>
      <c r="BU509" s="141">
        <v>405</v>
      </c>
      <c r="BV509" s="141">
        <v>379</v>
      </c>
      <c r="BW509" s="141">
        <v>383</v>
      </c>
      <c r="BX509" s="141">
        <v>405</v>
      </c>
      <c r="BY509" s="141">
        <v>393</v>
      </c>
      <c r="BZ509" s="141">
        <v>324</v>
      </c>
      <c r="CA509" s="141">
        <v>306</v>
      </c>
      <c r="CB509" s="141">
        <v>295</v>
      </c>
      <c r="CC509" s="141">
        <v>323</v>
      </c>
      <c r="CD509" s="141">
        <v>301</v>
      </c>
      <c r="CE509" s="141">
        <v>295</v>
      </c>
      <c r="CF509" s="141">
        <v>300</v>
      </c>
      <c r="CG509" s="141">
        <v>276</v>
      </c>
      <c r="CH509" s="141">
        <v>314</v>
      </c>
      <c r="CI509" s="141">
        <v>295</v>
      </c>
      <c r="CJ509" s="141">
        <v>264</v>
      </c>
      <c r="CK509" s="141">
        <v>208</v>
      </c>
      <c r="CL509" s="141">
        <v>225</v>
      </c>
      <c r="CM509" s="141">
        <v>219</v>
      </c>
      <c r="CN509" s="141">
        <v>190</v>
      </c>
      <c r="CO509" s="141">
        <v>177</v>
      </c>
      <c r="CP509" s="141">
        <v>123</v>
      </c>
      <c r="CQ509" s="141">
        <v>131</v>
      </c>
      <c r="CR509" s="141">
        <v>119</v>
      </c>
      <c r="CS509" s="141">
        <v>109</v>
      </c>
      <c r="CT509" s="141">
        <v>95</v>
      </c>
      <c r="CU509" s="141">
        <v>84</v>
      </c>
      <c r="CV509" s="141">
        <v>76</v>
      </c>
      <c r="CW509" s="141">
        <v>50</v>
      </c>
      <c r="CX509" s="141">
        <v>44</v>
      </c>
      <c r="CY509" s="141">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ht="15" x14ac:dyDescent="0.25">
      <c r="A510" s="31" t="s">
        <v>232</v>
      </c>
      <c r="B510" s="1" t="s">
        <v>694</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141">
        <v>377</v>
      </c>
      <c r="N510" s="141">
        <v>383</v>
      </c>
      <c r="O510" s="141">
        <v>404</v>
      </c>
      <c r="P510" s="141">
        <v>394</v>
      </c>
      <c r="Q510" s="141">
        <v>447</v>
      </c>
      <c r="R510" s="141">
        <v>478</v>
      </c>
      <c r="S510" s="141">
        <v>490</v>
      </c>
      <c r="T510" s="141">
        <v>485</v>
      </c>
      <c r="U510" s="141">
        <v>489</v>
      </c>
      <c r="V510" s="141">
        <v>501</v>
      </c>
      <c r="W510" s="141">
        <v>531</v>
      </c>
      <c r="X510" s="141">
        <v>542</v>
      </c>
      <c r="Y510" s="141">
        <v>515</v>
      </c>
      <c r="Z510" s="141">
        <v>563</v>
      </c>
      <c r="AA510" s="141">
        <v>550</v>
      </c>
      <c r="AB510" s="141">
        <v>559</v>
      </c>
      <c r="AC510" s="141">
        <v>524</v>
      </c>
      <c r="AD510" s="141">
        <v>545</v>
      </c>
      <c r="AE510" s="141">
        <v>490</v>
      </c>
      <c r="AF510" s="141">
        <v>319</v>
      </c>
      <c r="AG510" s="141">
        <v>335</v>
      </c>
      <c r="AH510" s="141">
        <v>372</v>
      </c>
      <c r="AI510" s="141">
        <v>418</v>
      </c>
      <c r="AJ510" s="141">
        <v>441</v>
      </c>
      <c r="AK510" s="141">
        <v>398</v>
      </c>
      <c r="AL510" s="141">
        <v>495</v>
      </c>
      <c r="AM510" s="141">
        <v>449</v>
      </c>
      <c r="AN510" s="141">
        <v>462</v>
      </c>
      <c r="AO510" s="141">
        <v>457</v>
      </c>
      <c r="AP510" s="141">
        <v>442</v>
      </c>
      <c r="AQ510" s="141">
        <v>500</v>
      </c>
      <c r="AR510" s="141">
        <v>537</v>
      </c>
      <c r="AS510" s="141">
        <v>477</v>
      </c>
      <c r="AT510" s="141">
        <v>516</v>
      </c>
      <c r="AU510" s="141">
        <v>453</v>
      </c>
      <c r="AV510" s="141">
        <v>485</v>
      </c>
      <c r="AW510" s="141">
        <v>490</v>
      </c>
      <c r="AX510" s="141">
        <v>484</v>
      </c>
      <c r="AY510" s="141">
        <v>482</v>
      </c>
      <c r="AZ510" s="141">
        <v>486</v>
      </c>
      <c r="BA510" s="141">
        <v>499</v>
      </c>
      <c r="BB510" s="141">
        <v>471</v>
      </c>
      <c r="BC510" s="141">
        <v>509</v>
      </c>
      <c r="BD510" s="141">
        <v>520</v>
      </c>
      <c r="BE510" s="141">
        <v>463</v>
      </c>
      <c r="BF510" s="141">
        <v>519</v>
      </c>
      <c r="BG510" s="141">
        <v>496</v>
      </c>
      <c r="BH510" s="141">
        <v>549</v>
      </c>
      <c r="BI510" s="141">
        <v>538</v>
      </c>
      <c r="BJ510" s="141">
        <v>592</v>
      </c>
      <c r="BK510" s="141">
        <v>667</v>
      </c>
      <c r="BL510" s="141">
        <v>708</v>
      </c>
      <c r="BM510" s="141">
        <v>648</v>
      </c>
      <c r="BN510" s="141">
        <v>693</v>
      </c>
      <c r="BO510" s="141">
        <v>749</v>
      </c>
      <c r="BP510" s="141">
        <v>752</v>
      </c>
      <c r="BQ510" s="141">
        <v>784</v>
      </c>
      <c r="BR510" s="141">
        <v>766</v>
      </c>
      <c r="BS510" s="141">
        <v>756</v>
      </c>
      <c r="BT510" s="141">
        <v>782</v>
      </c>
      <c r="BU510" s="141">
        <v>721</v>
      </c>
      <c r="BV510" s="141">
        <v>717</v>
      </c>
      <c r="BW510" s="141">
        <v>665</v>
      </c>
      <c r="BX510" s="141">
        <v>635</v>
      </c>
      <c r="BY510" s="141">
        <v>685</v>
      </c>
      <c r="BZ510" s="141">
        <v>628</v>
      </c>
      <c r="CA510" s="141">
        <v>575</v>
      </c>
      <c r="CB510" s="141">
        <v>602</v>
      </c>
      <c r="CC510" s="141">
        <v>554</v>
      </c>
      <c r="CD510" s="141">
        <v>603</v>
      </c>
      <c r="CE510" s="141">
        <v>611</v>
      </c>
      <c r="CF510" s="141">
        <v>578</v>
      </c>
      <c r="CG510" s="141">
        <v>625</v>
      </c>
      <c r="CH510" s="141">
        <v>605</v>
      </c>
      <c r="CI510" s="141">
        <v>606</v>
      </c>
      <c r="CJ510" s="141">
        <v>658</v>
      </c>
      <c r="CK510" s="141">
        <v>487</v>
      </c>
      <c r="CL510" s="141">
        <v>470</v>
      </c>
      <c r="CM510" s="141">
        <v>490</v>
      </c>
      <c r="CN510" s="141">
        <v>437</v>
      </c>
      <c r="CO510" s="141">
        <v>368</v>
      </c>
      <c r="CP510" s="141">
        <v>310</v>
      </c>
      <c r="CQ510" s="141">
        <v>342</v>
      </c>
      <c r="CR510" s="141">
        <v>275</v>
      </c>
      <c r="CS510" s="141">
        <v>241</v>
      </c>
      <c r="CT510" s="141">
        <v>224</v>
      </c>
      <c r="CU510" s="141">
        <v>217</v>
      </c>
      <c r="CV510" s="141">
        <v>168</v>
      </c>
      <c r="CW510" s="141">
        <v>170</v>
      </c>
      <c r="CX510" s="141">
        <v>145</v>
      </c>
      <c r="CY510" s="141">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ht="15" x14ac:dyDescent="0.25">
      <c r="A511" s="31" t="s">
        <v>232</v>
      </c>
      <c r="B511" s="1" t="s">
        <v>695</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141">
        <v>636</v>
      </c>
      <c r="N511" s="141">
        <v>642</v>
      </c>
      <c r="O511" s="141">
        <v>647</v>
      </c>
      <c r="P511" s="141">
        <v>707</v>
      </c>
      <c r="Q511" s="141">
        <v>762</v>
      </c>
      <c r="R511" s="141">
        <v>761</v>
      </c>
      <c r="S511" s="141">
        <v>825</v>
      </c>
      <c r="T511" s="141">
        <v>811</v>
      </c>
      <c r="U511" s="141">
        <v>818</v>
      </c>
      <c r="V511" s="141">
        <v>783</v>
      </c>
      <c r="W511" s="141">
        <v>915</v>
      </c>
      <c r="X511" s="141">
        <v>922</v>
      </c>
      <c r="Y511" s="141">
        <v>869</v>
      </c>
      <c r="Z511" s="141">
        <v>864</v>
      </c>
      <c r="AA511" s="141">
        <v>873</v>
      </c>
      <c r="AB511" s="141">
        <v>854</v>
      </c>
      <c r="AC511" s="141">
        <v>858</v>
      </c>
      <c r="AD511" s="141">
        <v>823</v>
      </c>
      <c r="AE511" s="141">
        <v>958</v>
      </c>
      <c r="AF511" s="141">
        <v>1502</v>
      </c>
      <c r="AG511" s="141">
        <v>878</v>
      </c>
      <c r="AH511" s="141">
        <v>667</v>
      </c>
      <c r="AI511" s="141">
        <v>607</v>
      </c>
      <c r="AJ511" s="141">
        <v>701</v>
      </c>
      <c r="AK511" s="141">
        <v>688</v>
      </c>
      <c r="AL511" s="141">
        <v>776</v>
      </c>
      <c r="AM511" s="141">
        <v>789</v>
      </c>
      <c r="AN511" s="141">
        <v>806</v>
      </c>
      <c r="AO511" s="141">
        <v>797</v>
      </c>
      <c r="AP511" s="141">
        <v>829</v>
      </c>
      <c r="AQ511" s="141">
        <v>904</v>
      </c>
      <c r="AR511" s="141">
        <v>851</v>
      </c>
      <c r="AS511" s="141">
        <v>855</v>
      </c>
      <c r="AT511" s="141">
        <v>855</v>
      </c>
      <c r="AU511" s="141">
        <v>825</v>
      </c>
      <c r="AV511" s="141">
        <v>845</v>
      </c>
      <c r="AW511" s="141">
        <v>903</v>
      </c>
      <c r="AX511" s="141">
        <v>859</v>
      </c>
      <c r="AY511" s="141">
        <v>868</v>
      </c>
      <c r="AZ511" s="141">
        <v>830</v>
      </c>
      <c r="BA511" s="141">
        <v>830</v>
      </c>
      <c r="BB511" s="141">
        <v>850</v>
      </c>
      <c r="BC511" s="141">
        <v>826</v>
      </c>
      <c r="BD511" s="141">
        <v>853</v>
      </c>
      <c r="BE511" s="141">
        <v>809</v>
      </c>
      <c r="BF511" s="141">
        <v>756</v>
      </c>
      <c r="BG511" s="141">
        <v>746</v>
      </c>
      <c r="BH511" s="141">
        <v>825</v>
      </c>
      <c r="BI511" s="141">
        <v>777</v>
      </c>
      <c r="BJ511" s="141">
        <v>849</v>
      </c>
      <c r="BK511" s="141">
        <v>862</v>
      </c>
      <c r="BL511" s="141">
        <v>954</v>
      </c>
      <c r="BM511" s="141">
        <v>904</v>
      </c>
      <c r="BN511" s="141">
        <v>948</v>
      </c>
      <c r="BO511" s="141">
        <v>1003</v>
      </c>
      <c r="BP511" s="141">
        <v>945</v>
      </c>
      <c r="BQ511" s="141">
        <v>984</v>
      </c>
      <c r="BR511" s="141">
        <v>991</v>
      </c>
      <c r="BS511" s="141">
        <v>1043</v>
      </c>
      <c r="BT511" s="141">
        <v>992</v>
      </c>
      <c r="BU511" s="141">
        <v>975</v>
      </c>
      <c r="BV511" s="141">
        <v>943</v>
      </c>
      <c r="BW511" s="141">
        <v>960</v>
      </c>
      <c r="BX511" s="141">
        <v>888</v>
      </c>
      <c r="BY511" s="141">
        <v>1006</v>
      </c>
      <c r="BZ511" s="141">
        <v>870</v>
      </c>
      <c r="CA511" s="141">
        <v>796</v>
      </c>
      <c r="CB511" s="141">
        <v>802</v>
      </c>
      <c r="CC511" s="141">
        <v>793</v>
      </c>
      <c r="CD511" s="141">
        <v>815</v>
      </c>
      <c r="CE511" s="141">
        <v>772</v>
      </c>
      <c r="CF511" s="141">
        <v>725</v>
      </c>
      <c r="CG511" s="141">
        <v>778</v>
      </c>
      <c r="CH511" s="141">
        <v>746</v>
      </c>
      <c r="CI511" s="141">
        <v>847</v>
      </c>
      <c r="CJ511" s="141">
        <v>799</v>
      </c>
      <c r="CK511" s="141">
        <v>579</v>
      </c>
      <c r="CL511" s="141">
        <v>577</v>
      </c>
      <c r="CM511" s="141">
        <v>556</v>
      </c>
      <c r="CN511" s="141">
        <v>505</v>
      </c>
      <c r="CO511" s="141">
        <v>452</v>
      </c>
      <c r="CP511" s="141">
        <v>360</v>
      </c>
      <c r="CQ511" s="141">
        <v>384</v>
      </c>
      <c r="CR511" s="141">
        <v>318</v>
      </c>
      <c r="CS511" s="141">
        <v>294</v>
      </c>
      <c r="CT511" s="141">
        <v>260</v>
      </c>
      <c r="CU511" s="141">
        <v>226</v>
      </c>
      <c r="CV511" s="141">
        <v>183</v>
      </c>
      <c r="CW511" s="141">
        <v>177</v>
      </c>
      <c r="CX511" s="141">
        <v>127</v>
      </c>
      <c r="CY511" s="141">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ht="15" x14ac:dyDescent="0.25">
      <c r="A512" s="31" t="s">
        <v>232</v>
      </c>
      <c r="B512" s="1" t="s">
        <v>696</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141">
        <v>1002</v>
      </c>
      <c r="N512" s="141">
        <v>958</v>
      </c>
      <c r="O512" s="141">
        <v>993</v>
      </c>
      <c r="P512" s="141">
        <v>1033</v>
      </c>
      <c r="Q512" s="141">
        <v>1002</v>
      </c>
      <c r="R512" s="141">
        <v>1014</v>
      </c>
      <c r="S512" s="141">
        <v>1196</v>
      </c>
      <c r="T512" s="141">
        <v>1083</v>
      </c>
      <c r="U512" s="141">
        <v>1043</v>
      </c>
      <c r="V512" s="141">
        <v>1089</v>
      </c>
      <c r="W512" s="141">
        <v>1039</v>
      </c>
      <c r="X512" s="141">
        <v>1059</v>
      </c>
      <c r="Y512" s="141">
        <v>1048</v>
      </c>
      <c r="Z512" s="141">
        <v>1123</v>
      </c>
      <c r="AA512" s="141">
        <v>1128</v>
      </c>
      <c r="AB512" s="141">
        <v>945</v>
      </c>
      <c r="AC512" s="141">
        <v>940</v>
      </c>
      <c r="AD512" s="141">
        <v>952</v>
      </c>
      <c r="AE512" s="141">
        <v>969</v>
      </c>
      <c r="AF512" s="141">
        <v>782</v>
      </c>
      <c r="AG512" s="141">
        <v>699</v>
      </c>
      <c r="AH512" s="141">
        <v>774</v>
      </c>
      <c r="AI512" s="141">
        <v>881</v>
      </c>
      <c r="AJ512" s="141">
        <v>985</v>
      </c>
      <c r="AK512" s="141">
        <v>959</v>
      </c>
      <c r="AL512" s="141">
        <v>1027</v>
      </c>
      <c r="AM512" s="141">
        <v>1005</v>
      </c>
      <c r="AN512" s="141">
        <v>1020</v>
      </c>
      <c r="AO512" s="141">
        <v>1076</v>
      </c>
      <c r="AP512" s="141">
        <v>1245</v>
      </c>
      <c r="AQ512" s="141">
        <v>1220</v>
      </c>
      <c r="AR512" s="141">
        <v>1265</v>
      </c>
      <c r="AS512" s="141">
        <v>1169</v>
      </c>
      <c r="AT512" s="141">
        <v>1279</v>
      </c>
      <c r="AU512" s="141">
        <v>1332</v>
      </c>
      <c r="AV512" s="141">
        <v>1215</v>
      </c>
      <c r="AW512" s="141">
        <v>1185</v>
      </c>
      <c r="AX512" s="141">
        <v>1259</v>
      </c>
      <c r="AY512" s="141">
        <v>1143</v>
      </c>
      <c r="AZ512" s="141">
        <v>1017</v>
      </c>
      <c r="BA512" s="141">
        <v>1038</v>
      </c>
      <c r="BB512" s="141">
        <v>1044</v>
      </c>
      <c r="BC512" s="141">
        <v>1120</v>
      </c>
      <c r="BD512" s="141">
        <v>1055</v>
      </c>
      <c r="BE512" s="141">
        <v>942</v>
      </c>
      <c r="BF512" s="141">
        <v>907</v>
      </c>
      <c r="BG512" s="141">
        <v>917</v>
      </c>
      <c r="BH512" s="141">
        <v>953</v>
      </c>
      <c r="BI512" s="141">
        <v>944</v>
      </c>
      <c r="BJ512" s="141">
        <v>996</v>
      </c>
      <c r="BK512" s="141">
        <v>980</v>
      </c>
      <c r="BL512" s="141">
        <v>1095</v>
      </c>
      <c r="BM512" s="141">
        <v>1067</v>
      </c>
      <c r="BN512" s="141">
        <v>1100</v>
      </c>
      <c r="BO512" s="141">
        <v>948</v>
      </c>
      <c r="BP512" s="141">
        <v>1070</v>
      </c>
      <c r="BQ512" s="141">
        <v>1067</v>
      </c>
      <c r="BR512" s="141">
        <v>1053</v>
      </c>
      <c r="BS512" s="141">
        <v>1041</v>
      </c>
      <c r="BT512" s="141">
        <v>1021</v>
      </c>
      <c r="BU512" s="141">
        <v>935</v>
      </c>
      <c r="BV512" s="141">
        <v>982</v>
      </c>
      <c r="BW512" s="141">
        <v>893</v>
      </c>
      <c r="BX512" s="141">
        <v>964</v>
      </c>
      <c r="BY512" s="141">
        <v>829</v>
      </c>
      <c r="BZ512" s="141">
        <v>800</v>
      </c>
      <c r="CA512" s="141">
        <v>680</v>
      </c>
      <c r="CB512" s="141">
        <v>675</v>
      </c>
      <c r="CC512" s="141">
        <v>724</v>
      </c>
      <c r="CD512" s="141">
        <v>751</v>
      </c>
      <c r="CE512" s="141">
        <v>678</v>
      </c>
      <c r="CF512" s="141">
        <v>607</v>
      </c>
      <c r="CG512" s="141">
        <v>654</v>
      </c>
      <c r="CH512" s="141">
        <v>620</v>
      </c>
      <c r="CI512" s="141">
        <v>701</v>
      </c>
      <c r="CJ512" s="141">
        <v>753</v>
      </c>
      <c r="CK512" s="141">
        <v>517</v>
      </c>
      <c r="CL512" s="141">
        <v>519</v>
      </c>
      <c r="CM512" s="141">
        <v>492</v>
      </c>
      <c r="CN512" s="141">
        <v>470</v>
      </c>
      <c r="CO512" s="141">
        <v>374</v>
      </c>
      <c r="CP512" s="141">
        <v>319</v>
      </c>
      <c r="CQ512" s="141">
        <v>324</v>
      </c>
      <c r="CR512" s="141">
        <v>314</v>
      </c>
      <c r="CS512" s="141">
        <v>256</v>
      </c>
      <c r="CT512" s="141">
        <v>240</v>
      </c>
      <c r="CU512" s="141">
        <v>230</v>
      </c>
      <c r="CV512" s="141">
        <v>172</v>
      </c>
      <c r="CW512" s="141">
        <v>142</v>
      </c>
      <c r="CX512" s="141">
        <v>117</v>
      </c>
      <c r="CY512" s="141">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ht="15" x14ac:dyDescent="0.25">
      <c r="A513" s="31" t="s">
        <v>232</v>
      </c>
      <c r="B513" s="1" t="s">
        <v>697</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141">
        <v>547</v>
      </c>
      <c r="N513" s="141">
        <v>541</v>
      </c>
      <c r="O513" s="141">
        <v>560</v>
      </c>
      <c r="P513" s="141">
        <v>587</v>
      </c>
      <c r="Q513" s="141">
        <v>646</v>
      </c>
      <c r="R513" s="141">
        <v>630</v>
      </c>
      <c r="S513" s="141">
        <v>657</v>
      </c>
      <c r="T513" s="141">
        <v>695</v>
      </c>
      <c r="U513" s="141">
        <v>700</v>
      </c>
      <c r="V513" s="141">
        <v>693</v>
      </c>
      <c r="W513" s="141">
        <v>704</v>
      </c>
      <c r="X513" s="141">
        <v>745</v>
      </c>
      <c r="Y513" s="141">
        <v>723</v>
      </c>
      <c r="Z513" s="141">
        <v>691</v>
      </c>
      <c r="AA513" s="141">
        <v>785</v>
      </c>
      <c r="AB513" s="141">
        <v>690</v>
      </c>
      <c r="AC513" s="141">
        <v>779</v>
      </c>
      <c r="AD513" s="141">
        <v>726</v>
      </c>
      <c r="AE513" s="141">
        <v>659</v>
      </c>
      <c r="AF513" s="141">
        <v>545</v>
      </c>
      <c r="AG513" s="141">
        <v>505</v>
      </c>
      <c r="AH513" s="141">
        <v>573</v>
      </c>
      <c r="AI513" s="141">
        <v>608</v>
      </c>
      <c r="AJ513" s="141">
        <v>603</v>
      </c>
      <c r="AK513" s="141">
        <v>650</v>
      </c>
      <c r="AL513" s="141">
        <v>681</v>
      </c>
      <c r="AM513" s="141">
        <v>604</v>
      </c>
      <c r="AN513" s="141">
        <v>539</v>
      </c>
      <c r="AO513" s="141">
        <v>615</v>
      </c>
      <c r="AP513" s="141">
        <v>649</v>
      </c>
      <c r="AQ513" s="141">
        <v>715</v>
      </c>
      <c r="AR513" s="141">
        <v>687</v>
      </c>
      <c r="AS513" s="141">
        <v>631</v>
      </c>
      <c r="AT513" s="141">
        <v>601</v>
      </c>
      <c r="AU513" s="141">
        <v>686</v>
      </c>
      <c r="AV513" s="141">
        <v>659</v>
      </c>
      <c r="AW513" s="141">
        <v>623</v>
      </c>
      <c r="AX513" s="141">
        <v>623</v>
      </c>
      <c r="AY513" s="141">
        <v>614</v>
      </c>
      <c r="AZ513" s="141">
        <v>608</v>
      </c>
      <c r="BA513" s="141">
        <v>609</v>
      </c>
      <c r="BB513" s="141">
        <v>629</v>
      </c>
      <c r="BC513" s="141">
        <v>647</v>
      </c>
      <c r="BD513" s="141">
        <v>626</v>
      </c>
      <c r="BE513" s="141">
        <v>583</v>
      </c>
      <c r="BF513" s="141">
        <v>542</v>
      </c>
      <c r="BG513" s="141">
        <v>580</v>
      </c>
      <c r="BH513" s="141">
        <v>603</v>
      </c>
      <c r="BI513" s="141">
        <v>639</v>
      </c>
      <c r="BJ513" s="141">
        <v>703</v>
      </c>
      <c r="BK513" s="141">
        <v>754</v>
      </c>
      <c r="BL513" s="141">
        <v>757</v>
      </c>
      <c r="BM513" s="141">
        <v>818</v>
      </c>
      <c r="BN513" s="141">
        <v>808</v>
      </c>
      <c r="BO513" s="141">
        <v>855</v>
      </c>
      <c r="BP513" s="141">
        <v>905</v>
      </c>
      <c r="BQ513" s="141">
        <v>926</v>
      </c>
      <c r="BR513" s="141">
        <v>915</v>
      </c>
      <c r="BS513" s="141">
        <v>887</v>
      </c>
      <c r="BT513" s="141">
        <v>1009</v>
      </c>
      <c r="BU513" s="141">
        <v>967</v>
      </c>
      <c r="BV513" s="141">
        <v>914</v>
      </c>
      <c r="BW513" s="141">
        <v>904</v>
      </c>
      <c r="BX513" s="141">
        <v>952</v>
      </c>
      <c r="BY513" s="141">
        <v>893</v>
      </c>
      <c r="BZ513" s="141">
        <v>866</v>
      </c>
      <c r="CA513" s="141">
        <v>855</v>
      </c>
      <c r="CB513" s="141">
        <v>857</v>
      </c>
      <c r="CC513" s="141">
        <v>882</v>
      </c>
      <c r="CD513" s="141">
        <v>875</v>
      </c>
      <c r="CE513" s="141">
        <v>807</v>
      </c>
      <c r="CF513" s="141">
        <v>838</v>
      </c>
      <c r="CG513" s="141">
        <v>832</v>
      </c>
      <c r="CH513" s="141">
        <v>800</v>
      </c>
      <c r="CI513" s="141">
        <v>838</v>
      </c>
      <c r="CJ513" s="141">
        <v>882</v>
      </c>
      <c r="CK513" s="141">
        <v>614</v>
      </c>
      <c r="CL513" s="141">
        <v>659</v>
      </c>
      <c r="CM513" s="141">
        <v>627</v>
      </c>
      <c r="CN513" s="141">
        <v>545</v>
      </c>
      <c r="CO513" s="141">
        <v>490</v>
      </c>
      <c r="CP513" s="141">
        <v>469</v>
      </c>
      <c r="CQ513" s="141">
        <v>418</v>
      </c>
      <c r="CR513" s="141">
        <v>376</v>
      </c>
      <c r="CS513" s="141">
        <v>328</v>
      </c>
      <c r="CT513" s="141">
        <v>268</v>
      </c>
      <c r="CU513" s="141">
        <v>254</v>
      </c>
      <c r="CV513" s="141">
        <v>224</v>
      </c>
      <c r="CW513" s="141">
        <v>142</v>
      </c>
      <c r="CX513" s="141">
        <v>181</v>
      </c>
      <c r="CY513" s="141">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ht="15" x14ac:dyDescent="0.25">
      <c r="A514" s="31" t="s">
        <v>232</v>
      </c>
      <c r="B514" s="1" t="s">
        <v>698</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141">
        <v>542</v>
      </c>
      <c r="N514" s="141">
        <v>558</v>
      </c>
      <c r="O514" s="141">
        <v>557</v>
      </c>
      <c r="P514" s="141">
        <v>623</v>
      </c>
      <c r="Q514" s="141">
        <v>680</v>
      </c>
      <c r="R514" s="141">
        <v>640</v>
      </c>
      <c r="S514" s="141">
        <v>636</v>
      </c>
      <c r="T514" s="141">
        <v>702</v>
      </c>
      <c r="U514" s="141">
        <v>710</v>
      </c>
      <c r="V514" s="141">
        <v>708</v>
      </c>
      <c r="W514" s="141">
        <v>684</v>
      </c>
      <c r="X514" s="141">
        <v>699</v>
      </c>
      <c r="Y514" s="141">
        <v>687</v>
      </c>
      <c r="Z514" s="141">
        <v>724</v>
      </c>
      <c r="AA514" s="141">
        <v>813</v>
      </c>
      <c r="AB514" s="141">
        <v>726</v>
      </c>
      <c r="AC514" s="141">
        <v>720</v>
      </c>
      <c r="AD514" s="141">
        <v>759</v>
      </c>
      <c r="AE514" s="141">
        <v>677</v>
      </c>
      <c r="AF514" s="141">
        <v>546</v>
      </c>
      <c r="AG514" s="141">
        <v>497</v>
      </c>
      <c r="AH514" s="141">
        <v>540</v>
      </c>
      <c r="AI514" s="141">
        <v>576</v>
      </c>
      <c r="AJ514" s="141">
        <v>708</v>
      </c>
      <c r="AK514" s="141">
        <v>659</v>
      </c>
      <c r="AL514" s="141">
        <v>640</v>
      </c>
      <c r="AM514" s="141">
        <v>700</v>
      </c>
      <c r="AN514" s="141">
        <v>643</v>
      </c>
      <c r="AO514" s="141">
        <v>676</v>
      </c>
      <c r="AP514" s="141">
        <v>655</v>
      </c>
      <c r="AQ514" s="141">
        <v>689</v>
      </c>
      <c r="AR514" s="141">
        <v>681</v>
      </c>
      <c r="AS514" s="141">
        <v>678</v>
      </c>
      <c r="AT514" s="141">
        <v>691</v>
      </c>
      <c r="AU514" s="141">
        <v>706</v>
      </c>
      <c r="AV514" s="141">
        <v>621</v>
      </c>
      <c r="AW514" s="141">
        <v>641</v>
      </c>
      <c r="AX514" s="141">
        <v>683</v>
      </c>
      <c r="AY514" s="141">
        <v>629</v>
      </c>
      <c r="AZ514" s="141">
        <v>628</v>
      </c>
      <c r="BA514" s="141">
        <v>668</v>
      </c>
      <c r="BB514" s="141">
        <v>643</v>
      </c>
      <c r="BC514" s="141">
        <v>674</v>
      </c>
      <c r="BD514" s="141">
        <v>652</v>
      </c>
      <c r="BE514" s="141">
        <v>622</v>
      </c>
      <c r="BF514" s="141">
        <v>638</v>
      </c>
      <c r="BG514" s="141">
        <v>646</v>
      </c>
      <c r="BH514" s="141">
        <v>721</v>
      </c>
      <c r="BI514" s="141">
        <v>733</v>
      </c>
      <c r="BJ514" s="141">
        <v>732</v>
      </c>
      <c r="BK514" s="141">
        <v>904</v>
      </c>
      <c r="BL514" s="141">
        <v>916</v>
      </c>
      <c r="BM514" s="141">
        <v>874</v>
      </c>
      <c r="BN514" s="141">
        <v>967</v>
      </c>
      <c r="BO514" s="141">
        <v>918</v>
      </c>
      <c r="BP514" s="141">
        <v>1049</v>
      </c>
      <c r="BQ514" s="141">
        <v>1027</v>
      </c>
      <c r="BR514" s="141">
        <v>1085</v>
      </c>
      <c r="BS514" s="141">
        <v>1055</v>
      </c>
      <c r="BT514" s="141">
        <v>1079</v>
      </c>
      <c r="BU514" s="141">
        <v>1083</v>
      </c>
      <c r="BV514" s="141">
        <v>1072</v>
      </c>
      <c r="BW514" s="141">
        <v>1062</v>
      </c>
      <c r="BX514" s="141">
        <v>1068</v>
      </c>
      <c r="BY514" s="141">
        <v>970</v>
      </c>
      <c r="BZ514" s="141">
        <v>1004</v>
      </c>
      <c r="CA514" s="141">
        <v>1048</v>
      </c>
      <c r="CB514" s="141">
        <v>920</v>
      </c>
      <c r="CC514" s="141">
        <v>981</v>
      </c>
      <c r="CD514" s="141">
        <v>986</v>
      </c>
      <c r="CE514" s="141">
        <v>946</v>
      </c>
      <c r="CF514" s="141">
        <v>909</v>
      </c>
      <c r="CG514" s="141">
        <v>957</v>
      </c>
      <c r="CH514" s="141">
        <v>966</v>
      </c>
      <c r="CI514" s="141">
        <v>1053</v>
      </c>
      <c r="CJ514" s="141">
        <v>1016</v>
      </c>
      <c r="CK514" s="141">
        <v>762</v>
      </c>
      <c r="CL514" s="141">
        <v>697</v>
      </c>
      <c r="CM514" s="141">
        <v>815</v>
      </c>
      <c r="CN514" s="141">
        <v>676</v>
      </c>
      <c r="CO514" s="141">
        <v>565</v>
      </c>
      <c r="CP514" s="141">
        <v>480</v>
      </c>
      <c r="CQ514" s="141">
        <v>484</v>
      </c>
      <c r="CR514" s="141">
        <v>421</v>
      </c>
      <c r="CS514" s="141">
        <v>402</v>
      </c>
      <c r="CT514" s="141">
        <v>348</v>
      </c>
      <c r="CU514" s="141">
        <v>295</v>
      </c>
      <c r="CV514" s="141">
        <v>283</v>
      </c>
      <c r="CW514" s="141">
        <v>234</v>
      </c>
      <c r="CX514" s="141">
        <v>151</v>
      </c>
      <c r="CY514" s="141">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ht="15" x14ac:dyDescent="0.25">
      <c r="A515" s="31" t="s">
        <v>232</v>
      </c>
      <c r="B515" s="1" t="s">
        <v>699</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141">
        <v>1182</v>
      </c>
      <c r="N515" s="141">
        <v>1192</v>
      </c>
      <c r="O515" s="141">
        <v>1246</v>
      </c>
      <c r="P515" s="141">
        <v>1330</v>
      </c>
      <c r="Q515" s="141">
        <v>1390</v>
      </c>
      <c r="R515" s="141">
        <v>1335</v>
      </c>
      <c r="S515" s="141">
        <v>1349</v>
      </c>
      <c r="T515" s="141">
        <v>1424</v>
      </c>
      <c r="U515" s="141">
        <v>1454</v>
      </c>
      <c r="V515" s="141">
        <v>1448</v>
      </c>
      <c r="W515" s="141">
        <v>1470</v>
      </c>
      <c r="X515" s="141">
        <v>1500</v>
      </c>
      <c r="Y515" s="141">
        <v>1414</v>
      </c>
      <c r="Z515" s="141">
        <v>1599</v>
      </c>
      <c r="AA515" s="141">
        <v>1471</v>
      </c>
      <c r="AB515" s="141">
        <v>1487</v>
      </c>
      <c r="AC515" s="141">
        <v>1400</v>
      </c>
      <c r="AD515" s="141">
        <v>1425</v>
      </c>
      <c r="AE515" s="141">
        <v>1383</v>
      </c>
      <c r="AF515" s="141">
        <v>1430</v>
      </c>
      <c r="AG515" s="141">
        <v>1361</v>
      </c>
      <c r="AH515" s="141">
        <v>1470</v>
      </c>
      <c r="AI515" s="141">
        <v>1333</v>
      </c>
      <c r="AJ515" s="141">
        <v>1508</v>
      </c>
      <c r="AK515" s="141">
        <v>1349</v>
      </c>
      <c r="AL515" s="141">
        <v>1510</v>
      </c>
      <c r="AM515" s="141">
        <v>1397</v>
      </c>
      <c r="AN515" s="141">
        <v>1501</v>
      </c>
      <c r="AO515" s="141">
        <v>1440</v>
      </c>
      <c r="AP515" s="141">
        <v>1561</v>
      </c>
      <c r="AQ515" s="141">
        <v>1531</v>
      </c>
      <c r="AR515" s="141">
        <v>1507</v>
      </c>
      <c r="AS515" s="141">
        <v>1666</v>
      </c>
      <c r="AT515" s="141">
        <v>1646</v>
      </c>
      <c r="AU515" s="141">
        <v>1508</v>
      </c>
      <c r="AV515" s="141">
        <v>1576</v>
      </c>
      <c r="AW515" s="141">
        <v>1511</v>
      </c>
      <c r="AX515" s="141">
        <v>1573</v>
      </c>
      <c r="AY515" s="141">
        <v>1526</v>
      </c>
      <c r="AZ515" s="141">
        <v>1487</v>
      </c>
      <c r="BA515" s="141">
        <v>1448</v>
      </c>
      <c r="BB515" s="141">
        <v>1387</v>
      </c>
      <c r="BC515" s="141">
        <v>1473</v>
      </c>
      <c r="BD515" s="141">
        <v>1436</v>
      </c>
      <c r="BE515" s="141">
        <v>1292</v>
      </c>
      <c r="BF515" s="141">
        <v>1234</v>
      </c>
      <c r="BG515" s="141">
        <v>1228</v>
      </c>
      <c r="BH515" s="141">
        <v>1344</v>
      </c>
      <c r="BI515" s="141">
        <v>1265</v>
      </c>
      <c r="BJ515" s="141">
        <v>1525</v>
      </c>
      <c r="BK515" s="141">
        <v>1616</v>
      </c>
      <c r="BL515" s="141">
        <v>1695</v>
      </c>
      <c r="BM515" s="141">
        <v>1558</v>
      </c>
      <c r="BN515" s="141">
        <v>1611</v>
      </c>
      <c r="BO515" s="141">
        <v>1667</v>
      </c>
      <c r="BP515" s="141">
        <v>1659</v>
      </c>
      <c r="BQ515" s="141">
        <v>1692</v>
      </c>
      <c r="BR515" s="141">
        <v>1734</v>
      </c>
      <c r="BS515" s="141">
        <v>1649</v>
      </c>
      <c r="BT515" s="141">
        <v>1594</v>
      </c>
      <c r="BU515" s="141">
        <v>1607</v>
      </c>
      <c r="BV515" s="141">
        <v>1496</v>
      </c>
      <c r="BW515" s="141">
        <v>1364</v>
      </c>
      <c r="BX515" s="141">
        <v>1434</v>
      </c>
      <c r="BY515" s="141">
        <v>1372</v>
      </c>
      <c r="BZ515" s="141">
        <v>1354</v>
      </c>
      <c r="CA515" s="141">
        <v>1261</v>
      </c>
      <c r="CB515" s="141">
        <v>1184</v>
      </c>
      <c r="CC515" s="141">
        <v>1223</v>
      </c>
      <c r="CD515" s="141">
        <v>1163</v>
      </c>
      <c r="CE515" s="141">
        <v>1238</v>
      </c>
      <c r="CF515" s="141">
        <v>1171</v>
      </c>
      <c r="CG515" s="141">
        <v>1232</v>
      </c>
      <c r="CH515" s="141">
        <v>1244</v>
      </c>
      <c r="CI515" s="141">
        <v>1280</v>
      </c>
      <c r="CJ515" s="141">
        <v>1272</v>
      </c>
      <c r="CK515" s="141">
        <v>1071</v>
      </c>
      <c r="CL515" s="141">
        <v>988</v>
      </c>
      <c r="CM515" s="141">
        <v>843</v>
      </c>
      <c r="CN515" s="141">
        <v>708</v>
      </c>
      <c r="CO515" s="141">
        <v>680</v>
      </c>
      <c r="CP515" s="141">
        <v>591</v>
      </c>
      <c r="CQ515" s="141">
        <v>536</v>
      </c>
      <c r="CR515" s="141">
        <v>480</v>
      </c>
      <c r="CS515" s="141">
        <v>454</v>
      </c>
      <c r="CT515" s="141">
        <v>366</v>
      </c>
      <c r="CU515" s="141">
        <v>342</v>
      </c>
      <c r="CV515" s="141">
        <v>288</v>
      </c>
      <c r="CW515" s="141">
        <v>231</v>
      </c>
      <c r="CX515" s="141">
        <v>183</v>
      </c>
      <c r="CY515" s="141">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ht="15" x14ac:dyDescent="0.25">
      <c r="A516" s="31" t="s">
        <v>232</v>
      </c>
      <c r="B516" s="1" t="s">
        <v>700</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141">
        <v>1134</v>
      </c>
      <c r="N516" s="141">
        <v>1063</v>
      </c>
      <c r="O516" s="141">
        <v>1133</v>
      </c>
      <c r="P516" s="141">
        <v>1224</v>
      </c>
      <c r="Q516" s="141">
        <v>1266</v>
      </c>
      <c r="R516" s="141">
        <v>1252</v>
      </c>
      <c r="S516" s="141">
        <v>1374</v>
      </c>
      <c r="T516" s="141">
        <v>1363</v>
      </c>
      <c r="U516" s="141">
        <v>1342</v>
      </c>
      <c r="V516" s="141">
        <v>1419</v>
      </c>
      <c r="W516" s="141">
        <v>1459</v>
      </c>
      <c r="X516" s="141">
        <v>1510</v>
      </c>
      <c r="Y516" s="141">
        <v>1407</v>
      </c>
      <c r="Z516" s="141">
        <v>1464</v>
      </c>
      <c r="AA516" s="141">
        <v>1527</v>
      </c>
      <c r="AB516" s="141">
        <v>1392</v>
      </c>
      <c r="AC516" s="141">
        <v>1385</v>
      </c>
      <c r="AD516" s="141">
        <v>1426</v>
      </c>
      <c r="AE516" s="141">
        <v>1459</v>
      </c>
      <c r="AF516" s="141">
        <v>1896</v>
      </c>
      <c r="AG516" s="141">
        <v>2522</v>
      </c>
      <c r="AH516" s="141">
        <v>2615</v>
      </c>
      <c r="AI516" s="141">
        <v>2280</v>
      </c>
      <c r="AJ516" s="141">
        <v>1910</v>
      </c>
      <c r="AK516" s="141">
        <v>1501</v>
      </c>
      <c r="AL516" s="141">
        <v>1507</v>
      </c>
      <c r="AM516" s="141">
        <v>1486</v>
      </c>
      <c r="AN516" s="141">
        <v>1351</v>
      </c>
      <c r="AO516" s="141">
        <v>1422</v>
      </c>
      <c r="AP516" s="141">
        <v>1448</v>
      </c>
      <c r="AQ516" s="141">
        <v>1520</v>
      </c>
      <c r="AR516" s="141">
        <v>1551</v>
      </c>
      <c r="AS516" s="141">
        <v>1644</v>
      </c>
      <c r="AT516" s="141">
        <v>1442</v>
      </c>
      <c r="AU516" s="141">
        <v>1501</v>
      </c>
      <c r="AV516" s="141">
        <v>1514</v>
      </c>
      <c r="AW516" s="141">
        <v>1498</v>
      </c>
      <c r="AX516" s="141">
        <v>1597</v>
      </c>
      <c r="AY516" s="141">
        <v>1396</v>
      </c>
      <c r="AZ516" s="141">
        <v>1455</v>
      </c>
      <c r="BA516" s="141">
        <v>1397</v>
      </c>
      <c r="BB516" s="141">
        <v>1417</v>
      </c>
      <c r="BC516" s="141">
        <v>1584</v>
      </c>
      <c r="BD516" s="141">
        <v>1343</v>
      </c>
      <c r="BE516" s="141">
        <v>1273</v>
      </c>
      <c r="BF516" s="141">
        <v>1289</v>
      </c>
      <c r="BG516" s="141">
        <v>1339</v>
      </c>
      <c r="BH516" s="141">
        <v>1379</v>
      </c>
      <c r="BI516" s="141">
        <v>1335</v>
      </c>
      <c r="BJ516" s="141">
        <v>1336</v>
      </c>
      <c r="BK516" s="141">
        <v>1462</v>
      </c>
      <c r="BL516" s="141">
        <v>1510</v>
      </c>
      <c r="BM516" s="141">
        <v>1509</v>
      </c>
      <c r="BN516" s="141">
        <v>1691</v>
      </c>
      <c r="BO516" s="141">
        <v>1552</v>
      </c>
      <c r="BP516" s="141">
        <v>1528</v>
      </c>
      <c r="BQ516" s="141">
        <v>1522</v>
      </c>
      <c r="BR516" s="141">
        <v>1665</v>
      </c>
      <c r="BS516" s="141">
        <v>1640</v>
      </c>
      <c r="BT516" s="141">
        <v>1484</v>
      </c>
      <c r="BU516" s="141">
        <v>1519</v>
      </c>
      <c r="BV516" s="141">
        <v>1456</v>
      </c>
      <c r="BW516" s="141">
        <v>1447</v>
      </c>
      <c r="BX516" s="141">
        <v>1394</v>
      </c>
      <c r="BY516" s="141">
        <v>1349</v>
      </c>
      <c r="BZ516" s="141">
        <v>1273</v>
      </c>
      <c r="CA516" s="141">
        <v>1240</v>
      </c>
      <c r="CB516" s="141">
        <v>1189</v>
      </c>
      <c r="CC516" s="141">
        <v>1181</v>
      </c>
      <c r="CD516" s="141">
        <v>1218</v>
      </c>
      <c r="CE516" s="141">
        <v>1171</v>
      </c>
      <c r="CF516" s="141">
        <v>1093</v>
      </c>
      <c r="CG516" s="141">
        <v>1212</v>
      </c>
      <c r="CH516" s="141">
        <v>1187</v>
      </c>
      <c r="CI516" s="141">
        <v>1233</v>
      </c>
      <c r="CJ516" s="141">
        <v>1340</v>
      </c>
      <c r="CK516" s="141">
        <v>889</v>
      </c>
      <c r="CL516" s="141">
        <v>905</v>
      </c>
      <c r="CM516" s="141">
        <v>899</v>
      </c>
      <c r="CN516" s="141">
        <v>852</v>
      </c>
      <c r="CO516" s="141">
        <v>748</v>
      </c>
      <c r="CP516" s="141">
        <v>612</v>
      </c>
      <c r="CQ516" s="141">
        <v>591</v>
      </c>
      <c r="CR516" s="141">
        <v>524</v>
      </c>
      <c r="CS516" s="141">
        <v>525</v>
      </c>
      <c r="CT516" s="141">
        <v>455</v>
      </c>
      <c r="CU516" s="141">
        <v>393</v>
      </c>
      <c r="CV516" s="141">
        <v>348</v>
      </c>
      <c r="CW516" s="141">
        <v>276</v>
      </c>
      <c r="CX516" s="141">
        <v>244</v>
      </c>
      <c r="CY516" s="141">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ht="15" x14ac:dyDescent="0.25">
      <c r="A517" s="31" t="s">
        <v>232</v>
      </c>
      <c r="B517" s="1" t="s">
        <v>701</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141">
        <v>514</v>
      </c>
      <c r="N517" s="141">
        <v>466</v>
      </c>
      <c r="O517" s="141">
        <v>537</v>
      </c>
      <c r="P517" s="141">
        <v>540</v>
      </c>
      <c r="Q517" s="141">
        <v>516</v>
      </c>
      <c r="R517" s="141">
        <v>556</v>
      </c>
      <c r="S517" s="141">
        <v>581</v>
      </c>
      <c r="T517" s="141">
        <v>514</v>
      </c>
      <c r="U517" s="141">
        <v>551</v>
      </c>
      <c r="V517" s="141">
        <v>551</v>
      </c>
      <c r="W517" s="141">
        <v>588</v>
      </c>
      <c r="X517" s="141">
        <v>600</v>
      </c>
      <c r="Y517" s="141">
        <v>586</v>
      </c>
      <c r="Z517" s="141">
        <v>625</v>
      </c>
      <c r="AA517" s="141">
        <v>581</v>
      </c>
      <c r="AB517" s="141">
        <v>557</v>
      </c>
      <c r="AC517" s="141">
        <v>592</v>
      </c>
      <c r="AD517" s="141">
        <v>585</v>
      </c>
      <c r="AE517" s="141">
        <v>488</v>
      </c>
      <c r="AF517" s="141">
        <v>425</v>
      </c>
      <c r="AG517" s="141">
        <v>404</v>
      </c>
      <c r="AH517" s="141">
        <v>418</v>
      </c>
      <c r="AI517" s="141">
        <v>438</v>
      </c>
      <c r="AJ517" s="141">
        <v>462</v>
      </c>
      <c r="AK517" s="141">
        <v>507</v>
      </c>
      <c r="AL517" s="141">
        <v>598</v>
      </c>
      <c r="AM517" s="141">
        <v>533</v>
      </c>
      <c r="AN517" s="141">
        <v>576</v>
      </c>
      <c r="AO517" s="141">
        <v>555</v>
      </c>
      <c r="AP517" s="141">
        <v>540</v>
      </c>
      <c r="AQ517" s="141">
        <v>596</v>
      </c>
      <c r="AR517" s="141">
        <v>615</v>
      </c>
      <c r="AS517" s="141">
        <v>622</v>
      </c>
      <c r="AT517" s="141">
        <v>617</v>
      </c>
      <c r="AU517" s="141">
        <v>553</v>
      </c>
      <c r="AV517" s="141">
        <v>586</v>
      </c>
      <c r="AW517" s="141">
        <v>593</v>
      </c>
      <c r="AX517" s="141">
        <v>574</v>
      </c>
      <c r="AY517" s="141">
        <v>532</v>
      </c>
      <c r="AZ517" s="141">
        <v>548</v>
      </c>
      <c r="BA517" s="141">
        <v>555</v>
      </c>
      <c r="BB517" s="141">
        <v>493</v>
      </c>
      <c r="BC517" s="141">
        <v>523</v>
      </c>
      <c r="BD517" s="141">
        <v>539</v>
      </c>
      <c r="BE517" s="141">
        <v>428</v>
      </c>
      <c r="BF517" s="141">
        <v>504</v>
      </c>
      <c r="BG517" s="141">
        <v>432</v>
      </c>
      <c r="BH517" s="141">
        <v>497</v>
      </c>
      <c r="BI517" s="141">
        <v>493</v>
      </c>
      <c r="BJ517" s="141">
        <v>561</v>
      </c>
      <c r="BK517" s="141">
        <v>569</v>
      </c>
      <c r="BL517" s="141">
        <v>636</v>
      </c>
      <c r="BM517" s="141">
        <v>634</v>
      </c>
      <c r="BN517" s="141">
        <v>601</v>
      </c>
      <c r="BO517" s="141">
        <v>597</v>
      </c>
      <c r="BP517" s="141">
        <v>623</v>
      </c>
      <c r="BQ517" s="141">
        <v>631</v>
      </c>
      <c r="BR517" s="141">
        <v>707</v>
      </c>
      <c r="BS517" s="141">
        <v>646</v>
      </c>
      <c r="BT517" s="141">
        <v>672</v>
      </c>
      <c r="BU517" s="141">
        <v>661</v>
      </c>
      <c r="BV517" s="141">
        <v>655</v>
      </c>
      <c r="BW517" s="141">
        <v>574</v>
      </c>
      <c r="BX517" s="141">
        <v>580</v>
      </c>
      <c r="BY517" s="141">
        <v>594</v>
      </c>
      <c r="BZ517" s="141">
        <v>511</v>
      </c>
      <c r="CA517" s="141">
        <v>490</v>
      </c>
      <c r="CB517" s="141">
        <v>470</v>
      </c>
      <c r="CC517" s="141">
        <v>535</v>
      </c>
      <c r="CD517" s="141">
        <v>469</v>
      </c>
      <c r="CE517" s="141">
        <v>488</v>
      </c>
      <c r="CF517" s="141">
        <v>479</v>
      </c>
      <c r="CG517" s="141">
        <v>457</v>
      </c>
      <c r="CH517" s="141">
        <v>484</v>
      </c>
      <c r="CI517" s="141">
        <v>455</v>
      </c>
      <c r="CJ517" s="141">
        <v>541</v>
      </c>
      <c r="CK517" s="141">
        <v>404</v>
      </c>
      <c r="CL517" s="141">
        <v>398</v>
      </c>
      <c r="CM517" s="141">
        <v>348</v>
      </c>
      <c r="CN517" s="141">
        <v>298</v>
      </c>
      <c r="CO517" s="141">
        <v>266</v>
      </c>
      <c r="CP517" s="141">
        <v>246</v>
      </c>
      <c r="CQ517" s="141">
        <v>224</v>
      </c>
      <c r="CR517" s="141">
        <v>223</v>
      </c>
      <c r="CS517" s="141">
        <v>187</v>
      </c>
      <c r="CT517" s="141">
        <v>157</v>
      </c>
      <c r="CU517" s="141">
        <v>143</v>
      </c>
      <c r="CV517" s="141">
        <v>129</v>
      </c>
      <c r="CW517" s="141">
        <v>118</v>
      </c>
      <c r="CX517" s="141">
        <v>110</v>
      </c>
      <c r="CY517" s="141">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ht="15" x14ac:dyDescent="0.25">
      <c r="A518" s="31" t="s">
        <v>232</v>
      </c>
      <c r="B518" s="1" t="s">
        <v>702</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141">
        <v>642</v>
      </c>
      <c r="N518" s="141">
        <v>670</v>
      </c>
      <c r="O518" s="141">
        <v>666</v>
      </c>
      <c r="P518" s="141">
        <v>745</v>
      </c>
      <c r="Q518" s="141">
        <v>708</v>
      </c>
      <c r="R518" s="141">
        <v>814</v>
      </c>
      <c r="S518" s="141">
        <v>772</v>
      </c>
      <c r="T518" s="141">
        <v>756</v>
      </c>
      <c r="U518" s="141">
        <v>790</v>
      </c>
      <c r="V518" s="141">
        <v>869</v>
      </c>
      <c r="W518" s="141">
        <v>878</v>
      </c>
      <c r="X518" s="141">
        <v>861</v>
      </c>
      <c r="Y518" s="141">
        <v>888</v>
      </c>
      <c r="Z518" s="141">
        <v>889</v>
      </c>
      <c r="AA518" s="141">
        <v>863</v>
      </c>
      <c r="AB518" s="141">
        <v>841</v>
      </c>
      <c r="AC518" s="141">
        <v>775</v>
      </c>
      <c r="AD518" s="141">
        <v>759</v>
      </c>
      <c r="AE518" s="141">
        <v>728</v>
      </c>
      <c r="AF518" s="141">
        <v>587</v>
      </c>
      <c r="AG518" s="141">
        <v>503</v>
      </c>
      <c r="AH518" s="141">
        <v>620</v>
      </c>
      <c r="AI518" s="141">
        <v>676</v>
      </c>
      <c r="AJ518" s="141">
        <v>666</v>
      </c>
      <c r="AK518" s="141">
        <v>621</v>
      </c>
      <c r="AL518" s="141">
        <v>702</v>
      </c>
      <c r="AM518" s="141">
        <v>663</v>
      </c>
      <c r="AN518" s="141">
        <v>711</v>
      </c>
      <c r="AO518" s="141">
        <v>738</v>
      </c>
      <c r="AP518" s="141">
        <v>687</v>
      </c>
      <c r="AQ518" s="141">
        <v>701</v>
      </c>
      <c r="AR518" s="141">
        <v>728</v>
      </c>
      <c r="AS518" s="141">
        <v>706</v>
      </c>
      <c r="AT518" s="141">
        <v>774</v>
      </c>
      <c r="AU518" s="141">
        <v>806</v>
      </c>
      <c r="AV518" s="141">
        <v>800</v>
      </c>
      <c r="AW518" s="141">
        <v>846</v>
      </c>
      <c r="AX518" s="141">
        <v>741</v>
      </c>
      <c r="AY518" s="141">
        <v>762</v>
      </c>
      <c r="AZ518" s="141">
        <v>802</v>
      </c>
      <c r="BA518" s="141">
        <v>818</v>
      </c>
      <c r="BB518" s="141">
        <v>893</v>
      </c>
      <c r="BC518" s="141">
        <v>884</v>
      </c>
      <c r="BD518" s="141">
        <v>832</v>
      </c>
      <c r="BE518" s="141">
        <v>669</v>
      </c>
      <c r="BF518" s="141">
        <v>732</v>
      </c>
      <c r="BG518" s="141">
        <v>722</v>
      </c>
      <c r="BH518" s="141">
        <v>807</v>
      </c>
      <c r="BI518" s="141">
        <v>781</v>
      </c>
      <c r="BJ518" s="141">
        <v>815</v>
      </c>
      <c r="BK518" s="141">
        <v>842</v>
      </c>
      <c r="BL518" s="141">
        <v>880</v>
      </c>
      <c r="BM518" s="141">
        <v>853</v>
      </c>
      <c r="BN518" s="141">
        <v>916</v>
      </c>
      <c r="BO518" s="141">
        <v>871</v>
      </c>
      <c r="BP518" s="141">
        <v>920</v>
      </c>
      <c r="BQ518" s="141">
        <v>867</v>
      </c>
      <c r="BR518" s="141">
        <v>906</v>
      </c>
      <c r="BS518" s="141">
        <v>932</v>
      </c>
      <c r="BT518" s="141">
        <v>907</v>
      </c>
      <c r="BU518" s="141">
        <v>934</v>
      </c>
      <c r="BV518" s="141">
        <v>904</v>
      </c>
      <c r="BW518" s="141">
        <v>828</v>
      </c>
      <c r="BX518" s="141">
        <v>857</v>
      </c>
      <c r="BY518" s="141">
        <v>763</v>
      </c>
      <c r="BZ518" s="141">
        <v>786</v>
      </c>
      <c r="CA518" s="141">
        <v>761</v>
      </c>
      <c r="CB518" s="141">
        <v>745</v>
      </c>
      <c r="CC518" s="141">
        <v>753</v>
      </c>
      <c r="CD518" s="141">
        <v>754</v>
      </c>
      <c r="CE518" s="141">
        <v>696</v>
      </c>
      <c r="CF518" s="141">
        <v>706</v>
      </c>
      <c r="CG518" s="141">
        <v>707</v>
      </c>
      <c r="CH518" s="141">
        <v>714</v>
      </c>
      <c r="CI518" s="141">
        <v>737</v>
      </c>
      <c r="CJ518" s="141">
        <v>775</v>
      </c>
      <c r="CK518" s="141">
        <v>562</v>
      </c>
      <c r="CL518" s="141">
        <v>555</v>
      </c>
      <c r="CM518" s="141">
        <v>563</v>
      </c>
      <c r="CN518" s="141">
        <v>468</v>
      </c>
      <c r="CO518" s="141">
        <v>410</v>
      </c>
      <c r="CP518" s="141">
        <v>391</v>
      </c>
      <c r="CQ518" s="141">
        <v>349</v>
      </c>
      <c r="CR518" s="141">
        <v>336</v>
      </c>
      <c r="CS518" s="141">
        <v>307</v>
      </c>
      <c r="CT518" s="141">
        <v>239</v>
      </c>
      <c r="CU518" s="141">
        <v>231</v>
      </c>
      <c r="CV518" s="141">
        <v>180</v>
      </c>
      <c r="CW518" s="141">
        <v>170</v>
      </c>
      <c r="CX518" s="141">
        <v>135</v>
      </c>
      <c r="CY518" s="141">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ht="15" x14ac:dyDescent="0.25">
      <c r="A519" s="31" t="s">
        <v>232</v>
      </c>
      <c r="B519" s="1" t="s">
        <v>703</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141">
        <v>673</v>
      </c>
      <c r="N519" s="141">
        <v>647</v>
      </c>
      <c r="O519" s="141">
        <v>740</v>
      </c>
      <c r="P519" s="141">
        <v>723</v>
      </c>
      <c r="Q519" s="141">
        <v>730</v>
      </c>
      <c r="R519" s="141">
        <v>761</v>
      </c>
      <c r="S519" s="141">
        <v>793</v>
      </c>
      <c r="T519" s="141">
        <v>761</v>
      </c>
      <c r="U519" s="141">
        <v>814</v>
      </c>
      <c r="V519" s="141">
        <v>862</v>
      </c>
      <c r="W519" s="141">
        <v>831</v>
      </c>
      <c r="X519" s="141">
        <v>858</v>
      </c>
      <c r="Y519" s="141">
        <v>859</v>
      </c>
      <c r="Z519" s="141">
        <v>879</v>
      </c>
      <c r="AA519" s="141">
        <v>845</v>
      </c>
      <c r="AB519" s="141">
        <v>853</v>
      </c>
      <c r="AC519" s="141">
        <v>831</v>
      </c>
      <c r="AD519" s="141">
        <v>839</v>
      </c>
      <c r="AE519" s="141">
        <v>753</v>
      </c>
      <c r="AF519" s="141">
        <v>630</v>
      </c>
      <c r="AG519" s="141">
        <v>619</v>
      </c>
      <c r="AH519" s="141">
        <v>629</v>
      </c>
      <c r="AI519" s="141">
        <v>670</v>
      </c>
      <c r="AJ519" s="141">
        <v>758</v>
      </c>
      <c r="AK519" s="141">
        <v>790</v>
      </c>
      <c r="AL519" s="141">
        <v>832</v>
      </c>
      <c r="AM519" s="141">
        <v>753</v>
      </c>
      <c r="AN519" s="141">
        <v>823</v>
      </c>
      <c r="AO519" s="141">
        <v>819</v>
      </c>
      <c r="AP519" s="141">
        <v>821</v>
      </c>
      <c r="AQ519" s="141">
        <v>786</v>
      </c>
      <c r="AR519" s="141">
        <v>853</v>
      </c>
      <c r="AS519" s="141">
        <v>859</v>
      </c>
      <c r="AT519" s="141">
        <v>835</v>
      </c>
      <c r="AU519" s="141">
        <v>874</v>
      </c>
      <c r="AV519" s="141">
        <v>850</v>
      </c>
      <c r="AW519" s="141">
        <v>902</v>
      </c>
      <c r="AX519" s="141">
        <v>921</v>
      </c>
      <c r="AY519" s="141">
        <v>825</v>
      </c>
      <c r="AZ519" s="141">
        <v>847</v>
      </c>
      <c r="BA519" s="141">
        <v>842</v>
      </c>
      <c r="BB519" s="141">
        <v>901</v>
      </c>
      <c r="BC519" s="141">
        <v>918</v>
      </c>
      <c r="BD519" s="141">
        <v>874</v>
      </c>
      <c r="BE519" s="141">
        <v>746</v>
      </c>
      <c r="BF519" s="141">
        <v>759</v>
      </c>
      <c r="BG519" s="141">
        <v>795</v>
      </c>
      <c r="BH519" s="141">
        <v>790</v>
      </c>
      <c r="BI519" s="141">
        <v>799</v>
      </c>
      <c r="BJ519" s="141">
        <v>915</v>
      </c>
      <c r="BK519" s="141">
        <v>955</v>
      </c>
      <c r="BL519" s="141">
        <v>1013</v>
      </c>
      <c r="BM519" s="141">
        <v>995</v>
      </c>
      <c r="BN519" s="141">
        <v>1003</v>
      </c>
      <c r="BO519" s="141">
        <v>969</v>
      </c>
      <c r="BP519" s="141">
        <v>960</v>
      </c>
      <c r="BQ519" s="141">
        <v>1007</v>
      </c>
      <c r="BR519" s="141">
        <v>986</v>
      </c>
      <c r="BS519" s="141">
        <v>968</v>
      </c>
      <c r="BT519" s="141">
        <v>965</v>
      </c>
      <c r="BU519" s="141">
        <v>916</v>
      </c>
      <c r="BV519" s="141">
        <v>884</v>
      </c>
      <c r="BW519" s="141">
        <v>833</v>
      </c>
      <c r="BX519" s="141">
        <v>743</v>
      </c>
      <c r="BY519" s="141">
        <v>790</v>
      </c>
      <c r="BZ519" s="141">
        <v>795</v>
      </c>
      <c r="CA519" s="141">
        <v>774</v>
      </c>
      <c r="CB519" s="141">
        <v>688</v>
      </c>
      <c r="CC519" s="141">
        <v>698</v>
      </c>
      <c r="CD519" s="141">
        <v>716</v>
      </c>
      <c r="CE519" s="141">
        <v>688</v>
      </c>
      <c r="CF519" s="141">
        <v>667</v>
      </c>
      <c r="CG519" s="141">
        <v>680</v>
      </c>
      <c r="CH519" s="141">
        <v>708</v>
      </c>
      <c r="CI519" s="141">
        <v>706</v>
      </c>
      <c r="CJ519" s="141">
        <v>754</v>
      </c>
      <c r="CK519" s="141">
        <v>572</v>
      </c>
      <c r="CL519" s="141">
        <v>512</v>
      </c>
      <c r="CM519" s="141">
        <v>519</v>
      </c>
      <c r="CN519" s="141">
        <v>494</v>
      </c>
      <c r="CO519" s="141">
        <v>429</v>
      </c>
      <c r="CP519" s="141">
        <v>357</v>
      </c>
      <c r="CQ519" s="141">
        <v>308</v>
      </c>
      <c r="CR519" s="141">
        <v>275</v>
      </c>
      <c r="CS519" s="141">
        <v>281</v>
      </c>
      <c r="CT519" s="141">
        <v>235</v>
      </c>
      <c r="CU519" s="141">
        <v>217</v>
      </c>
      <c r="CV519" s="141">
        <v>176</v>
      </c>
      <c r="CW519" s="141">
        <v>132</v>
      </c>
      <c r="CX519" s="141">
        <v>132</v>
      </c>
      <c r="CY519" s="141">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7" customFormat="1" x14ac:dyDescent="0.25">
      <c r="A520" s="113"/>
      <c r="B520" s="122"/>
      <c r="C520" s="113"/>
      <c r="D520" s="115">
        <f>SUM(D498:D519)</f>
        <v>1217054</v>
      </c>
      <c r="E520" s="115">
        <f t="shared" ref="E520:L520" si="135">SUM(E498:E519)</f>
        <v>1294957</v>
      </c>
      <c r="F520" s="115">
        <f t="shared" si="135"/>
        <v>3131640</v>
      </c>
      <c r="G520" s="115">
        <f t="shared" si="135"/>
        <v>1534884</v>
      </c>
      <c r="H520" s="115">
        <f t="shared" si="135"/>
        <v>1596756</v>
      </c>
      <c r="I520" s="115">
        <f t="shared" si="135"/>
        <v>1217054</v>
      </c>
      <c r="J520" s="115">
        <f t="shared" si="135"/>
        <v>1294957</v>
      </c>
      <c r="K520" s="115">
        <f t="shared" si="135"/>
        <v>317830</v>
      </c>
      <c r="L520" s="115">
        <f t="shared" si="135"/>
        <v>301799</v>
      </c>
      <c r="M520" s="116"/>
      <c r="N520" s="116"/>
      <c r="O520" s="116"/>
      <c r="P520" s="116"/>
      <c r="Q520" s="116"/>
      <c r="R520" s="116"/>
      <c r="S520" s="116"/>
      <c r="T520" s="116"/>
      <c r="U520" s="116"/>
      <c r="V520" s="116"/>
      <c r="W520" s="116"/>
      <c r="X520" s="116"/>
      <c r="Y520" s="116"/>
      <c r="Z520" s="116"/>
      <c r="AA520" s="116"/>
      <c r="AB520" s="116"/>
      <c r="AC520" s="116"/>
      <c r="AD520" s="116"/>
      <c r="AE520" s="116"/>
      <c r="AF520" s="116"/>
      <c r="AG520" s="116"/>
      <c r="AH520" s="116"/>
      <c r="AI520" s="116"/>
      <c r="AJ520" s="116"/>
      <c r="AK520" s="116"/>
      <c r="AL520" s="116"/>
      <c r="AM520" s="116"/>
      <c r="AN520" s="116"/>
      <c r="AO520" s="116"/>
      <c r="AP520" s="116"/>
      <c r="AQ520" s="116"/>
      <c r="AR520" s="116"/>
      <c r="AS520" s="116"/>
      <c r="AT520" s="116"/>
      <c r="AU520" s="116"/>
      <c r="AV520" s="116"/>
      <c r="AW520" s="116"/>
      <c r="AX520" s="116"/>
      <c r="AY520" s="116"/>
      <c r="AZ520" s="116"/>
      <c r="BA520" s="116"/>
      <c r="BB520" s="116"/>
      <c r="BC520" s="116"/>
      <c r="BD520" s="116"/>
      <c r="BE520" s="116"/>
      <c r="BF520" s="116"/>
      <c r="BG520" s="116"/>
      <c r="BH520" s="116"/>
      <c r="BI520" s="116"/>
      <c r="BJ520" s="116"/>
      <c r="BK520" s="116"/>
      <c r="BL520" s="116"/>
      <c r="BM520" s="116"/>
      <c r="BN520" s="116"/>
      <c r="BO520" s="116"/>
      <c r="BP520" s="116"/>
      <c r="BQ520" s="116"/>
      <c r="BR520" s="116"/>
      <c r="BS520" s="116"/>
      <c r="BT520" s="116"/>
      <c r="BU520" s="116"/>
      <c r="BV520" s="116"/>
      <c r="BW520" s="116"/>
      <c r="BX520" s="116"/>
      <c r="BY520" s="116"/>
      <c r="BZ520" s="116"/>
      <c r="CA520" s="116"/>
      <c r="CB520" s="116"/>
      <c r="CC520" s="116"/>
      <c r="CD520" s="116"/>
      <c r="CE520" s="116"/>
      <c r="CF520" s="116"/>
      <c r="CG520" s="116"/>
      <c r="CH520" s="116"/>
      <c r="CI520" s="116"/>
      <c r="CJ520" s="116"/>
      <c r="CK520" s="116"/>
      <c r="CL520" s="116"/>
      <c r="CM520" s="116"/>
      <c r="CN520" s="116"/>
      <c r="CO520" s="116"/>
      <c r="CP520" s="116"/>
      <c r="CQ520" s="116"/>
      <c r="CR520" s="116"/>
      <c r="CS520" s="116"/>
      <c r="CT520" s="116"/>
      <c r="CU520" s="116"/>
      <c r="CV520" s="116"/>
      <c r="CW520" s="116"/>
      <c r="CX520" s="116"/>
      <c r="CY520" s="116"/>
      <c r="CZ520" s="116"/>
      <c r="DA520" s="116"/>
      <c r="DB520" s="116"/>
      <c r="DC520" s="116"/>
      <c r="DD520" s="116"/>
      <c r="DE520" s="116"/>
      <c r="DF520" s="116"/>
      <c r="DG520" s="116"/>
      <c r="DH520" s="116"/>
      <c r="DI520" s="116"/>
      <c r="DJ520" s="116"/>
      <c r="DK520" s="116"/>
      <c r="DL520" s="116"/>
      <c r="DM520" s="116"/>
      <c r="DN520" s="116"/>
      <c r="DO520" s="116"/>
      <c r="DP520" s="116"/>
      <c r="DQ520" s="116"/>
      <c r="DR520" s="116"/>
      <c r="DS520" s="116"/>
      <c r="DT520" s="116"/>
      <c r="DU520" s="116"/>
      <c r="DV520" s="116"/>
      <c r="DW520" s="116"/>
      <c r="DX520" s="116"/>
      <c r="DY520" s="116"/>
      <c r="DZ520" s="116"/>
      <c r="EA520" s="116"/>
      <c r="EB520" s="116"/>
      <c r="EC520" s="116"/>
      <c r="ED520" s="116"/>
      <c r="EE520" s="116"/>
      <c r="EF520" s="116"/>
      <c r="EG520" s="116"/>
      <c r="EH520" s="116"/>
      <c r="EI520" s="116"/>
      <c r="EJ520" s="116"/>
      <c r="EK520" s="116"/>
      <c r="EL520" s="116"/>
      <c r="EM520" s="116"/>
      <c r="EN520" s="116"/>
      <c r="EO520" s="116"/>
      <c r="EP520" s="116"/>
      <c r="EQ520" s="116"/>
      <c r="ER520" s="116"/>
      <c r="ES520" s="116"/>
      <c r="ET520" s="116"/>
      <c r="EU520" s="116"/>
      <c r="EV520" s="116"/>
      <c r="EW520" s="116"/>
      <c r="EX520" s="116"/>
      <c r="EY520" s="116"/>
      <c r="EZ520" s="116"/>
      <c r="FA520" s="116"/>
      <c r="FB520" s="116"/>
      <c r="FC520" s="116"/>
      <c r="FD520" s="116"/>
      <c r="FE520" s="116"/>
      <c r="FF520" s="116"/>
      <c r="FG520" s="116"/>
      <c r="FH520" s="116"/>
      <c r="FI520" s="116"/>
      <c r="FJ520" s="116"/>
      <c r="FK520" s="116"/>
      <c r="FL520" s="116"/>
      <c r="FM520" s="116"/>
      <c r="FN520" s="116"/>
      <c r="FO520" s="116"/>
      <c r="FP520" s="116"/>
      <c r="FQ520" s="116"/>
      <c r="FR520" s="116"/>
      <c r="FS520" s="116"/>
      <c r="FT520" s="116"/>
      <c r="FU520" s="116"/>
      <c r="FV520" s="116"/>
      <c r="FW520" s="116"/>
      <c r="FX520" s="116"/>
      <c r="FY520" s="116"/>
      <c r="FZ520" s="116"/>
      <c r="GA520" s="116"/>
      <c r="GB520" s="116"/>
      <c r="GC520" s="116"/>
      <c r="GD520" s="116"/>
      <c r="GE520" s="116"/>
      <c r="GF520" s="116"/>
      <c r="GG520" s="116"/>
      <c r="GH520" s="116"/>
      <c r="GI520" s="116"/>
      <c r="GJ520" s="116"/>
      <c r="GK520" s="116"/>
      <c r="GL520" s="115"/>
    </row>
    <row r="521" spans="1:194" s="1" customFormat="1" x14ac:dyDescent="0.25">
      <c r="A521" s="31" t="s">
        <v>236</v>
      </c>
      <c r="B521" s="1" t="s">
        <v>704</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5">
      <c r="A522" s="31" t="s">
        <v>236</v>
      </c>
      <c r="B522" s="1" t="s">
        <v>705</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5">
      <c r="A523" s="31" t="s">
        <v>236</v>
      </c>
      <c r="B523" s="1" t="s">
        <v>706</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5">
      <c r="A524" s="31" t="s">
        <v>236</v>
      </c>
      <c r="B524" s="1" t="s">
        <v>707</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5">
      <c r="A525" s="31" t="s">
        <v>236</v>
      </c>
      <c r="B525" s="1" t="s">
        <v>708</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5">
      <c r="A526" s="31" t="s">
        <v>236</v>
      </c>
      <c r="B526" s="1" t="s">
        <v>709</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5">
      <c r="A527" s="31" t="s">
        <v>236</v>
      </c>
      <c r="B527" s="1" t="s">
        <v>710</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5">
      <c r="A528" s="31" t="s">
        <v>236</v>
      </c>
      <c r="B528" s="1" t="s">
        <v>711</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5">
      <c r="A529" s="31" t="s">
        <v>236</v>
      </c>
      <c r="B529" s="1" t="s">
        <v>712</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5">
      <c r="A530" s="31" t="s">
        <v>236</v>
      </c>
      <c r="B530" s="1" t="s">
        <v>713</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5">
      <c r="A531" s="31" t="s">
        <v>236</v>
      </c>
      <c r="B531" s="1" t="s">
        <v>714</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7" customFormat="1" x14ac:dyDescent="0.25">
      <c r="A532" s="113"/>
      <c r="B532" s="123"/>
      <c r="C532" s="113"/>
      <c r="D532" s="116">
        <f>SUM(D521:D531)</f>
        <v>716297</v>
      </c>
      <c r="E532" s="116">
        <f>SUM(E521:E531)</f>
        <v>757541</v>
      </c>
      <c r="F532" s="116">
        <f>SUM(F521:F531)</f>
        <v>1910543</v>
      </c>
      <c r="G532" s="116">
        <f>SUM(G521:G531)</f>
        <v>939947</v>
      </c>
      <c r="H532" s="116">
        <f>SUM(H521:H531)</f>
        <v>970596</v>
      </c>
      <c r="I532" s="115"/>
      <c r="J532" s="115"/>
      <c r="K532" s="116"/>
      <c r="L532" s="115"/>
      <c r="M532" s="116"/>
      <c r="N532" s="116"/>
      <c r="O532" s="116"/>
      <c r="P532" s="116"/>
      <c r="Q532" s="116"/>
      <c r="R532" s="116"/>
      <c r="S532" s="116"/>
      <c r="T532" s="116"/>
      <c r="U532" s="116"/>
      <c r="V532" s="116"/>
      <c r="W532" s="116"/>
      <c r="X532" s="116"/>
      <c r="Y532" s="116"/>
      <c r="Z532" s="116"/>
      <c r="AA532" s="116"/>
      <c r="AB532" s="116"/>
      <c r="AC532" s="116"/>
      <c r="AD532" s="116"/>
      <c r="AE532" s="116"/>
      <c r="AF532" s="116"/>
      <c r="AG532" s="116"/>
      <c r="AH532" s="116"/>
      <c r="AI532" s="116"/>
      <c r="AJ532" s="116"/>
      <c r="AK532" s="116"/>
      <c r="AL532" s="116"/>
      <c r="AM532" s="116"/>
      <c r="AN532" s="116"/>
      <c r="AO532" s="116"/>
      <c r="AP532" s="116"/>
      <c r="AQ532" s="116"/>
      <c r="AR532" s="116"/>
      <c r="AS532" s="116"/>
      <c r="AT532" s="116"/>
      <c r="AU532" s="116"/>
      <c r="AV532" s="116"/>
      <c r="AW532" s="116"/>
      <c r="AX532" s="116"/>
      <c r="AY532" s="116"/>
      <c r="AZ532" s="116"/>
      <c r="BA532" s="116"/>
      <c r="BB532" s="116"/>
      <c r="BC532" s="116"/>
      <c r="BD532" s="116"/>
      <c r="BE532" s="116"/>
      <c r="BF532" s="116"/>
      <c r="BG532" s="116"/>
      <c r="BH532" s="116"/>
      <c r="BI532" s="116"/>
      <c r="BJ532" s="116"/>
      <c r="BK532" s="116"/>
      <c r="BL532" s="116"/>
      <c r="BM532" s="116"/>
      <c r="BN532" s="116"/>
      <c r="BO532" s="116"/>
      <c r="BP532" s="116"/>
      <c r="BQ532" s="116"/>
      <c r="BR532" s="116"/>
      <c r="BS532" s="116"/>
      <c r="BT532" s="116"/>
      <c r="BU532" s="116"/>
      <c r="BV532" s="116"/>
      <c r="BW532" s="116"/>
      <c r="BX532" s="116"/>
      <c r="BY532" s="116"/>
      <c r="BZ532" s="116"/>
      <c r="CA532" s="116"/>
      <c r="CB532" s="116"/>
      <c r="CC532" s="116"/>
      <c r="CD532" s="116"/>
      <c r="CE532" s="116"/>
      <c r="CF532" s="116"/>
      <c r="CG532" s="116"/>
      <c r="CH532" s="116"/>
      <c r="CI532" s="116"/>
      <c r="CJ532" s="116"/>
      <c r="CK532" s="116"/>
      <c r="CL532" s="116"/>
      <c r="CM532" s="116"/>
      <c r="CN532" s="116"/>
      <c r="CO532" s="116"/>
      <c r="CP532" s="116"/>
      <c r="CQ532" s="116"/>
      <c r="CR532" s="116"/>
      <c r="CS532" s="116"/>
      <c r="CT532" s="116"/>
      <c r="CU532" s="116"/>
      <c r="CV532" s="116"/>
      <c r="CW532" s="116"/>
      <c r="CX532" s="116"/>
      <c r="CY532" s="115"/>
      <c r="CZ532" s="116"/>
      <c r="DA532" s="116"/>
      <c r="DB532" s="116"/>
      <c r="DC532" s="116"/>
      <c r="DD532" s="116"/>
      <c r="DE532" s="116"/>
      <c r="DF532" s="116"/>
      <c r="DG532" s="116"/>
      <c r="DH532" s="116"/>
      <c r="DI532" s="116"/>
      <c r="DJ532" s="116"/>
      <c r="DK532" s="116"/>
      <c r="DL532" s="116"/>
      <c r="DM532" s="116"/>
      <c r="DN532" s="116"/>
      <c r="DO532" s="116"/>
      <c r="DP532" s="116"/>
      <c r="DQ532" s="116"/>
      <c r="DR532" s="116"/>
      <c r="DS532" s="116"/>
      <c r="DT532" s="116"/>
      <c r="DU532" s="116"/>
      <c r="DV532" s="116"/>
      <c r="DW532" s="116"/>
      <c r="DX532" s="116"/>
      <c r="DY532" s="116"/>
      <c r="DZ532" s="116"/>
      <c r="EA532" s="116"/>
      <c r="EB532" s="116"/>
      <c r="EC532" s="116"/>
      <c r="ED532" s="116"/>
      <c r="EE532" s="116"/>
      <c r="EF532" s="116"/>
      <c r="EG532" s="116"/>
      <c r="EH532" s="116"/>
      <c r="EI532" s="116"/>
      <c r="EJ532" s="116"/>
      <c r="EK532" s="116"/>
      <c r="EL532" s="116"/>
      <c r="EM532" s="116"/>
      <c r="EN532" s="116"/>
      <c r="EO532" s="116"/>
      <c r="EP532" s="116"/>
      <c r="EQ532" s="116"/>
      <c r="ER532" s="116"/>
      <c r="ES532" s="116"/>
      <c r="ET532" s="116"/>
      <c r="EU532" s="116"/>
      <c r="EV532" s="116"/>
      <c r="EW532" s="116"/>
      <c r="EX532" s="116"/>
      <c r="EY532" s="116"/>
      <c r="EZ532" s="116"/>
      <c r="FA532" s="116"/>
      <c r="FB532" s="116"/>
      <c r="FC532" s="116"/>
      <c r="FD532" s="116"/>
      <c r="FE532" s="116"/>
      <c r="FF532" s="116"/>
      <c r="FG532" s="116"/>
      <c r="FH532" s="116"/>
      <c r="FI532" s="116"/>
      <c r="FJ532" s="116"/>
      <c r="FK532" s="116"/>
      <c r="FL532" s="116"/>
      <c r="FM532" s="116"/>
      <c r="FN532" s="116"/>
      <c r="FO532" s="116"/>
      <c r="FP532" s="116"/>
      <c r="FQ532" s="116"/>
      <c r="FR532" s="116"/>
      <c r="FS532" s="116"/>
      <c r="FT532" s="116"/>
      <c r="FU532" s="116"/>
      <c r="FV532" s="116"/>
      <c r="FW532" s="116"/>
      <c r="FX532" s="116"/>
      <c r="FY532" s="116"/>
      <c r="FZ532" s="116"/>
      <c r="GA532" s="116"/>
      <c r="GB532" s="116"/>
      <c r="GC532" s="116"/>
      <c r="GD532" s="116"/>
      <c r="GE532" s="116"/>
      <c r="GF532" s="116"/>
      <c r="GG532" s="116"/>
      <c r="GH532" s="116"/>
      <c r="GI532" s="116"/>
      <c r="GJ532" s="116"/>
      <c r="GK532" s="116"/>
      <c r="GL532" s="115"/>
    </row>
    <row r="533" spans="1:194" x14ac:dyDescent="0.25">
      <c r="D533" s="84"/>
      <c r="E533" s="84"/>
      <c r="F533" s="84"/>
      <c r="G533" s="84"/>
      <c r="H533" s="84"/>
      <c r="I533" s="84"/>
      <c r="J533" s="84"/>
      <c r="K533" s="84"/>
      <c r="L533" s="84"/>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5">
      <c r="D534" s="84"/>
      <c r="E534" s="84"/>
      <c r="F534" s="84"/>
      <c r="G534" s="84"/>
      <c r="H534" s="84"/>
      <c r="I534" s="84"/>
      <c r="J534" s="84"/>
      <c r="K534" s="84"/>
      <c r="L534" s="84"/>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25">
      <c r="A535" s="633" t="s">
        <v>1057</v>
      </c>
      <c r="B535" s="634"/>
      <c r="C535" s="635"/>
      <c r="D535" s="636"/>
      <c r="E535" s="636"/>
      <c r="F535" s="636"/>
      <c r="G535" s="637"/>
      <c r="H535" s="84"/>
      <c r="I535" s="84"/>
      <c r="J535" s="84"/>
      <c r="K535" s="84"/>
      <c r="L535" s="84"/>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5">
      <c r="D536" s="84"/>
      <c r="E536" s="84"/>
      <c r="F536" s="84"/>
      <c r="G536" s="84"/>
      <c r="H536" s="84"/>
      <c r="I536" s="84"/>
      <c r="J536" s="84"/>
      <c r="K536" s="84"/>
      <c r="L536" s="84"/>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25">
      <c r="C537" s="11"/>
      <c r="D537" s="638" t="s">
        <v>1058</v>
      </c>
      <c r="E537" s="639" t="s">
        <v>1059</v>
      </c>
      <c r="F537" s="638" t="s">
        <v>1060</v>
      </c>
      <c r="G537" s="84"/>
      <c r="H537" s="84"/>
      <c r="I537" s="84"/>
      <c r="J537" s="84"/>
      <c r="K537" s="84"/>
      <c r="L537" s="84"/>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4" x14ac:dyDescent="0.3">
      <c r="C538" s="11"/>
      <c r="D538" s="640" t="s">
        <v>1061</v>
      </c>
      <c r="E538" s="641" t="s">
        <v>1062</v>
      </c>
      <c r="F538" s="640" t="s">
        <v>1063</v>
      </c>
      <c r="G538" s="84"/>
      <c r="H538" s="84"/>
      <c r="I538" s="84"/>
      <c r="J538" s="84"/>
      <c r="K538" s="84"/>
      <c r="L538" s="84"/>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4" x14ac:dyDescent="0.3">
      <c r="C539" s="11"/>
      <c r="D539" s="640" t="s">
        <v>1064</v>
      </c>
      <c r="E539" s="641" t="s">
        <v>1065</v>
      </c>
      <c r="F539" s="640" t="s">
        <v>1066</v>
      </c>
      <c r="G539" s="84"/>
      <c r="H539" s="84"/>
      <c r="I539" s="84"/>
      <c r="J539" s="84"/>
      <c r="K539" s="84"/>
      <c r="L539" s="84"/>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4" x14ac:dyDescent="0.3">
      <c r="C540" s="1" t="s">
        <v>1067</v>
      </c>
      <c r="D540" s="642">
        <v>60238038</v>
      </c>
      <c r="E540" s="616"/>
      <c r="F540" s="643"/>
      <c r="G540" s="84"/>
      <c r="H540" s="84"/>
      <c r="I540" s="84"/>
      <c r="J540" s="84"/>
      <c r="K540" s="84"/>
      <c r="L540" s="84"/>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4" x14ac:dyDescent="0.3">
      <c r="C541" s="644" t="s">
        <v>1068</v>
      </c>
      <c r="D541" s="645"/>
      <c r="E541" s="646">
        <v>60856434</v>
      </c>
      <c r="F541" s="642">
        <v>61476132</v>
      </c>
      <c r="G541" s="84"/>
      <c r="H541" s="84"/>
      <c r="I541" s="84"/>
      <c r="J541" s="84"/>
      <c r="K541" s="84"/>
      <c r="L541" s="84"/>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4" x14ac:dyDescent="0.3">
      <c r="C542" s="644" t="s">
        <v>1069</v>
      </c>
      <c r="D542" s="645"/>
      <c r="E542" s="647">
        <f>(E541-D540)/D540</f>
        <v>1.0265872205200309E-2</v>
      </c>
      <c r="F542" s="648">
        <f>(F541-D540)/D540</f>
        <v>2.0553358660187437E-2</v>
      </c>
      <c r="G542" s="649">
        <v>2.0553358660187399E-2</v>
      </c>
      <c r="H542" s="84"/>
      <c r="I542" s="84"/>
      <c r="J542" s="84"/>
      <c r="K542" s="84"/>
      <c r="L542" s="84"/>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4" x14ac:dyDescent="0.3">
      <c r="C543" s="644" t="s">
        <v>1070</v>
      </c>
      <c r="D543" s="645"/>
      <c r="E543" s="650"/>
      <c r="F543" s="642">
        <f>D540*(100%+F542)</f>
        <v>61476131.999999993</v>
      </c>
      <c r="G543" s="84"/>
      <c r="H543" s="84"/>
      <c r="I543" s="84"/>
      <c r="J543" s="84"/>
      <c r="K543" s="84"/>
      <c r="L543" s="84"/>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4" x14ac:dyDescent="0.3">
      <c r="C544" s="644" t="s">
        <v>1071</v>
      </c>
      <c r="D544" s="645"/>
      <c r="E544" s="650"/>
      <c r="F544" s="642">
        <f>F543-F541</f>
        <v>0</v>
      </c>
      <c r="G544" s="84"/>
      <c r="H544" s="84"/>
      <c r="I544" s="84"/>
      <c r="J544" s="84"/>
      <c r="K544" s="84"/>
      <c r="L544" s="84"/>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5">
      <c r="D545" s="84"/>
      <c r="E545" s="84"/>
      <c r="F545" s="84"/>
      <c r="G545" s="84"/>
      <c r="H545" s="84"/>
      <c r="I545" s="84"/>
      <c r="J545" s="84"/>
      <c r="K545" s="84"/>
      <c r="L545" s="84"/>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5">
      <c r="D546" s="84"/>
      <c r="E546" s="84"/>
      <c r="F546" s="84"/>
      <c r="G546" s="84"/>
      <c r="H546" s="84"/>
      <c r="I546" s="84"/>
      <c r="J546" s="84"/>
      <c r="K546" s="84"/>
      <c r="L546" s="84"/>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5">
      <c r="A547" s="629"/>
      <c r="B547" s="651"/>
      <c r="C547" s="21" t="s">
        <v>715</v>
      </c>
      <c r="D547" s="144" t="s">
        <v>716</v>
      </c>
      <c r="E547" s="144" t="s">
        <v>717</v>
      </c>
      <c r="F547" s="144" t="s">
        <v>718</v>
      </c>
      <c r="G547" s="144" t="s">
        <v>719</v>
      </c>
      <c r="H547" s="144" t="s">
        <v>720</v>
      </c>
      <c r="I547" s="144" t="s">
        <v>721</v>
      </c>
      <c r="J547" s="525" t="s">
        <v>722</v>
      </c>
      <c r="K547" s="528" t="s">
        <v>723</v>
      </c>
      <c r="L547" s="332" t="s">
        <v>724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5">
      <c r="A548" s="652" t="s">
        <v>1072</v>
      </c>
      <c r="C548" s="21" t="s">
        <v>725</v>
      </c>
      <c r="D548" s="672" t="s">
        <v>726</v>
      </c>
      <c r="E548" s="673"/>
      <c r="F548" s="673"/>
      <c r="G548" s="673"/>
      <c r="H548" s="673"/>
      <c r="I548" s="674"/>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5">
      <c r="A549" s="652" t="s">
        <v>1072</v>
      </c>
      <c r="B549" s="11">
        <v>0</v>
      </c>
      <c r="C549" s="143" t="s">
        <v>727</v>
      </c>
      <c r="D549" s="146"/>
      <c r="E549" s="146"/>
      <c r="F549" s="146"/>
      <c r="G549" s="146"/>
      <c r="H549" s="146"/>
      <c r="I549" s="146"/>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5">
      <c r="A550" s="652" t="s">
        <v>1072</v>
      </c>
      <c r="B550" s="11">
        <v>1</v>
      </c>
      <c r="C550" s="143" t="s">
        <v>728</v>
      </c>
      <c r="D550" s="146"/>
      <c r="E550" s="146">
        <v>1.0090702843828887</v>
      </c>
      <c r="F550" s="146">
        <v>1.0170393771683619</v>
      </c>
      <c r="G550" s="146">
        <v>1.0238793000184203</v>
      </c>
      <c r="H550" s="146">
        <v>1.0295635385778663</v>
      </c>
      <c r="I550" s="146">
        <v>1.0351195322438309</v>
      </c>
      <c r="J550" s="526">
        <f>(I550-100%)/5</f>
        <v>7.0239064487661821E-3</v>
      </c>
      <c r="K550" s="529">
        <f t="shared" ref="K550:K563" si="143">(I550/100%)^(1/5)-1</f>
        <v>6.9272652964273984E-3</v>
      </c>
      <c r="L550" s="524">
        <v>6.9272652964273984E-3</v>
      </c>
      <c r="M550" s="520"/>
      <c r="N550" s="520"/>
      <c r="O550" s="521"/>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5">
      <c r="A551" s="652" t="s">
        <v>1072</v>
      </c>
      <c r="B551" s="11">
        <v>2</v>
      </c>
      <c r="C551" s="143" t="s">
        <v>729</v>
      </c>
      <c r="D551" s="146"/>
      <c r="E551" s="146">
        <v>0.96173452499784384</v>
      </c>
      <c r="F551" s="146">
        <v>0.949547172001034</v>
      </c>
      <c r="G551" s="146">
        <v>0.93849673400054612</v>
      </c>
      <c r="H551" s="146">
        <v>0.92766778564091124</v>
      </c>
      <c r="I551" s="146">
        <v>0.91680012001884892</v>
      </c>
      <c r="J551" s="526">
        <f t="shared" ref="J551:J563" si="144">(I551-100%)/5</f>
        <v>-1.6639975996230218E-2</v>
      </c>
      <c r="K551" s="529">
        <f t="shared" si="143"/>
        <v>-1.7223117235316776E-2</v>
      </c>
      <c r="L551" s="524">
        <v>-1.7223117235316776E-2</v>
      </c>
      <c r="M551" s="520"/>
      <c r="N551" s="520"/>
      <c r="O551" s="521"/>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5">
      <c r="A552" s="652" t="s">
        <v>1072</v>
      </c>
      <c r="B552" s="11">
        <v>3</v>
      </c>
      <c r="C552" s="143" t="s">
        <v>730</v>
      </c>
      <c r="D552" s="146"/>
      <c r="E552" s="146">
        <v>1.0707061745580608</v>
      </c>
      <c r="F552" s="146">
        <v>1.0961797739954167</v>
      </c>
      <c r="G552" s="146">
        <v>1.1120352164720533</v>
      </c>
      <c r="H552" s="146">
        <v>1.1172916519636134</v>
      </c>
      <c r="I552" s="146">
        <v>1.1228072524832799</v>
      </c>
      <c r="J552" s="526">
        <f t="shared" si="144"/>
        <v>2.4561450496655989E-2</v>
      </c>
      <c r="K552" s="529">
        <f t="shared" si="143"/>
        <v>2.3436830336478032E-2</v>
      </c>
      <c r="L552" s="524">
        <v>2.3436830336478032E-2</v>
      </c>
      <c r="M552" s="520"/>
      <c r="N552" s="520"/>
      <c r="O552" s="521"/>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5">
      <c r="A553" s="652" t="s">
        <v>1072</v>
      </c>
      <c r="B553" s="11">
        <v>4</v>
      </c>
      <c r="C553" s="143" t="s">
        <v>731</v>
      </c>
      <c r="D553" s="146"/>
      <c r="E553" s="146">
        <v>0.99704312080608826</v>
      </c>
      <c r="F553" s="146">
        <v>0.99705853203848904</v>
      </c>
      <c r="G553" s="146">
        <v>0.99472603914083957</v>
      </c>
      <c r="H553" s="146">
        <v>0.9891090180954597</v>
      </c>
      <c r="I553" s="146">
        <v>0.98354979851924307</v>
      </c>
      <c r="J553" s="526">
        <f t="shared" si="144"/>
        <v>-3.2900402961513866E-3</v>
      </c>
      <c r="K553" s="529">
        <f t="shared" si="143"/>
        <v>-3.3119051937137156E-3</v>
      </c>
      <c r="L553" s="524">
        <v>-3.3119051937137156E-3</v>
      </c>
      <c r="M553" s="520"/>
      <c r="N553" s="520"/>
      <c r="O553" s="521"/>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5">
      <c r="A554" s="652" t="s">
        <v>1072</v>
      </c>
      <c r="B554" s="11">
        <v>5</v>
      </c>
      <c r="C554" s="143" t="s">
        <v>732</v>
      </c>
      <c r="D554" s="146"/>
      <c r="E554" s="146">
        <v>0.99263087643060499</v>
      </c>
      <c r="F554" s="146">
        <v>0.99530151668079492</v>
      </c>
      <c r="G554" s="146">
        <v>0.99708461172748208</v>
      </c>
      <c r="H554" s="146">
        <v>0.99857946574262668</v>
      </c>
      <c r="I554" s="146">
        <v>1.0006058081967233</v>
      </c>
      <c r="J554" s="526">
        <f t="shared" si="144"/>
        <v>1.2116163934465796E-4</v>
      </c>
      <c r="K554" s="529">
        <f t="shared" si="143"/>
        <v>1.2113228972654433E-4</v>
      </c>
      <c r="L554" s="524">
        <v>1.2113228972654433E-4</v>
      </c>
      <c r="M554" s="520"/>
      <c r="N554" s="520"/>
      <c r="O554" s="521"/>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5">
      <c r="A555" s="652" t="s">
        <v>1072</v>
      </c>
      <c r="B555" s="11">
        <v>6</v>
      </c>
      <c r="C555" s="518" t="s">
        <v>733</v>
      </c>
      <c r="D555" s="519"/>
      <c r="E555" s="519">
        <v>1.0123419501207302</v>
      </c>
      <c r="F555" s="519">
        <v>1.0224746276334522</v>
      </c>
      <c r="G555" s="519">
        <v>1.0318096590054313</v>
      </c>
      <c r="H555" s="519">
        <v>1.040568100689119</v>
      </c>
      <c r="I555" s="519">
        <v>1.0491476885800255</v>
      </c>
      <c r="J555" s="537">
        <f t="shared" si="144"/>
        <v>9.8295377160050983E-3</v>
      </c>
      <c r="K555" s="538">
        <f t="shared" si="143"/>
        <v>9.641807463928842E-3</v>
      </c>
      <c r="L555" s="653">
        <v>9.6418074639288403E-3</v>
      </c>
      <c r="M555" s="520"/>
      <c r="N555" s="520"/>
      <c r="O555" s="521"/>
      <c r="P555" s="13"/>
      <c r="Q555" s="522"/>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5">
      <c r="A556" s="652" t="s">
        <v>1072</v>
      </c>
      <c r="B556" s="11">
        <v>7</v>
      </c>
      <c r="C556" s="143" t="s">
        <v>734</v>
      </c>
      <c r="D556" s="146"/>
      <c r="E556" s="146">
        <v>1.0234861902526262</v>
      </c>
      <c r="F556" s="146">
        <v>1.0362595252458171</v>
      </c>
      <c r="G556" s="146">
        <v>1.0484007089616401</v>
      </c>
      <c r="H556" s="146">
        <v>1.0594741481215733</v>
      </c>
      <c r="I556" s="146">
        <v>1.0705464348984648</v>
      </c>
      <c r="J556" s="526">
        <f t="shared" si="144"/>
        <v>1.4109286979692959E-2</v>
      </c>
      <c r="K556" s="529">
        <f t="shared" si="143"/>
        <v>1.372720562144969E-2</v>
      </c>
      <c r="L556" s="524">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5">
      <c r="A557" s="652" t="s">
        <v>1072</v>
      </c>
      <c r="B557" s="11">
        <v>8</v>
      </c>
      <c r="C557" s="143" t="s">
        <v>735</v>
      </c>
      <c r="D557" s="146"/>
      <c r="E557" s="146">
        <v>1.0327181385810218</v>
      </c>
      <c r="F557" s="146">
        <v>1.0462000918268668</v>
      </c>
      <c r="G557" s="146">
        <v>1.0579618766687933</v>
      </c>
      <c r="H557" s="146">
        <v>1.0679645783102321</v>
      </c>
      <c r="I557" s="146">
        <v>1.0772361012999514</v>
      </c>
      <c r="J557" s="526">
        <f t="shared" si="144"/>
        <v>1.544722025999028E-2</v>
      </c>
      <c r="K557" s="529">
        <f t="shared" si="143"/>
        <v>1.4990973227517745E-2</v>
      </c>
      <c r="L557" s="524">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5">
      <c r="A558" s="652" t="s">
        <v>1072</v>
      </c>
      <c r="B558" s="11">
        <v>9</v>
      </c>
      <c r="C558" s="143" t="s">
        <v>736</v>
      </c>
      <c r="D558" s="146"/>
      <c r="E558" s="146">
        <v>1.0231841082591016</v>
      </c>
      <c r="F558" s="146">
        <v>1.0358890289056439</v>
      </c>
      <c r="G558" s="146">
        <v>1.0481652070229122</v>
      </c>
      <c r="H558" s="146">
        <v>1.0592891805745575</v>
      </c>
      <c r="I558" s="146">
        <v>1.069681907109314</v>
      </c>
      <c r="J558" s="526">
        <f t="shared" si="144"/>
        <v>1.3936381421862798E-2</v>
      </c>
      <c r="K558" s="529">
        <f t="shared" si="143"/>
        <v>1.3563424108683053E-2</v>
      </c>
      <c r="L558" s="524">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5">
      <c r="A559" s="652" t="s">
        <v>1072</v>
      </c>
      <c r="B559" s="11">
        <v>10</v>
      </c>
      <c r="C559" s="143" t="s">
        <v>737</v>
      </c>
      <c r="D559" s="146"/>
      <c r="E559" s="146">
        <v>1.0341666734322146</v>
      </c>
      <c r="F559" s="146">
        <v>1.0480179725760268</v>
      </c>
      <c r="G559" s="146">
        <v>1.0601012155156095</v>
      </c>
      <c r="H559" s="146">
        <v>1.0702848288878077</v>
      </c>
      <c r="I559" s="146">
        <v>1.0797421461131422</v>
      </c>
      <c r="J559" s="526">
        <f t="shared" si="144"/>
        <v>1.5948429222628447E-2</v>
      </c>
      <c r="K559" s="529">
        <f t="shared" si="143"/>
        <v>1.5462782371323147E-2</v>
      </c>
      <c r="L559" s="524">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5">
      <c r="A560" s="652" t="s">
        <v>1072</v>
      </c>
      <c r="B560" s="11">
        <v>11</v>
      </c>
      <c r="C560" s="143" t="s">
        <v>738</v>
      </c>
      <c r="D560" s="146"/>
      <c r="E560" s="146">
        <v>1.0233409873632719</v>
      </c>
      <c r="F560" s="146">
        <v>1.0360814373748364</v>
      </c>
      <c r="G560" s="146">
        <v>1.0482875093579402</v>
      </c>
      <c r="H560" s="146">
        <v>1.0593852390742311</v>
      </c>
      <c r="I560" s="146">
        <v>1.0701308790705675</v>
      </c>
      <c r="J560" s="526">
        <f t="shared" si="144"/>
        <v>1.4026175814113495E-2</v>
      </c>
      <c r="K560" s="529">
        <f t="shared" si="143"/>
        <v>1.364849335671825E-2</v>
      </c>
      <c r="L560" s="524">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5">
      <c r="A561" s="652" t="s">
        <v>1072</v>
      </c>
      <c r="B561" s="11">
        <v>12</v>
      </c>
      <c r="C561" s="143" t="s">
        <v>739</v>
      </c>
      <c r="D561" s="146"/>
      <c r="E561" s="146">
        <v>1.0334066911438702</v>
      </c>
      <c r="F561" s="146">
        <v>1.0470642108004322</v>
      </c>
      <c r="G561" s="146">
        <v>1.0589787988674986</v>
      </c>
      <c r="H561" s="146">
        <v>1.0690674958412283</v>
      </c>
      <c r="I561" s="146">
        <v>1.0784273350333435</v>
      </c>
      <c r="J561" s="526">
        <f t="shared" si="144"/>
        <v>1.5685467006668709E-2</v>
      </c>
      <c r="K561" s="529">
        <f t="shared" si="143"/>
        <v>1.5215354312122953E-2</v>
      </c>
      <c r="L561" s="524">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5">
      <c r="A562" s="652" t="s">
        <v>1072</v>
      </c>
      <c r="B562" s="11">
        <v>13</v>
      </c>
      <c r="C562" s="143" t="s">
        <v>740</v>
      </c>
      <c r="D562" s="146"/>
      <c r="E562" s="146">
        <v>1.0535754755454367</v>
      </c>
      <c r="F562" s="146">
        <v>1.079128927735721</v>
      </c>
      <c r="G562" s="146">
        <v>1.10377830980113</v>
      </c>
      <c r="H562" s="146">
        <v>1.1267313398994689</v>
      </c>
      <c r="I562" s="146">
        <v>1.1493400902365778</v>
      </c>
      <c r="J562" s="526">
        <f t="shared" si="144"/>
        <v>2.9868018047315557E-2</v>
      </c>
      <c r="K562" s="529">
        <f t="shared" si="143"/>
        <v>2.8228674820024224E-2</v>
      </c>
      <c r="L562" s="524">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5">
      <c r="A563" s="56"/>
      <c r="B563" s="385">
        <v>14</v>
      </c>
      <c r="C563" s="143" t="s">
        <v>741</v>
      </c>
      <c r="D563" s="146"/>
      <c r="E563" s="146">
        <v>1.0081055095898279</v>
      </c>
      <c r="F563" s="146">
        <v>1.0157451629461605</v>
      </c>
      <c r="G563" s="146">
        <v>1.0222827798035592</v>
      </c>
      <c r="H563" s="146">
        <v>1.0276922014787842</v>
      </c>
      <c r="I563" s="146">
        <v>1.032997413899986</v>
      </c>
      <c r="J563" s="526">
        <f t="shared" si="144"/>
        <v>6.5994827799972008E-3</v>
      </c>
      <c r="K563" s="529">
        <f t="shared" si="143"/>
        <v>6.5140621434043311E-3</v>
      </c>
      <c r="L563" s="524">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5">
      <c r="B564" s="11">
        <v>15</v>
      </c>
      <c r="C564" s="143"/>
      <c r="D564" s="146"/>
      <c r="E564" s="146"/>
      <c r="F564" s="146"/>
      <c r="G564" s="146"/>
      <c r="H564" s="146"/>
      <c r="I564" s="146"/>
      <c r="J564" s="527" t="s">
        <v>742</v>
      </c>
      <c r="K564" s="6"/>
      <c r="L564" s="331" t="s">
        <v>743</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5">
      <c r="E565" s="15"/>
      <c r="L565" s="331" t="s">
        <v>744</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5">
      <c r="E566" s="15"/>
      <c r="L566" s="331" t="s">
        <v>745</v>
      </c>
      <c r="M566" s="13"/>
      <c r="N566" s="13"/>
      <c r="O566" s="13"/>
      <c r="P566" s="13"/>
      <c r="Q566" s="13"/>
      <c r="R566" s="52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5">
      <c r="C567" s="539" t="s">
        <v>746</v>
      </c>
      <c r="E567" s="15"/>
      <c r="L567" s="331" t="s">
        <v>747</v>
      </c>
      <c r="M567" s="13"/>
      <c r="N567" s="13"/>
      <c r="O567" s="13"/>
      <c r="P567" s="13"/>
      <c r="Q567" s="13"/>
      <c r="R567" s="52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5">
      <c r="E568" s="15"/>
      <c r="L568" s="331" t="s">
        <v>748</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5">
      <c r="E569" s="15"/>
      <c r="L569" s="331"/>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5">
      <c r="C570" s="11"/>
      <c r="L570" s="331" t="s">
        <v>749</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25">
      <c r="C571" s="11"/>
      <c r="L571" s="331" t="s">
        <v>750</v>
      </c>
      <c r="M571" s="13"/>
      <c r="N571" s="13"/>
      <c r="O571" s="654"/>
      <c r="P571" s="655" t="s">
        <v>1073</v>
      </c>
      <c r="Q571" s="656"/>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55" customHeight="1" x14ac:dyDescent="0.25">
      <c r="C572" s="11"/>
      <c r="M572" s="13"/>
      <c r="N572" s="13"/>
      <c r="O572" s="657" t="s">
        <v>722</v>
      </c>
      <c r="P572" s="657" t="s">
        <v>723</v>
      </c>
      <c r="Q572" s="658" t="s">
        <v>1074</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5">
      <c r="A573" s="629"/>
      <c r="B573" s="651"/>
      <c r="C573" s="143" t="s">
        <v>728</v>
      </c>
      <c r="D573" s="659"/>
      <c r="E573" s="146">
        <v>1.0090702843828887</v>
      </c>
      <c r="F573" s="146">
        <v>1.0170393771683619</v>
      </c>
      <c r="G573" s="146">
        <v>1.0238793000184203</v>
      </c>
      <c r="H573" s="146">
        <v>1.0295635385778663</v>
      </c>
      <c r="I573" s="146">
        <v>1.0351195322438309</v>
      </c>
      <c r="J573" s="146">
        <v>1.0405457031681826</v>
      </c>
      <c r="K573" s="146">
        <v>1.0458422140156769</v>
      </c>
      <c r="L573" s="146">
        <v>1.0510151972476083</v>
      </c>
      <c r="M573" s="146">
        <v>1.0560652872565244</v>
      </c>
      <c r="N573" s="146">
        <v>1.0609963391971375</v>
      </c>
      <c r="O573" s="526">
        <f>(N573-100%)/10</f>
        <v>6.0996339197137541E-3</v>
      </c>
      <c r="P573" s="529">
        <f>(N573/100%)^(1/10)-1</f>
        <v>5.9384037531065026E-3</v>
      </c>
      <c r="Q573" s="660">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5">
      <c r="A574" s="652" t="s">
        <v>1075</v>
      </c>
      <c r="C574" s="143" t="s">
        <v>729</v>
      </c>
      <c r="D574" s="659"/>
      <c r="E574" s="146">
        <v>0.96173452499784384</v>
      </c>
      <c r="F574" s="146">
        <v>0.949547172001034</v>
      </c>
      <c r="G574" s="146">
        <v>0.93849673400054612</v>
      </c>
      <c r="H574" s="146">
        <v>0.92766778564091124</v>
      </c>
      <c r="I574" s="146">
        <v>0.91680012001884892</v>
      </c>
      <c r="J574" s="146">
        <v>0.92160605208729784</v>
      </c>
      <c r="K574" s="146">
        <v>0.92629714488325532</v>
      </c>
      <c r="L574" s="146">
        <v>0.93087882989658866</v>
      </c>
      <c r="M574" s="146">
        <v>0.93535166900555988</v>
      </c>
      <c r="N574" s="146">
        <v>0.93971907670114618</v>
      </c>
      <c r="O574" s="526">
        <f t="shared" ref="O574:O586" si="145">(N574-100%)/10</f>
        <v>-6.0280923298853817E-3</v>
      </c>
      <c r="P574" s="529">
        <f t="shared" ref="P574:P586" si="146">(N574/100%)^(1/10)-1</f>
        <v>-6.1981420710855994E-3</v>
      </c>
      <c r="Q574" s="660">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5">
      <c r="A575" s="652" t="s">
        <v>1075</v>
      </c>
      <c r="C575" s="143" t="s">
        <v>730</v>
      </c>
      <c r="D575" s="659"/>
      <c r="E575" s="146">
        <v>1.0707061745580608</v>
      </c>
      <c r="F575" s="146">
        <v>1.0961797739954167</v>
      </c>
      <c r="G575" s="146">
        <v>1.1120352164720533</v>
      </c>
      <c r="H575" s="146">
        <v>1.1172916519636134</v>
      </c>
      <c r="I575" s="146">
        <v>1.1228072524832799</v>
      </c>
      <c r="J575" s="146">
        <v>1.1286930887343545</v>
      </c>
      <c r="K575" s="146">
        <v>1.1344382810596616</v>
      </c>
      <c r="L575" s="146">
        <v>1.140049481417553</v>
      </c>
      <c r="M575" s="146">
        <v>1.145527377941651</v>
      </c>
      <c r="N575" s="146">
        <v>1.1508761523670457</v>
      </c>
      <c r="O575" s="526">
        <f t="shared" si="145"/>
        <v>1.5087615236704566E-2</v>
      </c>
      <c r="P575" s="529">
        <f t="shared" si="146"/>
        <v>1.4151550808456648E-2</v>
      </c>
      <c r="Q575" s="660">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5">
      <c r="A576" s="652" t="s">
        <v>1075</v>
      </c>
      <c r="C576" s="143" t="s">
        <v>731</v>
      </c>
      <c r="D576" s="659"/>
      <c r="E576" s="146">
        <v>0.99704312080608826</v>
      </c>
      <c r="F576" s="146">
        <v>0.99705853203848904</v>
      </c>
      <c r="G576" s="146">
        <v>0.99472603914083957</v>
      </c>
      <c r="H576" s="146">
        <v>0.9891090180954597</v>
      </c>
      <c r="I576" s="146">
        <v>0.98354979851924307</v>
      </c>
      <c r="J576" s="146">
        <v>0.98870563719596893</v>
      </c>
      <c r="K576" s="146">
        <v>0.99373827547071536</v>
      </c>
      <c r="L576" s="146">
        <v>0.99865354028508957</v>
      </c>
      <c r="M576" s="146">
        <v>1.0034520344261542</v>
      </c>
      <c r="N576" s="146">
        <v>1.0081374209845206</v>
      </c>
      <c r="O576" s="526">
        <f t="shared" si="145"/>
        <v>8.1374209845206378E-4</v>
      </c>
      <c r="P576" s="529">
        <f t="shared" si="146"/>
        <v>8.1077757246905691E-4</v>
      </c>
      <c r="Q576" s="660">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5">
      <c r="A577" s="652" t="s">
        <v>1075</v>
      </c>
      <c r="C577" s="143" t="s">
        <v>732</v>
      </c>
      <c r="D577" s="659"/>
      <c r="E577" s="146">
        <v>0.99263087643060499</v>
      </c>
      <c r="F577" s="146">
        <v>0.99530151668079492</v>
      </c>
      <c r="G577" s="146">
        <v>0.99708461172748208</v>
      </c>
      <c r="H577" s="146">
        <v>0.99857946574262668</v>
      </c>
      <c r="I577" s="146">
        <v>1.0006058081967233</v>
      </c>
      <c r="J577" s="146">
        <v>1.0058510557010429</v>
      </c>
      <c r="K577" s="146">
        <v>1.0109709663510638</v>
      </c>
      <c r="L577" s="146">
        <v>1.0159714681350021</v>
      </c>
      <c r="M577" s="146">
        <v>1.0208531742930185</v>
      </c>
      <c r="N577" s="146">
        <v>1.0256198114383941</v>
      </c>
      <c r="O577" s="526">
        <f t="shared" si="145"/>
        <v>2.5619811438394092E-3</v>
      </c>
      <c r="P577" s="529">
        <f t="shared" si="146"/>
        <v>2.5329148145079028E-3</v>
      </c>
      <c r="Q577" s="660">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5">
      <c r="A578" s="652" t="s">
        <v>1075</v>
      </c>
      <c r="C578" s="518" t="s">
        <v>733</v>
      </c>
      <c r="D578" s="519"/>
      <c r="E578" s="519">
        <v>1.0123419501207302</v>
      </c>
      <c r="F578" s="519">
        <v>1.0224746276334522</v>
      </c>
      <c r="G578" s="519">
        <v>1.0318096590054313</v>
      </c>
      <c r="H578" s="519">
        <v>1.040568100689119</v>
      </c>
      <c r="I578" s="519">
        <v>1.0491476885800255</v>
      </c>
      <c r="J578" s="519">
        <v>1.0546473961073131</v>
      </c>
      <c r="K578" s="519">
        <v>1.0600156863772707</v>
      </c>
      <c r="L578" s="519">
        <v>1.0652587749595908</v>
      </c>
      <c r="M578" s="519">
        <v>1.0703773048442411</v>
      </c>
      <c r="N578" s="519">
        <v>1.0753751834317971</v>
      </c>
      <c r="O578" s="537">
        <f t="shared" si="145"/>
        <v>7.5375183431797051E-3</v>
      </c>
      <c r="P578" s="538">
        <f t="shared" si="146"/>
        <v>7.2934292896156272E-3</v>
      </c>
      <c r="Q578" s="538">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5">
      <c r="A579" s="652" t="s">
        <v>1075</v>
      </c>
      <c r="C579" s="143" t="s">
        <v>734</v>
      </c>
      <c r="D579" s="659"/>
      <c r="E579" s="146">
        <v>1.0234861902526262</v>
      </c>
      <c r="F579" s="146">
        <v>1.0362595252458171</v>
      </c>
      <c r="G579" s="146">
        <v>1.0484007089616401</v>
      </c>
      <c r="H579" s="146">
        <v>1.0594741481215733</v>
      </c>
      <c r="I579" s="146">
        <v>1.0705464348984648</v>
      </c>
      <c r="J579" s="146">
        <v>1.0761583161906882</v>
      </c>
      <c r="K579" s="146">
        <v>1.0816360997978576</v>
      </c>
      <c r="L579" s="146">
        <v>1.0869861280643798</v>
      </c>
      <c r="M579" s="146">
        <v>1.0922090570948486</v>
      </c>
      <c r="N579" s="146">
        <v>1.0973088739864103</v>
      </c>
      <c r="O579" s="526">
        <f t="shared" si="145"/>
        <v>9.7308873986410305E-3</v>
      </c>
      <c r="P579" s="529">
        <f t="shared" si="146"/>
        <v>9.3293197294876951E-3</v>
      </c>
      <c r="Q579" s="660">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5">
      <c r="A580" s="652" t="s">
        <v>1075</v>
      </c>
      <c r="C580" s="143" t="s">
        <v>735</v>
      </c>
      <c r="D580" s="659"/>
      <c r="E580" s="146">
        <v>1.0327181385810218</v>
      </c>
      <c r="F580" s="146">
        <v>1.0462000918268668</v>
      </c>
      <c r="G580" s="146">
        <v>1.0579618766687933</v>
      </c>
      <c r="H580" s="146">
        <v>1.0679645783102321</v>
      </c>
      <c r="I580" s="146">
        <v>1.0772361012999514</v>
      </c>
      <c r="J580" s="146">
        <v>1.0828830503038651</v>
      </c>
      <c r="K580" s="146">
        <v>1.0883950636686206</v>
      </c>
      <c r="L580" s="146">
        <v>1.0937785233708797</v>
      </c>
      <c r="M580" s="146">
        <v>1.0990340896151238</v>
      </c>
      <c r="N580" s="146">
        <v>1.1041657744132061</v>
      </c>
      <c r="O580" s="526">
        <f t="shared" si="145"/>
        <v>1.0416577441320607E-2</v>
      </c>
      <c r="P580" s="529">
        <f t="shared" si="146"/>
        <v>9.95826625164975E-3</v>
      </c>
      <c r="Q580" s="660">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5">
      <c r="A581" s="652" t="s">
        <v>1075</v>
      </c>
      <c r="C581" s="143" t="s">
        <v>736</v>
      </c>
      <c r="D581" s="659"/>
      <c r="E581" s="146">
        <v>1.0231841082591016</v>
      </c>
      <c r="F581" s="146">
        <v>1.0358890289056439</v>
      </c>
      <c r="G581" s="146">
        <v>1.0481652070229122</v>
      </c>
      <c r="H581" s="146">
        <v>1.0592891805745575</v>
      </c>
      <c r="I581" s="146">
        <v>1.069681907109314</v>
      </c>
      <c r="J581" s="146">
        <v>1.0752892564847816</v>
      </c>
      <c r="K581" s="146">
        <v>1.0807626164667843</v>
      </c>
      <c r="L581" s="146">
        <v>1.0861083242779219</v>
      </c>
      <c r="M581" s="146">
        <v>1.0913270354929456</v>
      </c>
      <c r="N581" s="146">
        <v>1.0964227339891921</v>
      </c>
      <c r="O581" s="526">
        <f t="shared" si="145"/>
        <v>9.64227339891921E-3</v>
      </c>
      <c r="P581" s="529">
        <f t="shared" si="146"/>
        <v>9.2477809488915597E-3</v>
      </c>
      <c r="Q581" s="660">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5">
      <c r="A582" s="652" t="s">
        <v>1075</v>
      </c>
      <c r="C582" s="143" t="s">
        <v>737</v>
      </c>
      <c r="D582" s="659"/>
      <c r="E582" s="146">
        <v>1.0341666734322146</v>
      </c>
      <c r="F582" s="146">
        <v>1.0480179725760268</v>
      </c>
      <c r="G582" s="146">
        <v>1.0601012155156095</v>
      </c>
      <c r="H582" s="146">
        <v>1.0702848288878077</v>
      </c>
      <c r="I582" s="146">
        <v>1.0797421461131422</v>
      </c>
      <c r="J582" s="146">
        <v>1.0854022319839363</v>
      </c>
      <c r="K582" s="146">
        <v>1.0909270683059678</v>
      </c>
      <c r="L582" s="146">
        <v>1.0963230519027078</v>
      </c>
      <c r="M582" s="146">
        <v>1.1015908445145153</v>
      </c>
      <c r="N582" s="146">
        <v>1.1067344674866482</v>
      </c>
      <c r="O582" s="526">
        <f t="shared" si="145"/>
        <v>1.0673446748664817E-2</v>
      </c>
      <c r="P582" s="529">
        <f t="shared" si="146"/>
        <v>1.0192973847719333E-2</v>
      </c>
      <c r="Q582" s="660">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5">
      <c r="A583" s="652" t="s">
        <v>1075</v>
      </c>
      <c r="C583" s="143" t="s">
        <v>738</v>
      </c>
      <c r="D583" s="659"/>
      <c r="E583" s="146">
        <v>1.0233409873632719</v>
      </c>
      <c r="F583" s="146">
        <v>1.0360814373748364</v>
      </c>
      <c r="G583" s="146">
        <v>1.0482875093579402</v>
      </c>
      <c r="H583" s="146">
        <v>1.0593852390742311</v>
      </c>
      <c r="I583" s="146">
        <v>1.0701308790705675</v>
      </c>
      <c r="J583" s="146">
        <v>1.0757405819892984</v>
      </c>
      <c r="K583" s="146">
        <v>1.0812162392759013</v>
      </c>
      <c r="L583" s="146">
        <v>1.0865641908128645</v>
      </c>
      <c r="M583" s="146">
        <v>1.0917850924501005</v>
      </c>
      <c r="N583" s="146">
        <v>1.0968829297370777</v>
      </c>
      <c r="O583" s="526">
        <f t="shared" si="145"/>
        <v>9.6882929737077683E-3</v>
      </c>
      <c r="P583" s="529">
        <f t="shared" si="146"/>
        <v>9.2901335764377091E-3</v>
      </c>
      <c r="Q583" s="660">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5">
      <c r="A584" s="652" t="s">
        <v>1075</v>
      </c>
      <c r="C584" s="143" t="s">
        <v>739</v>
      </c>
      <c r="D584" s="659"/>
      <c r="E584" s="146">
        <v>1.0334066911438702</v>
      </c>
      <c r="F584" s="146">
        <v>1.0470642108004322</v>
      </c>
      <c r="G584" s="146">
        <v>1.0589787988674986</v>
      </c>
      <c r="H584" s="146">
        <v>1.0690674958412283</v>
      </c>
      <c r="I584" s="146">
        <v>1.0784273350333435</v>
      </c>
      <c r="J584" s="146">
        <v>1.0840805285700352</v>
      </c>
      <c r="K584" s="146">
        <v>1.0895986372524757</v>
      </c>
      <c r="L584" s="146">
        <v>1.0949880501146705</v>
      </c>
      <c r="M584" s="146">
        <v>1.1002494280911717</v>
      </c>
      <c r="N584" s="146">
        <v>1.1053867876304115</v>
      </c>
      <c r="O584" s="526">
        <f t="shared" si="145"/>
        <v>1.0538678763041154E-2</v>
      </c>
      <c r="P584" s="529">
        <f t="shared" si="146"/>
        <v>1.0069894342066732E-2</v>
      </c>
      <c r="Q584" s="660">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5">
      <c r="A585" s="652" t="s">
        <v>1075</v>
      </c>
      <c r="C585" s="143" t="s">
        <v>740</v>
      </c>
      <c r="D585" s="659"/>
      <c r="E585" s="146">
        <v>1.0535754755454367</v>
      </c>
      <c r="F585" s="146">
        <v>1.079128927735721</v>
      </c>
      <c r="G585" s="146">
        <v>1.10377830980113</v>
      </c>
      <c r="H585" s="146">
        <v>1.1267313398994689</v>
      </c>
      <c r="I585" s="146">
        <v>1.1493400902365778</v>
      </c>
      <c r="J585" s="146">
        <v>1.1553650135285909</v>
      </c>
      <c r="K585" s="146">
        <v>1.1612459693658381</v>
      </c>
      <c r="L585" s="146">
        <v>1.1669897668977929</v>
      </c>
      <c r="M585" s="146">
        <v>1.1725971105192283</v>
      </c>
      <c r="N585" s="146">
        <v>1.1780722807829951</v>
      </c>
      <c r="O585" s="526">
        <f t="shared" si="145"/>
        <v>1.7807228078299507E-2</v>
      </c>
      <c r="P585" s="529">
        <f t="shared" si="146"/>
        <v>1.6522963134986579E-2</v>
      </c>
      <c r="Q585" s="660">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5">
      <c r="A586" s="56"/>
      <c r="B586" s="385"/>
      <c r="C586" s="143" t="s">
        <v>741</v>
      </c>
      <c r="D586" s="659"/>
      <c r="E586" s="146">
        <v>1.0081055095898279</v>
      </c>
      <c r="F586" s="146">
        <v>1.0157451629461605</v>
      </c>
      <c r="G586" s="146">
        <v>1.0222827798035592</v>
      </c>
      <c r="H586" s="146">
        <v>1.0276922014787842</v>
      </c>
      <c r="I586" s="146">
        <v>1.032997413899986</v>
      </c>
      <c r="J586" s="146">
        <v>1.0384124605275808</v>
      </c>
      <c r="K586" s="146">
        <v>1.0436981128969209</v>
      </c>
      <c r="L586" s="146">
        <v>1.0488604908970247</v>
      </c>
      <c r="M586" s="146">
        <v>1.053900227619859</v>
      </c>
      <c r="N586" s="146">
        <v>1.0588211703166104</v>
      </c>
      <c r="O586" s="526">
        <f t="shared" si="145"/>
        <v>5.8821170316610384E-3</v>
      </c>
      <c r="P586" s="529">
        <f t="shared" si="146"/>
        <v>5.7319838926312983E-3</v>
      </c>
      <c r="Q586" s="660">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5">
      <c r="C587" s="11"/>
      <c r="E587" s="15"/>
      <c r="M587" s="13"/>
      <c r="N587" s="13"/>
      <c r="O587" s="527" t="s">
        <v>742</v>
      </c>
      <c r="P587" s="527" t="s">
        <v>742</v>
      </c>
      <c r="Q587" s="661"/>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5">
      <c r="C588" s="11"/>
      <c r="E588" s="15"/>
      <c r="M588" s="13"/>
      <c r="N588" s="13"/>
      <c r="O588" s="527" t="s">
        <v>1076</v>
      </c>
      <c r="P588" s="527" t="s">
        <v>1076</v>
      </c>
      <c r="Q588" s="661"/>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5">
      <c r="C589" s="11"/>
      <c r="E589" s="15"/>
      <c r="M589" s="13"/>
      <c r="N589" s="13"/>
      <c r="O589" s="13"/>
      <c r="P589" s="13"/>
      <c r="Q589" s="661" t="s">
        <v>749</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5">
      <c r="E590" s="15"/>
      <c r="M590" s="13"/>
      <c r="N590" s="13"/>
      <c r="O590" s="13"/>
      <c r="P590" s="13"/>
      <c r="Q590" s="661" t="s">
        <v>750</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5">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5">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5">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5">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5">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5">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5">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5">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5">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5">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5">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5">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5">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5">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5">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5">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5">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5">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5">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5">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5">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5">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5">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5">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5">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5">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5">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5">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5">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5">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5">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5">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5">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5">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5">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5">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5">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5">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5">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5">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5">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5">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5">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5">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5">
      <c r="E635" s="15"/>
      <c r="M635" s="1"/>
      <c r="N635" s="1"/>
      <c r="O635" s="1"/>
      <c r="P635" s="1"/>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5">
      <c r="E636" s="15"/>
      <c r="M636" s="1"/>
      <c r="N636" s="1"/>
      <c r="O636" s="1"/>
      <c r="P636" s="1"/>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5">
      <c r="E637" s="15"/>
      <c r="M637" s="1"/>
      <c r="N637" s="1"/>
      <c r="O637" s="1"/>
      <c r="P637" s="1"/>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5">
      <c r="E638" s="15"/>
      <c r="M638" s="1"/>
      <c r="N638" s="1"/>
      <c r="O638" s="1"/>
      <c r="P638" s="1"/>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5">
      <c r="E639" s="15"/>
      <c r="M639" s="1"/>
      <c r="N639" s="1"/>
      <c r="O639" s="1"/>
      <c r="P639" s="1"/>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5">
      <c r="E640" s="15"/>
      <c r="M640" s="1"/>
      <c r="N640" s="1"/>
      <c r="O640" s="1"/>
      <c r="P640" s="1"/>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5">
      <c r="E641" s="15"/>
      <c r="M641" s="1"/>
      <c r="N641" s="1"/>
      <c r="O641" s="1"/>
      <c r="P641" s="1"/>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5">
      <c r="E642" s="15"/>
      <c r="M642" s="1"/>
      <c r="N642" s="1"/>
      <c r="O642" s="1"/>
      <c r="P642" s="1"/>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5">
      <c r="E643" s="15"/>
      <c r="M643" s="1"/>
      <c r="N643" s="1"/>
      <c r="O643" s="1"/>
      <c r="P643" s="1"/>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5">
      <c r="E644" s="15"/>
      <c r="M644" s="1"/>
      <c r="N644" s="1"/>
      <c r="O644" s="1"/>
      <c r="P644" s="1"/>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5">
      <c r="E645" s="15"/>
      <c r="M645" s="1"/>
      <c r="N645" s="1"/>
      <c r="O645" s="1"/>
      <c r="P645" s="1"/>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5">
      <c r="E646" s="15"/>
      <c r="M646" s="1"/>
      <c r="N646" s="1"/>
      <c r="O646" s="1"/>
      <c r="P646" s="1"/>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5">
      <c r="E647" s="15"/>
      <c r="M647" s="1"/>
      <c r="N647" s="1"/>
      <c r="O647" s="1"/>
      <c r="P647" s="1"/>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5">
      <c r="E648" s="15"/>
      <c r="M648" s="1"/>
      <c r="N648" s="1"/>
      <c r="O648" s="1"/>
      <c r="P648" s="1"/>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5">
      <c r="E649" s="15"/>
      <c r="M649" s="1"/>
      <c r="N649" s="1"/>
      <c r="O649" s="1"/>
      <c r="P649" s="1"/>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5">
      <c r="E650" s="15"/>
      <c r="M650" s="1"/>
      <c r="N650" s="1"/>
      <c r="O650" s="1"/>
      <c r="P650" s="1"/>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5">
      <c r="E651" s="15"/>
      <c r="M651" s="1"/>
      <c r="N651" s="1"/>
      <c r="O651" s="1"/>
      <c r="P651" s="1"/>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5">
      <c r="E652" s="15"/>
      <c r="M652" s="1"/>
      <c r="N652" s="1"/>
      <c r="O652" s="1"/>
      <c r="P652" s="1"/>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5">
      <c r="E653" s="15"/>
      <c r="M653" s="1"/>
      <c r="N653" s="1"/>
      <c r="O653" s="1"/>
      <c r="P653" s="1"/>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5">
      <c r="E654" s="15"/>
      <c r="M654" s="1"/>
      <c r="N654" s="1"/>
      <c r="O654" s="1"/>
      <c r="P654" s="1"/>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5">
      <c r="E655" s="15"/>
      <c r="M655" s="1"/>
      <c r="N655" s="1"/>
      <c r="O655" s="1"/>
      <c r="P655" s="1"/>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5">
      <c r="E656" s="15"/>
      <c r="M656" s="1"/>
      <c r="N656" s="1"/>
      <c r="O656" s="1"/>
      <c r="P656" s="1"/>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5">
      <c r="E657" s="15"/>
      <c r="M657" s="1"/>
      <c r="N657" s="1"/>
      <c r="O657" s="1"/>
      <c r="P657" s="1"/>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5">
      <c r="E658" s="15"/>
      <c r="M658" s="1"/>
      <c r="N658" s="1"/>
      <c r="O658" s="1"/>
      <c r="P658" s="1"/>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5">
      <c r="E659" s="15"/>
      <c r="M659" s="1"/>
      <c r="N659" s="1"/>
      <c r="O659" s="1"/>
      <c r="P659" s="1"/>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5">
      <c r="E660" s="15"/>
      <c r="M660" s="1"/>
      <c r="N660" s="1"/>
      <c r="O660" s="1"/>
      <c r="P660" s="1"/>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5">
      <c r="E661" s="15"/>
      <c r="M661" s="1"/>
      <c r="N661" s="1"/>
      <c r="O661" s="1"/>
      <c r="P661" s="1"/>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5">
      <c r="E662" s="15"/>
      <c r="M662" s="1"/>
      <c r="N662" s="1"/>
      <c r="O662" s="1"/>
      <c r="P662" s="1"/>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5">
      <c r="E663" s="15"/>
      <c r="M663" s="1"/>
      <c r="N663" s="1"/>
      <c r="O663" s="1"/>
      <c r="P663" s="1"/>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5">
      <c r="E664" s="15"/>
      <c r="M664" s="1"/>
      <c r="N664" s="1"/>
      <c r="O664" s="1"/>
      <c r="P664" s="1"/>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5">
      <c r="E665" s="15"/>
      <c r="M665" s="1"/>
      <c r="N665" s="1"/>
      <c r="O665" s="1"/>
      <c r="P665" s="1"/>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5">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13:42" x14ac:dyDescent="0.2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13:42" x14ac:dyDescent="0.2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13:42" x14ac:dyDescent="0.2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13:42" x14ac:dyDescent="0.2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13:42" x14ac:dyDescent="0.2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13:42" x14ac:dyDescent="0.2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13:42" x14ac:dyDescent="0.2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13:42" x14ac:dyDescent="0.2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13:42" x14ac:dyDescent="0.2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13:42" x14ac:dyDescent="0.2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13:42" x14ac:dyDescent="0.2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13:42" x14ac:dyDescent="0.2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13:42" x14ac:dyDescent="0.2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13:42" x14ac:dyDescent="0.2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13:42" x14ac:dyDescent="0.2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13:42" x14ac:dyDescent="0.2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13:42" x14ac:dyDescent="0.2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13:42" x14ac:dyDescent="0.2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13:42" x14ac:dyDescent="0.2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13:42" x14ac:dyDescent="0.2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13:42" x14ac:dyDescent="0.2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13:42" x14ac:dyDescent="0.2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13:42" x14ac:dyDescent="0.2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13:42" x14ac:dyDescent="0.2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13:42" x14ac:dyDescent="0.2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13:42" x14ac:dyDescent="0.2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13:42" x14ac:dyDescent="0.2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13:42" x14ac:dyDescent="0.2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13:42" x14ac:dyDescent="0.2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13:42" x14ac:dyDescent="0.2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13:42" x14ac:dyDescent="0.25">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13:42" x14ac:dyDescent="0.25">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5">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5">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5">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5">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5">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5">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5">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5">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5">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5">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5">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5">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5">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5">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5">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5">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5">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5">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5">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5">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5">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5">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5">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5">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5">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5">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5">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5">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5">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5">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5">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5">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5">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5">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5">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5">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5">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5">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5">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5">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5">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5">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5">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5">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5">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5">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5">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5">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5">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5">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5">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5">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5">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5">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5">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5">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5">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5">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5">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5">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5">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5">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5">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5">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5">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5">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5">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5">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5">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5">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5">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5">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5">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5">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5">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5">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5">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5">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5">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5">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5">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5">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5">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5">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5">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5">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5">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5">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5">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5">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5">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5">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5">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5">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5">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5">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5">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5">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5">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5">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5">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5">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5">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5">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5">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5">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5">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5">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5">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5">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5">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5">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5">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5">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5">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5">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5">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5">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5">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5">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5">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5">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5">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5">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5">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5">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5">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5">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5">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5">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5">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5">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5">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5">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5">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5">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5">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5">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5">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5">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5">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5">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5">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5">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5">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5">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5">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5">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5">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5">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5">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5">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5">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5">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5">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5">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5">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5">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5">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5">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5">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5">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5">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5">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5">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5">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5">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5">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5">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sheetData>
  <mergeCells count="1">
    <mergeCell ref="D548:I548"/>
  </mergeCells>
  <phoneticPr fontId="44" type="noConversion"/>
  <conditionalFormatting sqref="B144:B148">
    <cfRule type="cellIs" dxfId="1" priority="6" stopIfTrue="1" operator="lessThan">
      <formula>0</formula>
    </cfRule>
  </conditionalFormatting>
  <dataValidations disablePrompts="1"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G201:L201 G25:L25 H498:L513 H515:L519 H29:L134 G150:L156 G144:L148 G203:L496 I532:L532 G136:L142 G28:K28 G594:K714"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V129"/>
  <sheetViews>
    <sheetView showGridLines="0" zoomScale="60" zoomScaleNormal="60" workbookViewId="0"/>
  </sheetViews>
  <sheetFormatPr defaultRowHeight="14.4" x14ac:dyDescent="0.3"/>
  <cols>
    <col min="1" max="1" width="2.44140625" customWidth="1"/>
    <col min="2" max="2" width="8.109375" customWidth="1"/>
    <col min="3" max="3" width="42.33203125" customWidth="1"/>
    <col min="4" max="4" width="20.88671875" customWidth="1"/>
    <col min="5" max="5" width="19.6640625" customWidth="1"/>
    <col min="6" max="6" width="13.109375" customWidth="1"/>
    <col min="7" max="7" width="13.44140625" customWidth="1"/>
    <col min="8" max="8" width="15" customWidth="1"/>
    <col min="9" max="9" width="16" customWidth="1"/>
    <col min="10" max="10" width="15.21875" customWidth="1"/>
    <col min="11" max="12" width="13.44140625" customWidth="1"/>
    <col min="13" max="13" width="5.109375" customWidth="1"/>
    <col min="15" max="15" width="97.21875" customWidth="1"/>
    <col min="17" max="17" width="12" customWidth="1"/>
  </cols>
  <sheetData>
    <row r="2" spans="2:18" ht="21" x14ac:dyDescent="0.3">
      <c r="B2" s="161" t="s">
        <v>37</v>
      </c>
      <c r="C2" s="161"/>
      <c r="D2" s="160"/>
      <c r="E2" s="177"/>
      <c r="F2" s="160"/>
      <c r="G2" s="160"/>
      <c r="H2" s="160"/>
      <c r="I2" s="160"/>
      <c r="J2" s="160"/>
      <c r="K2" s="160"/>
      <c r="L2" s="160"/>
      <c r="M2" s="160"/>
      <c r="N2" s="160"/>
      <c r="O2" s="160"/>
      <c r="P2" s="160"/>
      <c r="Q2" s="160"/>
      <c r="R2" s="160"/>
    </row>
    <row r="4" spans="2:18" x14ac:dyDescent="0.3">
      <c r="B4" s="162" t="s">
        <v>38</v>
      </c>
      <c r="C4" s="320"/>
      <c r="D4" s="320"/>
      <c r="E4" s="320"/>
      <c r="F4" s="320"/>
      <c r="G4" s="320"/>
      <c r="H4" s="320"/>
      <c r="I4" s="320"/>
      <c r="J4" s="320"/>
      <c r="K4" s="320"/>
      <c r="L4" s="320"/>
      <c r="M4" s="163"/>
    </row>
    <row r="5" spans="2:18" x14ac:dyDescent="0.3">
      <c r="B5" s="166"/>
      <c r="C5" t="s">
        <v>39</v>
      </c>
      <c r="M5" s="165"/>
    </row>
    <row r="6" spans="2:18" x14ac:dyDescent="0.3">
      <c r="B6" s="166"/>
      <c r="C6" t="s">
        <v>40</v>
      </c>
      <c r="M6" s="165"/>
    </row>
    <row r="7" spans="2:18" x14ac:dyDescent="0.3">
      <c r="B7" s="166"/>
      <c r="C7" t="s">
        <v>41</v>
      </c>
      <c r="M7" s="165"/>
    </row>
    <row r="8" spans="2:18" x14ac:dyDescent="0.3">
      <c r="B8" s="167"/>
      <c r="C8" s="168"/>
      <c r="D8" s="168"/>
      <c r="E8" s="168"/>
      <c r="F8" s="168"/>
      <c r="G8" s="168"/>
      <c r="H8" s="168"/>
      <c r="I8" s="168"/>
      <c r="J8" s="168"/>
      <c r="K8" s="168"/>
      <c r="L8" s="168"/>
      <c r="M8" s="165"/>
    </row>
    <row r="9" spans="2:18" x14ac:dyDescent="0.3">
      <c r="M9" s="207"/>
    </row>
    <row r="10" spans="2:18" x14ac:dyDescent="0.3">
      <c r="B10" s="162" t="s">
        <v>42</v>
      </c>
      <c r="C10" s="320"/>
      <c r="D10" s="320"/>
      <c r="E10" s="320"/>
      <c r="F10" s="320"/>
      <c r="G10" s="320"/>
      <c r="H10" s="320"/>
      <c r="I10" s="320"/>
      <c r="J10" s="320"/>
      <c r="K10" s="320"/>
      <c r="L10" s="320"/>
      <c r="M10" s="165"/>
    </row>
    <row r="11" spans="2:18" x14ac:dyDescent="0.3">
      <c r="B11" s="164"/>
      <c r="C11" t="s">
        <v>43</v>
      </c>
      <c r="E11" s="154" t="s">
        <v>44</v>
      </c>
      <c r="M11" s="165"/>
    </row>
    <row r="12" spans="2:18" x14ac:dyDescent="0.3">
      <c r="B12" s="164"/>
      <c r="C12" t="s">
        <v>45</v>
      </c>
      <c r="E12" s="154" t="s">
        <v>46</v>
      </c>
      <c r="G12" s="130">
        <f>'Population selection'!F14</f>
        <v>45219492</v>
      </c>
      <c r="H12" t="str">
        <f>C25&amp;" population based on selection on left"</f>
        <v>Total population population based on selection on left</v>
      </c>
      <c r="M12" s="165"/>
    </row>
    <row r="13" spans="2:18" x14ac:dyDescent="0.3">
      <c r="B13" s="164"/>
      <c r="C13" s="152"/>
      <c r="G13" s="159">
        <f>2.05533586601874%</f>
        <v>2.0553358660187402E-2</v>
      </c>
      <c r="H13" t="s">
        <v>1077</v>
      </c>
      <c r="M13" s="165"/>
    </row>
    <row r="14" spans="2:18" x14ac:dyDescent="0.3">
      <c r="B14" s="164"/>
      <c r="C14" s="152"/>
      <c r="G14" s="130">
        <f>(100%+G13)*G12</f>
        <v>46148904.437507473</v>
      </c>
      <c r="H14" t="s">
        <v>1078</v>
      </c>
      <c r="M14" s="165"/>
    </row>
    <row r="15" spans="2:18" x14ac:dyDescent="0.3">
      <c r="B15" s="166"/>
      <c r="C15" t="s">
        <v>47</v>
      </c>
      <c r="E15" s="242" t="s">
        <v>59</v>
      </c>
      <c r="F15" s="176" t="str">
        <f>IF(E15="yes","","If no, enter current locality population below")</f>
        <v/>
      </c>
      <c r="M15" s="165"/>
    </row>
    <row r="16" spans="2:18" x14ac:dyDescent="0.3">
      <c r="B16" s="166"/>
      <c r="F16" s="176" t="str">
        <f>IF(AND(NOT(ISBLANK(E17)),E15="yes"),"error - change cell above to 'no'","")</f>
        <v/>
      </c>
      <c r="M16" s="165"/>
    </row>
    <row r="17" spans="2:19" x14ac:dyDescent="0.3">
      <c r="B17" s="166"/>
      <c r="C17" t="str">
        <f>"Manually entered current locality population "&amp;IF(E15="no","","(n/a)")</f>
        <v>Manually entered current locality population (n/a)</v>
      </c>
      <c r="E17" s="352"/>
      <c r="F17" s="666" t="str">
        <f>IF(E15="yes","Leave blue cell on left blank if NICE estimate is used","")</f>
        <v>Leave blue cell on left blank if NICE estimate is used</v>
      </c>
      <c r="M17" s="165"/>
    </row>
    <row r="18" spans="2:19" x14ac:dyDescent="0.3">
      <c r="B18" s="166"/>
      <c r="F18" s="176" t="str">
        <f>IF(AND(ISBLANK(E17),E15="no"),"error - enter current locality population above","")</f>
        <v/>
      </c>
      <c r="M18" s="165"/>
    </row>
    <row r="19" spans="2:19" x14ac:dyDescent="0.3">
      <c r="B19" s="166"/>
      <c r="C19" t="s">
        <v>1079</v>
      </c>
      <c r="D19" s="156"/>
      <c r="E19" s="159">
        <v>9.6418074639288403E-3</v>
      </c>
      <c r="F19" t="str">
        <f>IF(E19=0.00964180746392884,"Enter local value or delete the NICE assumption if required","Local value")</f>
        <v>Enter local value or delete the NICE assumption if required</v>
      </c>
      <c r="M19" s="165"/>
    </row>
    <row r="20" spans="2:19" x14ac:dyDescent="0.3">
      <c r="B20" s="166"/>
      <c r="C20" t="s">
        <v>1080</v>
      </c>
      <c r="D20" s="156"/>
      <c r="E20" s="159">
        <v>0</v>
      </c>
      <c r="F20" t="str">
        <f>IF(E20=0,"Enter local value or delete the NICE assumption if required","Local value")</f>
        <v>Enter local value or delete the NICE assumption if required</v>
      </c>
      <c r="M20" s="165"/>
    </row>
    <row r="21" spans="2:19" x14ac:dyDescent="0.3">
      <c r="B21" s="167"/>
      <c r="C21" s="168"/>
      <c r="D21" s="168"/>
      <c r="E21" s="168"/>
      <c r="F21" s="168"/>
      <c r="G21" s="168"/>
      <c r="H21" s="168"/>
      <c r="I21" s="168"/>
      <c r="J21" s="168"/>
      <c r="K21" s="168"/>
      <c r="L21" s="168"/>
      <c r="M21" s="169"/>
    </row>
    <row r="23" spans="2:19" x14ac:dyDescent="0.3">
      <c r="B23" s="162" t="s">
        <v>49</v>
      </c>
      <c r="C23" s="320"/>
      <c r="D23" s="320"/>
      <c r="E23" s="320"/>
      <c r="F23" s="320"/>
      <c r="G23" s="320"/>
      <c r="H23" s="320"/>
      <c r="I23" s="320"/>
      <c r="J23" s="320"/>
      <c r="K23" s="320"/>
      <c r="L23" s="320"/>
      <c r="M23" s="320"/>
      <c r="N23" s="320"/>
      <c r="O23" s="320"/>
      <c r="P23" s="320"/>
      <c r="Q23" s="320"/>
      <c r="R23" s="163"/>
    </row>
    <row r="24" spans="2:19" ht="84.9" customHeight="1" x14ac:dyDescent="0.3">
      <c r="B24" s="164"/>
      <c r="F24" s="247" t="s">
        <v>50</v>
      </c>
      <c r="G24" s="171" t="s">
        <v>51</v>
      </c>
      <c r="H24" s="234" t="s">
        <v>52</v>
      </c>
      <c r="I24" s="389"/>
      <c r="J24" s="389"/>
      <c r="K24" s="389"/>
      <c r="L24" s="389"/>
      <c r="M24" s="389"/>
      <c r="N24" s="389"/>
      <c r="O24" s="389"/>
      <c r="P24" s="389"/>
      <c r="Q24" s="389"/>
      <c r="R24" s="235"/>
    </row>
    <row r="25" spans="2:19" x14ac:dyDescent="0.3">
      <c r="B25" s="164"/>
      <c r="C25" s="246" t="s">
        <v>53</v>
      </c>
      <c r="D25" s="249"/>
      <c r="E25" s="174"/>
      <c r="F25" s="130">
        <f>IF(ISBLANK(E17),G14,'Population selection'!F16)</f>
        <v>46148904.437507473</v>
      </c>
      <c r="G25" s="248"/>
      <c r="H25" s="245" t="s">
        <v>54</v>
      </c>
      <c r="I25" s="207"/>
      <c r="J25" s="207"/>
      <c r="K25" s="207"/>
      <c r="L25" s="207"/>
      <c r="M25" s="207"/>
      <c r="N25" s="207"/>
      <c r="O25" s="207"/>
      <c r="P25" s="207"/>
      <c r="Q25" s="207"/>
      <c r="R25" s="174"/>
    </row>
    <row r="26" spans="2:19" x14ac:dyDescent="0.3">
      <c r="B26" s="164"/>
      <c r="C26" s="250" t="s">
        <v>55</v>
      </c>
      <c r="D26" s="251"/>
      <c r="E26" s="174"/>
      <c r="F26" s="218"/>
      <c r="G26" s="130">
        <f>K37</f>
        <v>48417016.421111427</v>
      </c>
      <c r="H26" s="245" t="s">
        <v>54</v>
      </c>
      <c r="I26" s="168"/>
      <c r="J26" s="168"/>
      <c r="K26" s="168"/>
      <c r="L26" s="168"/>
      <c r="M26" s="168"/>
      <c r="N26" s="168"/>
      <c r="O26" s="168"/>
      <c r="P26" s="168"/>
      <c r="Q26" s="168"/>
      <c r="R26" s="169"/>
    </row>
    <row r="27" spans="2:19" ht="14.55" customHeight="1" x14ac:dyDescent="0.3">
      <c r="B27" s="166"/>
      <c r="C27" s="173" t="s">
        <v>56</v>
      </c>
      <c r="D27" s="174"/>
      <c r="E27" s="159">
        <v>2.4E-2</v>
      </c>
      <c r="F27" s="329">
        <f>E27*F25</f>
        <v>1107573.7065001794</v>
      </c>
      <c r="G27" s="329">
        <f>E27*K36*K37</f>
        <v>1162008.3941066742</v>
      </c>
      <c r="H27" s="667" t="s">
        <v>1108</v>
      </c>
      <c r="I27" s="668"/>
      <c r="J27" s="668"/>
      <c r="K27" s="668"/>
      <c r="L27" s="668"/>
      <c r="M27" s="668"/>
      <c r="N27" s="669"/>
      <c r="O27" s="675" t="s">
        <v>1109</v>
      </c>
      <c r="P27" s="675"/>
      <c r="Q27" s="675"/>
      <c r="R27" s="675"/>
      <c r="S27" s="676"/>
    </row>
    <row r="28" spans="2:19" x14ac:dyDescent="0.3">
      <c r="B28" s="166"/>
      <c r="C28" s="677" t="s">
        <v>57</v>
      </c>
      <c r="D28" s="678"/>
      <c r="E28" s="670">
        <v>1</v>
      </c>
      <c r="F28" s="192">
        <f>F27*E28</f>
        <v>1107573.7065001794</v>
      </c>
      <c r="G28" s="192">
        <f>G27*E28</f>
        <v>1162008.3941066742</v>
      </c>
      <c r="H28" s="209"/>
      <c r="I28" s="207"/>
      <c r="J28" s="207"/>
      <c r="K28" s="207"/>
      <c r="L28" s="207"/>
      <c r="M28" s="207"/>
      <c r="N28" s="207"/>
      <c r="O28" s="207"/>
      <c r="P28" s="207"/>
      <c r="Q28" s="207"/>
      <c r="R28" s="174"/>
    </row>
    <row r="29" spans="2:19" x14ac:dyDescent="0.3">
      <c r="B29" s="166"/>
      <c r="C29" s="353"/>
      <c r="E29" s="354"/>
      <c r="F29" s="355"/>
      <c r="G29" s="355"/>
      <c r="H29" s="201"/>
      <c r="R29" s="165"/>
    </row>
    <row r="30" spans="2:19" x14ac:dyDescent="0.3">
      <c r="B30" s="166"/>
      <c r="C30" t="s">
        <v>58</v>
      </c>
      <c r="F30" s="242" t="s">
        <v>59</v>
      </c>
      <c r="G30" s="355"/>
      <c r="H30" s="201"/>
      <c r="R30" s="165"/>
    </row>
    <row r="31" spans="2:19" x14ac:dyDescent="0.3">
      <c r="B31" s="166"/>
      <c r="C31" s="353"/>
      <c r="E31" s="354"/>
      <c r="F31" s="355"/>
      <c r="G31" s="355"/>
      <c r="H31" s="201"/>
      <c r="R31" s="165"/>
    </row>
    <row r="32" spans="2:19" x14ac:dyDescent="0.3">
      <c r="B32" s="166"/>
      <c r="C32" t="str">
        <f>"Manually entered current eligible population "&amp;IF(F30="no","","(n/a)")</f>
        <v>Manually entered current eligible population (n/a)</v>
      </c>
      <c r="F32" s="540"/>
      <c r="G32" s="665" t="str">
        <f>IF(F30="yes","Leave blue cell on left blank if NICE estimate is used","enter local value on left")</f>
        <v>Leave blue cell on left blank if NICE estimate is used</v>
      </c>
      <c r="R32" s="165"/>
    </row>
    <row r="33" spans="2:18" x14ac:dyDescent="0.3">
      <c r="B33" s="166"/>
      <c r="G33" s="590" t="str">
        <f>IF(AND(F30="yes",F32&gt;0),"error, set the drop down above to be 'no'","")</f>
        <v/>
      </c>
      <c r="R33" s="165"/>
    </row>
    <row r="34" spans="2:18" ht="43.2" x14ac:dyDescent="0.3">
      <c r="B34" s="166"/>
      <c r="C34" s="168"/>
      <c r="F34" s="243" t="s">
        <v>50</v>
      </c>
      <c r="G34" s="171" t="s">
        <v>60</v>
      </c>
      <c r="H34" s="171" t="s">
        <v>61</v>
      </c>
      <c r="I34" s="244" t="s">
        <v>62</v>
      </c>
      <c r="J34" s="171" t="s">
        <v>63</v>
      </c>
      <c r="K34" s="171" t="s">
        <v>64</v>
      </c>
      <c r="R34" s="165"/>
    </row>
    <row r="35" spans="2:18" x14ac:dyDescent="0.3">
      <c r="B35" s="166"/>
      <c r="C35" s="245" t="s">
        <v>65</v>
      </c>
      <c r="D35" s="207"/>
      <c r="E35" s="174"/>
      <c r="F35" s="218"/>
      <c r="G35" s="344">
        <f>IF(E19&lt;&gt;"",E19+100%,100%)</f>
        <v>1.0096418074639288</v>
      </c>
      <c r="H35" s="344">
        <f>IF($E$19&lt;&gt;"",G35*(100%+$E$19),100%)</f>
        <v>1.0193765793790293</v>
      </c>
      <c r="I35" s="344">
        <f>IF($E$19&lt;&gt;"",H35*(100%+$E$19),100%)</f>
        <v>1.0292052120906403</v>
      </c>
      <c r="J35" s="344">
        <f>IF($E$19&lt;&gt;"",I35*(100%+$E$19),100%)</f>
        <v>1.0391286105864903</v>
      </c>
      <c r="K35" s="344">
        <f>IF($E$19&lt;&gt;"",J35*(100%+$E$19),100%)</f>
        <v>1.0491476885800251</v>
      </c>
      <c r="L35" t="s">
        <v>66</v>
      </c>
      <c r="R35" s="165"/>
    </row>
    <row r="36" spans="2:18" x14ac:dyDescent="0.3">
      <c r="B36" s="166"/>
      <c r="C36" s="245" t="s">
        <v>67</v>
      </c>
      <c r="D36" s="207"/>
      <c r="E36" s="174"/>
      <c r="F36" s="218"/>
      <c r="G36" s="344">
        <f>IF(E20&lt;&gt;"",E20+100%,100%)</f>
        <v>1</v>
      </c>
      <c r="H36" s="344">
        <f>IF($E$20&lt;&gt;"",G36*(100%+$E$20),100%)</f>
        <v>1</v>
      </c>
      <c r="I36" s="344">
        <f>IF($E$20&lt;&gt;"",H36*(100%+$E$20),100%)</f>
        <v>1</v>
      </c>
      <c r="J36" s="344">
        <f>IF($E$20&lt;&gt;"",I36*(100%+$E$20),100%)</f>
        <v>1</v>
      </c>
      <c r="K36" s="344">
        <f>IF($E$20&lt;&gt;"",J36*(100%+$E$20),100%)</f>
        <v>1</v>
      </c>
      <c r="L36" t="s">
        <v>66</v>
      </c>
      <c r="R36" s="165"/>
    </row>
    <row r="37" spans="2:18" x14ac:dyDescent="0.3">
      <c r="B37" s="166"/>
      <c r="C37" s="386" t="str">
        <f>IF('Inputs and eligible population'!E17=0,"Baseline population (inflated by growth(s))","Manually entered locality population (inflated by growth(s))")</f>
        <v>Baseline population (inflated by growth(s))</v>
      </c>
      <c r="D37" s="207"/>
      <c r="E37" s="174"/>
      <c r="F37" s="130">
        <f>IF(ISBLANK(E17),G14,'Population selection'!F16)</f>
        <v>46148904.437507473</v>
      </c>
      <c r="G37" s="130">
        <f>F37*G35</f>
        <v>46593863.28876517</v>
      </c>
      <c r="H37" s="130">
        <f>F37*H35</f>
        <v>47043112.347596072</v>
      </c>
      <c r="I37" s="130">
        <f>F37*I35</f>
        <v>47496692.979355574</v>
      </c>
      <c r="J37" s="130">
        <f>F37*J35</f>
        <v>47954646.948235855</v>
      </c>
      <c r="K37" s="130">
        <f>F37*K35</f>
        <v>48417016.421111427</v>
      </c>
      <c r="R37" s="165"/>
    </row>
    <row r="38" spans="2:18" x14ac:dyDescent="0.3">
      <c r="B38" s="166"/>
      <c r="C38" s="233" t="str">
        <f>IF(ISBLANK(F32),"Eligble population using NICE assumptions","Eligible population using local assummptions")</f>
        <v>Eligble population using NICE assumptions</v>
      </c>
      <c r="D38" s="207"/>
      <c r="E38" s="174"/>
      <c r="F38" s="192">
        <f>IF(ISBLANK(F32),F28,F32)</f>
        <v>1107573.7065001794</v>
      </c>
      <c r="G38" s="192">
        <f>$F$38*G35*G36</f>
        <v>1118252.7189303641</v>
      </c>
      <c r="H38" s="192">
        <f>$F$38*H35*H36</f>
        <v>1129034.6963423057</v>
      </c>
      <c r="I38" s="192">
        <f>$F$38*I35*I36</f>
        <v>1139920.6315045338</v>
      </c>
      <c r="J38" s="192">
        <f>$F$38*J35*J36</f>
        <v>1150911.5267576606</v>
      </c>
      <c r="K38" s="192">
        <f>$F$38*K35*K36</f>
        <v>1162008.3941066742</v>
      </c>
      <c r="L38" s="176"/>
      <c r="R38" s="165"/>
    </row>
    <row r="39" spans="2:18" x14ac:dyDescent="0.3">
      <c r="B39" s="167"/>
      <c r="C39" s="168"/>
      <c r="D39" s="168"/>
      <c r="E39" s="168"/>
      <c r="F39" s="168"/>
      <c r="G39" s="168"/>
      <c r="H39" s="168"/>
      <c r="I39" s="168"/>
      <c r="J39" s="168"/>
      <c r="K39" s="168"/>
      <c r="L39" s="168"/>
      <c r="M39" s="168"/>
      <c r="N39" s="168"/>
      <c r="O39" s="168"/>
      <c r="P39" s="168"/>
      <c r="Q39" s="168"/>
      <c r="R39" s="169"/>
    </row>
    <row r="42" spans="2:18" x14ac:dyDescent="0.3">
      <c r="B42" s="162" t="s">
        <v>68</v>
      </c>
      <c r="C42" s="320"/>
      <c r="D42" s="320"/>
      <c r="E42" s="320"/>
      <c r="F42" s="320"/>
      <c r="G42" s="320"/>
      <c r="H42" s="320"/>
      <c r="I42" s="320"/>
      <c r="J42" s="320"/>
      <c r="K42" s="320"/>
      <c r="L42" s="320"/>
      <c r="M42" s="163"/>
    </row>
    <row r="43" spans="2:18" x14ac:dyDescent="0.3">
      <c r="B43" s="166"/>
      <c r="C43" s="152" t="s">
        <v>984</v>
      </c>
      <c r="D43" s="156"/>
      <c r="E43" s="156"/>
      <c r="F43" s="156"/>
      <c r="G43" s="156"/>
      <c r="M43" s="165"/>
    </row>
    <row r="44" spans="2:18" ht="67.2" customHeight="1" x14ac:dyDescent="0.3">
      <c r="B44" s="166"/>
      <c r="C44" s="218" t="s">
        <v>69</v>
      </c>
      <c r="D44" s="223" t="s">
        <v>70</v>
      </c>
      <c r="E44" s="219"/>
      <c r="F44" s="219"/>
      <c r="G44" s="171" t="s">
        <v>981</v>
      </c>
      <c r="H44" s="171" t="s">
        <v>987</v>
      </c>
      <c r="I44" s="171" t="s">
        <v>982</v>
      </c>
      <c r="J44" s="171" t="s">
        <v>983</v>
      </c>
      <c r="K44" s="171" t="s">
        <v>71</v>
      </c>
      <c r="L44" s="171" t="s">
        <v>72</v>
      </c>
      <c r="M44" s="165"/>
    </row>
    <row r="45" spans="2:18" x14ac:dyDescent="0.3">
      <c r="B45" s="166"/>
      <c r="C45" s="340" t="s">
        <v>73</v>
      </c>
      <c r="D45" s="601" t="s">
        <v>74</v>
      </c>
      <c r="E45" s="602"/>
      <c r="F45" s="602"/>
      <c r="G45" s="371" t="s">
        <v>145</v>
      </c>
      <c r="H45" s="556"/>
      <c r="I45" s="627"/>
      <c r="J45" s="211"/>
      <c r="K45" s="211">
        <f>IF(G45="Yes",I45,J45)</f>
        <v>0</v>
      </c>
      <c r="L45" s="387">
        <v>0.2</v>
      </c>
      <c r="M45" s="165"/>
    </row>
    <row r="46" spans="2:18" x14ac:dyDescent="0.3">
      <c r="B46" s="166"/>
      <c r="C46" s="340" t="s">
        <v>73</v>
      </c>
      <c r="D46" s="601" t="s">
        <v>75</v>
      </c>
      <c r="E46" s="602"/>
      <c r="F46" s="602"/>
      <c r="G46" s="371" t="s">
        <v>145</v>
      </c>
      <c r="H46" s="556"/>
      <c r="I46" s="619"/>
      <c r="J46" s="211"/>
      <c r="K46" s="211">
        <f t="shared" ref="K46:K48" si="0">IF(G46="Yes",I46,J46)</f>
        <v>0</v>
      </c>
      <c r="L46" s="387">
        <v>0.2</v>
      </c>
      <c r="M46" s="165"/>
    </row>
    <row r="47" spans="2:18" x14ac:dyDescent="0.3">
      <c r="B47" s="166"/>
      <c r="C47" s="340" t="s">
        <v>73</v>
      </c>
      <c r="D47" s="601" t="s">
        <v>76</v>
      </c>
      <c r="E47" s="602"/>
      <c r="F47" s="602"/>
      <c r="G47" s="371" t="s">
        <v>145</v>
      </c>
      <c r="H47" s="556"/>
      <c r="I47" s="619"/>
      <c r="J47" s="211"/>
      <c r="K47" s="211">
        <f t="shared" si="0"/>
        <v>0</v>
      </c>
      <c r="L47" s="387">
        <v>0.2</v>
      </c>
      <c r="M47" s="165"/>
    </row>
    <row r="48" spans="2:18" x14ac:dyDescent="0.3">
      <c r="B48" s="166"/>
      <c r="C48" s="340" t="s">
        <v>73</v>
      </c>
      <c r="D48" s="601" t="s">
        <v>77</v>
      </c>
      <c r="E48" s="602"/>
      <c r="F48" s="602"/>
      <c r="G48" s="371" t="s">
        <v>145</v>
      </c>
      <c r="H48" s="556"/>
      <c r="I48" s="619"/>
      <c r="J48" s="211"/>
      <c r="K48" s="211">
        <f t="shared" si="0"/>
        <v>0</v>
      </c>
      <c r="L48" s="387">
        <v>0.2</v>
      </c>
      <c r="M48" s="165"/>
    </row>
    <row r="49" spans="2:15" ht="12.6" customHeight="1" x14ac:dyDescent="0.3">
      <c r="B49" s="166"/>
      <c r="C49" s="559"/>
      <c r="D49" s="156"/>
      <c r="E49" s="156"/>
      <c r="F49" s="156"/>
      <c r="G49" s="156"/>
      <c r="M49" s="165"/>
      <c r="O49" s="618"/>
    </row>
    <row r="50" spans="2:15" ht="19.8" customHeight="1" x14ac:dyDescent="0.3">
      <c r="B50" s="166"/>
      <c r="C50" s="559" t="s">
        <v>78</v>
      </c>
      <c r="D50" s="156"/>
      <c r="E50" s="156"/>
      <c r="F50" s="156"/>
      <c r="G50" s="156"/>
      <c r="M50" s="165"/>
      <c r="O50" s="618"/>
    </row>
    <row r="51" spans="2:15" ht="19.2" customHeight="1" x14ac:dyDescent="0.3">
      <c r="B51" s="166"/>
      <c r="C51" s="340" t="s">
        <v>73</v>
      </c>
      <c r="D51" s="209" t="s">
        <v>985</v>
      </c>
      <c r="E51" s="210"/>
      <c r="F51" s="210"/>
      <c r="G51" s="210"/>
      <c r="H51" s="174"/>
      <c r="I51" s="296">
        <f>SUM(K45:K48)</f>
        <v>0</v>
      </c>
      <c r="J51" s="387"/>
      <c r="M51" s="165"/>
      <c r="O51" s="618"/>
    </row>
    <row r="52" spans="2:15" ht="19.2" customHeight="1" x14ac:dyDescent="0.3">
      <c r="B52" s="166"/>
      <c r="C52" s="340" t="s">
        <v>73</v>
      </c>
      <c r="D52" s="209" t="s">
        <v>986</v>
      </c>
      <c r="E52" s="210"/>
      <c r="F52" s="210"/>
      <c r="G52" s="210"/>
      <c r="H52" s="174"/>
      <c r="I52" s="296">
        <v>0</v>
      </c>
      <c r="J52" s="387"/>
      <c r="M52" s="165"/>
      <c r="O52" s="618"/>
    </row>
    <row r="53" spans="2:15" ht="19.2" customHeight="1" x14ac:dyDescent="0.3">
      <c r="B53" s="166"/>
      <c r="C53" s="340"/>
      <c r="D53" s="621" t="s">
        <v>79</v>
      </c>
      <c r="E53" s="210"/>
      <c r="F53" s="210"/>
      <c r="G53" s="210"/>
      <c r="H53" s="174"/>
      <c r="I53" s="620">
        <f>I51+I52</f>
        <v>0</v>
      </c>
      <c r="J53" s="387">
        <v>0.2</v>
      </c>
      <c r="M53" s="165"/>
      <c r="O53" s="618"/>
    </row>
    <row r="54" spans="2:15" ht="31.2" customHeight="1" x14ac:dyDescent="0.3">
      <c r="B54" s="166"/>
      <c r="C54" s="603" t="s">
        <v>989</v>
      </c>
      <c r="I54" s="560"/>
      <c r="M54" s="165"/>
      <c r="O54" s="618"/>
    </row>
    <row r="55" spans="2:15" x14ac:dyDescent="0.3">
      <c r="B55" s="166"/>
      <c r="C55" s="152" t="s">
        <v>80</v>
      </c>
      <c r="M55" s="165"/>
    </row>
    <row r="56" spans="2:15" x14ac:dyDescent="0.3">
      <c r="B56" s="166"/>
      <c r="D56" s="359" t="s">
        <v>81</v>
      </c>
      <c r="E56" s="222" t="s">
        <v>82</v>
      </c>
      <c r="F56" s="222" t="s">
        <v>83</v>
      </c>
      <c r="G56" s="222" t="s">
        <v>84</v>
      </c>
      <c r="H56" s="222" t="s">
        <v>85</v>
      </c>
      <c r="I56" s="221" t="s">
        <v>86</v>
      </c>
      <c r="J56" s="221" t="s">
        <v>87</v>
      </c>
      <c r="M56" s="165"/>
    </row>
    <row r="57" spans="2:15" x14ac:dyDescent="0.3">
      <c r="B57" s="166"/>
      <c r="D57" s="346" t="s">
        <v>88</v>
      </c>
      <c r="E57" s="157">
        <v>0</v>
      </c>
      <c r="F57" s="157">
        <v>0</v>
      </c>
      <c r="G57" s="157">
        <v>0</v>
      </c>
      <c r="H57" s="157">
        <v>0</v>
      </c>
      <c r="I57" s="157">
        <v>0</v>
      </c>
      <c r="J57" s="157">
        <v>0</v>
      </c>
      <c r="M57" s="165"/>
    </row>
    <row r="58" spans="2:15" x14ac:dyDescent="0.3">
      <c r="B58" s="600"/>
      <c r="D58" s="346" t="s">
        <v>89</v>
      </c>
      <c r="E58" s="157">
        <v>0.43</v>
      </c>
      <c r="F58" s="157">
        <v>0.43</v>
      </c>
      <c r="G58" s="157">
        <v>0.43</v>
      </c>
      <c r="H58" s="157">
        <v>0.43</v>
      </c>
      <c r="I58" s="157">
        <v>0.43</v>
      </c>
      <c r="J58" s="157">
        <v>0.43</v>
      </c>
      <c r="K58" s="347" t="s">
        <v>90</v>
      </c>
      <c r="M58" s="165"/>
    </row>
    <row r="59" spans="2:15" x14ac:dyDescent="0.3">
      <c r="B59" s="166"/>
      <c r="D59" s="346" t="s">
        <v>91</v>
      </c>
      <c r="E59" s="557">
        <f t="shared" ref="E59:J59" si="1">100%-SUM(E57:E58)</f>
        <v>0.57000000000000006</v>
      </c>
      <c r="F59" s="557">
        <f t="shared" si="1"/>
        <v>0.57000000000000006</v>
      </c>
      <c r="G59" s="557">
        <f t="shared" si="1"/>
        <v>0.57000000000000006</v>
      </c>
      <c r="H59" s="557">
        <f t="shared" si="1"/>
        <v>0.57000000000000006</v>
      </c>
      <c r="I59" s="557">
        <f t="shared" si="1"/>
        <v>0.57000000000000006</v>
      </c>
      <c r="J59" s="557">
        <f t="shared" si="1"/>
        <v>0.57000000000000006</v>
      </c>
      <c r="M59" s="165"/>
    </row>
    <row r="60" spans="2:15" x14ac:dyDescent="0.3">
      <c r="B60" s="166"/>
      <c r="E60" s="155">
        <f t="shared" ref="E60:J60" si="2">SUM(E57:E59)</f>
        <v>1</v>
      </c>
      <c r="F60" s="155">
        <f t="shared" si="2"/>
        <v>1</v>
      </c>
      <c r="G60" s="155">
        <f t="shared" si="2"/>
        <v>1</v>
      </c>
      <c r="H60" s="155">
        <f t="shared" si="2"/>
        <v>1</v>
      </c>
      <c r="I60" s="155">
        <f t="shared" si="2"/>
        <v>1</v>
      </c>
      <c r="J60" s="155">
        <f t="shared" si="2"/>
        <v>1</v>
      </c>
      <c r="M60" s="165"/>
    </row>
    <row r="61" spans="2:15" x14ac:dyDescent="0.3">
      <c r="B61" s="166"/>
      <c r="E61" s="349"/>
      <c r="F61" s="349"/>
      <c r="G61" s="349"/>
      <c r="H61" s="349"/>
      <c r="I61" s="349"/>
      <c r="J61" s="349"/>
      <c r="M61" s="165"/>
    </row>
    <row r="62" spans="2:15" x14ac:dyDescent="0.3">
      <c r="B62" s="166"/>
      <c r="D62" s="346" t="s">
        <v>92</v>
      </c>
      <c r="E62" s="157">
        <v>0.2</v>
      </c>
      <c r="F62" s="157">
        <v>0.2</v>
      </c>
      <c r="G62" s="157">
        <v>0.2</v>
      </c>
      <c r="H62" s="157">
        <v>0.2</v>
      </c>
      <c r="I62" s="157">
        <v>0.2</v>
      </c>
      <c r="J62" s="157">
        <v>0.2</v>
      </c>
      <c r="M62" s="165"/>
    </row>
    <row r="63" spans="2:15" x14ac:dyDescent="0.3">
      <c r="B63" s="166"/>
      <c r="D63" s="346" t="s">
        <v>93</v>
      </c>
      <c r="E63" s="157">
        <v>0.8</v>
      </c>
      <c r="F63" s="157">
        <v>0.8</v>
      </c>
      <c r="G63" s="157">
        <v>0.8</v>
      </c>
      <c r="H63" s="157">
        <v>0.8</v>
      </c>
      <c r="I63" s="157">
        <v>0.8</v>
      </c>
      <c r="J63" s="157">
        <v>0.8</v>
      </c>
      <c r="M63" s="165"/>
    </row>
    <row r="64" spans="2:15" x14ac:dyDescent="0.3">
      <c r="B64" s="166"/>
      <c r="E64" s="606"/>
      <c r="F64" s="606"/>
      <c r="G64" s="606"/>
      <c r="H64" s="606"/>
      <c r="I64" s="606"/>
      <c r="J64" s="606"/>
      <c r="M64" s="165"/>
    </row>
    <row r="65" spans="2:22" x14ac:dyDescent="0.3">
      <c r="B65" s="166"/>
      <c r="C65" t="s">
        <v>94</v>
      </c>
      <c r="E65" s="605"/>
      <c r="F65" s="605"/>
      <c r="G65" s="605"/>
      <c r="H65" s="605"/>
      <c r="I65" s="605"/>
      <c r="J65" s="605"/>
      <c r="M65" s="165"/>
    </row>
    <row r="66" spans="2:22" ht="11.4" customHeight="1" x14ac:dyDescent="0.3">
      <c r="B66" s="167"/>
      <c r="C66" s="168" t="s">
        <v>971</v>
      </c>
      <c r="D66" s="168"/>
      <c r="E66" s="168"/>
      <c r="F66" s="168"/>
      <c r="G66" s="168"/>
      <c r="H66" s="168"/>
      <c r="I66" s="168"/>
      <c r="J66" s="168"/>
      <c r="K66" s="168"/>
      <c r="L66" s="168"/>
      <c r="M66" s="169"/>
    </row>
    <row r="67" spans="2:22" x14ac:dyDescent="0.3">
      <c r="D67" s="207"/>
      <c r="K67" s="207"/>
    </row>
    <row r="68" spans="2:22" x14ac:dyDescent="0.3">
      <c r="B68" s="162" t="s">
        <v>95</v>
      </c>
      <c r="C68" s="320"/>
      <c r="E68" s="320"/>
      <c r="F68" s="320"/>
      <c r="G68" s="320"/>
      <c r="H68" s="320"/>
      <c r="I68" s="320"/>
      <c r="J68" s="320"/>
      <c r="L68" s="320"/>
      <c r="M68" s="163"/>
    </row>
    <row r="69" spans="2:22" x14ac:dyDescent="0.3">
      <c r="B69" s="166" t="s">
        <v>96</v>
      </c>
      <c r="M69" s="165"/>
    </row>
    <row r="70" spans="2:22" x14ac:dyDescent="0.3">
      <c r="B70" s="166" t="s">
        <v>97</v>
      </c>
      <c r="M70" s="165"/>
    </row>
    <row r="71" spans="2:22" x14ac:dyDescent="0.3">
      <c r="B71" s="166"/>
      <c r="C71" s="346"/>
      <c r="D71" s="224"/>
      <c r="E71" s="224"/>
      <c r="F71" s="224"/>
      <c r="M71" s="165"/>
    </row>
    <row r="72" spans="2:22" ht="42.9" customHeight="1" x14ac:dyDescent="0.3">
      <c r="B72" s="166"/>
      <c r="C72" s="395" t="s">
        <v>98</v>
      </c>
      <c r="D72" s="395" t="s">
        <v>99</v>
      </c>
      <c r="E72" s="395" t="s">
        <v>100</v>
      </c>
      <c r="F72" s="395" t="s">
        <v>101</v>
      </c>
      <c r="G72" s="586" t="s">
        <v>102</v>
      </c>
      <c r="J72" s="395" t="s">
        <v>103</v>
      </c>
      <c r="K72" s="395" t="s">
        <v>104</v>
      </c>
      <c r="M72" s="165"/>
      <c r="Q72" s="560"/>
    </row>
    <row r="73" spans="2:22" ht="28.8" x14ac:dyDescent="0.3">
      <c r="B73" s="166"/>
      <c r="C73" s="394" t="s">
        <v>105</v>
      </c>
      <c r="D73" s="604" t="s">
        <v>106</v>
      </c>
      <c r="E73" s="604" t="s">
        <v>107</v>
      </c>
      <c r="F73" s="184">
        <v>75</v>
      </c>
      <c r="G73" s="185">
        <v>75</v>
      </c>
      <c r="J73" s="531" t="s">
        <v>108</v>
      </c>
      <c r="K73" s="296">
        <f>VLOOKUP(J73,payscales!$Q$5:$V$41,6,0)</f>
        <v>31.51</v>
      </c>
      <c r="L73" s="560"/>
      <c r="M73" s="165"/>
      <c r="O73" s="591"/>
      <c r="P73" s="591"/>
      <c r="Q73" s="560"/>
      <c r="T73" s="293"/>
      <c r="U73" s="560"/>
      <c r="V73" s="560"/>
    </row>
    <row r="74" spans="2:22" ht="28.8" x14ac:dyDescent="0.3">
      <c r="B74" s="166"/>
      <c r="C74" s="394" t="s">
        <v>105</v>
      </c>
      <c r="D74" s="604" t="s">
        <v>109</v>
      </c>
      <c r="E74" s="611" t="s">
        <v>107</v>
      </c>
      <c r="F74" s="184">
        <v>90</v>
      </c>
      <c r="G74" s="185"/>
      <c r="J74" s="489" t="s">
        <v>108</v>
      </c>
      <c r="K74" s="296">
        <f>VLOOKUP(J74,payscales!$Q$5:$V$41,6,0)</f>
        <v>31.51</v>
      </c>
      <c r="L74" s="560"/>
      <c r="M74" s="165"/>
      <c r="O74" s="592"/>
      <c r="P74" s="591"/>
      <c r="T74" s="293"/>
      <c r="U74" s="560"/>
      <c r="V74" s="560"/>
    </row>
    <row r="75" spans="2:22" ht="28.8" x14ac:dyDescent="0.3">
      <c r="B75" s="166"/>
      <c r="C75" s="394" t="s">
        <v>105</v>
      </c>
      <c r="D75" s="604" t="s">
        <v>110</v>
      </c>
      <c r="E75" s="604" t="s">
        <v>107</v>
      </c>
      <c r="F75" s="184">
        <f>3*15</f>
        <v>45</v>
      </c>
      <c r="G75" s="185"/>
      <c r="J75" s="489" t="s">
        <v>108</v>
      </c>
      <c r="K75" s="296">
        <f>VLOOKUP(J75,payscales!$Q$5:$V$41,6,0)</f>
        <v>31.51</v>
      </c>
      <c r="L75" s="560"/>
      <c r="M75" s="165"/>
      <c r="O75" s="614"/>
      <c r="P75" s="560"/>
    </row>
    <row r="76" spans="2:22" ht="28.8" x14ac:dyDescent="0.3">
      <c r="B76" s="166"/>
      <c r="C76" s="394" t="s">
        <v>105</v>
      </c>
      <c r="D76" s="604" t="s">
        <v>111</v>
      </c>
      <c r="E76" s="604" t="s">
        <v>107</v>
      </c>
      <c r="F76" s="184">
        <v>60</v>
      </c>
      <c r="G76" s="185">
        <v>60</v>
      </c>
      <c r="J76" s="489" t="s">
        <v>108</v>
      </c>
      <c r="K76" s="296">
        <f>VLOOKUP(J76,payscales!$Q$5:$V$41,6,0)</f>
        <v>31.51</v>
      </c>
      <c r="L76" s="560"/>
      <c r="M76" s="165"/>
      <c r="N76" s="560"/>
      <c r="O76" s="591"/>
      <c r="P76" s="591"/>
    </row>
    <row r="77" spans="2:22" ht="43.2" x14ac:dyDescent="0.3">
      <c r="B77" s="166"/>
      <c r="C77" s="394" t="s">
        <v>105</v>
      </c>
      <c r="D77" s="604" t="s">
        <v>990</v>
      </c>
      <c r="E77" s="604" t="s">
        <v>963</v>
      </c>
      <c r="F77" s="218"/>
      <c r="G77" s="329">
        <f>12*120</f>
        <v>1440</v>
      </c>
      <c r="J77" s="489" t="s">
        <v>108</v>
      </c>
      <c r="K77" s="296">
        <f>VLOOKUP(J77,payscales!$Q$5:$V$41,6,0)</f>
        <v>31.51</v>
      </c>
      <c r="L77" s="560"/>
      <c r="M77" s="165"/>
      <c r="O77" s="622"/>
    </row>
    <row r="78" spans="2:22" ht="66.599999999999994" customHeight="1" x14ac:dyDescent="0.3">
      <c r="B78" s="166"/>
      <c r="C78" s="394" t="s">
        <v>105</v>
      </c>
      <c r="D78" s="604" t="s">
        <v>991</v>
      </c>
      <c r="E78" s="604" t="s">
        <v>963</v>
      </c>
      <c r="F78" s="184">
        <f>3*120</f>
        <v>360</v>
      </c>
      <c r="G78" s="218"/>
      <c r="J78" s="489" t="s">
        <v>108</v>
      </c>
      <c r="K78" s="296">
        <f>VLOOKUP(J78,payscales!$Q$5:$V$41,6,0)</f>
        <v>31.51</v>
      </c>
      <c r="L78" s="560"/>
      <c r="M78" s="165"/>
      <c r="N78" s="560"/>
    </row>
    <row r="79" spans="2:22" ht="55.2" customHeight="1" x14ac:dyDescent="0.3">
      <c r="B79" s="166"/>
      <c r="C79" s="394" t="s">
        <v>105</v>
      </c>
      <c r="D79" s="604" t="s">
        <v>992</v>
      </c>
      <c r="E79" s="604" t="s">
        <v>996</v>
      </c>
      <c r="F79" s="615"/>
      <c r="G79" s="329">
        <f>12*120</f>
        <v>1440</v>
      </c>
      <c r="J79" s="489" t="s">
        <v>108</v>
      </c>
      <c r="K79" s="296">
        <f>VLOOKUP(J79,payscales!$Q$5:$V$41,6,0)</f>
        <v>31.51</v>
      </c>
      <c r="L79" s="560"/>
      <c r="M79" s="165"/>
      <c r="O79" s="560"/>
    </row>
    <row r="80" spans="2:22" ht="72" x14ac:dyDescent="0.3">
      <c r="B80" s="166"/>
      <c r="C80" s="394" t="s">
        <v>105</v>
      </c>
      <c r="D80" s="604" t="s">
        <v>993</v>
      </c>
      <c r="E80" s="604" t="s">
        <v>996</v>
      </c>
      <c r="F80" s="184">
        <f>3*120</f>
        <v>360</v>
      </c>
      <c r="G80" s="218"/>
      <c r="J80" s="489" t="s">
        <v>108</v>
      </c>
      <c r="K80" s="296">
        <f>VLOOKUP(J80,payscales!$Q$5:$V$41,6,0)</f>
        <v>31.51</v>
      </c>
      <c r="L80" s="560"/>
      <c r="M80" s="165"/>
      <c r="O80" s="560"/>
    </row>
    <row r="81" spans="2:15" ht="28.8" x14ac:dyDescent="0.3">
      <c r="B81" s="166"/>
      <c r="C81" s="397" t="s">
        <v>969</v>
      </c>
      <c r="D81" s="604" t="s">
        <v>112</v>
      </c>
      <c r="E81" s="604" t="s">
        <v>113</v>
      </c>
      <c r="F81" s="184"/>
      <c r="G81" s="185"/>
      <c r="J81" s="489" t="s">
        <v>114</v>
      </c>
      <c r="K81" s="296">
        <f>VLOOKUP(J81,payscales!$Q$5:$V$41,6,0)</f>
        <v>105.52</v>
      </c>
      <c r="M81" s="165"/>
      <c r="O81" s="560"/>
    </row>
    <row r="82" spans="2:15" ht="28.8" x14ac:dyDescent="0.3">
      <c r="B82" s="166"/>
      <c r="C82" s="396" t="s">
        <v>115</v>
      </c>
      <c r="D82" s="604" t="s">
        <v>1001</v>
      </c>
      <c r="E82" s="604" t="s">
        <v>107</v>
      </c>
      <c r="F82" s="185"/>
      <c r="G82" s="185"/>
      <c r="J82" s="489" t="s">
        <v>116</v>
      </c>
      <c r="K82" s="296">
        <f>VLOOKUP(J82,payscales!$Q$5:$V$41,6,0)</f>
        <v>38.99</v>
      </c>
      <c r="M82" s="165"/>
    </row>
    <row r="83" spans="2:15" ht="28.8" x14ac:dyDescent="0.3">
      <c r="B83" s="166"/>
      <c r="C83" s="396" t="s">
        <v>117</v>
      </c>
      <c r="D83" s="604" t="s">
        <v>1000</v>
      </c>
      <c r="E83" s="604" t="s">
        <v>107</v>
      </c>
      <c r="F83" s="185"/>
      <c r="G83" s="185"/>
      <c r="J83" s="489" t="s">
        <v>116</v>
      </c>
      <c r="K83" s="296">
        <f>VLOOKUP(J83,payscales!$Q$5:$V$41,6,0)</f>
        <v>38.99</v>
      </c>
      <c r="M83" s="165"/>
    </row>
    <row r="84" spans="2:15" ht="28.8" x14ac:dyDescent="0.3">
      <c r="B84" s="166"/>
      <c r="C84" s="396" t="s">
        <v>118</v>
      </c>
      <c r="D84" s="604" t="s">
        <v>1000</v>
      </c>
      <c r="E84" s="604" t="s">
        <v>107</v>
      </c>
      <c r="F84" s="185"/>
      <c r="G84" s="185"/>
      <c r="J84" s="489" t="s">
        <v>116</v>
      </c>
      <c r="K84" s="296">
        <f>VLOOKUP(J84,payscales!$Q$5:$V$41,6,0)</f>
        <v>38.99</v>
      </c>
      <c r="M84" s="165"/>
    </row>
    <row r="85" spans="2:15" ht="28.8" x14ac:dyDescent="0.3">
      <c r="B85" s="166"/>
      <c r="C85" s="562" t="s">
        <v>119</v>
      </c>
      <c r="D85" s="604" t="s">
        <v>120</v>
      </c>
      <c r="E85" s="604" t="s">
        <v>121</v>
      </c>
      <c r="F85" s="556"/>
      <c r="G85" s="185"/>
      <c r="J85" s="489" t="s">
        <v>122</v>
      </c>
      <c r="K85" s="296">
        <f>VLOOKUP(J85,payscales!$Q$5:$V$41,6,0)</f>
        <v>23.07</v>
      </c>
      <c r="M85" s="165"/>
    </row>
    <row r="86" spans="2:15" ht="43.2" x14ac:dyDescent="0.3">
      <c r="B86" s="166"/>
      <c r="C86" s="582" t="s">
        <v>123</v>
      </c>
      <c r="D86" s="604" t="s">
        <v>124</v>
      </c>
      <c r="E86" s="604" t="s">
        <v>107</v>
      </c>
      <c r="F86" s="556"/>
      <c r="G86" s="185"/>
      <c r="J86" s="489" t="s">
        <v>108</v>
      </c>
      <c r="K86" s="296">
        <f>VLOOKUP(J86,payscales!$Q$5:$V$41,6,0)</f>
        <v>31.51</v>
      </c>
      <c r="M86" s="165"/>
    </row>
    <row r="87" spans="2:15" x14ac:dyDescent="0.3">
      <c r="B87" s="166"/>
      <c r="C87" s="346"/>
      <c r="D87" s="224"/>
      <c r="E87" s="224"/>
      <c r="F87" s="224"/>
      <c r="M87" s="165"/>
    </row>
    <row r="88" spans="2:15" x14ac:dyDescent="0.3">
      <c r="B88" s="166"/>
      <c r="C88" s="208" t="s">
        <v>125</v>
      </c>
      <c r="D88" s="156"/>
      <c r="M88" s="165"/>
    </row>
    <row r="89" spans="2:15" ht="96.6" customHeight="1" x14ac:dyDescent="0.3">
      <c r="B89" s="626">
        <v>1</v>
      </c>
      <c r="C89" s="679" t="s">
        <v>999</v>
      </c>
      <c r="D89" s="679"/>
      <c r="E89" s="679"/>
      <c r="F89" s="679"/>
      <c r="G89" s="679"/>
      <c r="H89" s="679"/>
      <c r="I89" s="679"/>
      <c r="J89" s="679"/>
      <c r="K89" s="679"/>
      <c r="M89" s="165"/>
    </row>
    <row r="90" spans="2:15" ht="34.200000000000003" customHeight="1" x14ac:dyDescent="0.3">
      <c r="B90" s="597">
        <v>2</v>
      </c>
      <c r="C90" s="680" t="s">
        <v>960</v>
      </c>
      <c r="D90" s="680"/>
      <c r="E90" s="680"/>
      <c r="F90" s="680"/>
      <c r="G90" s="680"/>
      <c r="H90" s="680"/>
      <c r="I90" s="680"/>
      <c r="J90" s="680"/>
      <c r="K90" s="680"/>
      <c r="M90" s="165"/>
    </row>
    <row r="91" spans="2:15" ht="13.95" customHeight="1" x14ac:dyDescent="0.3">
      <c r="B91" s="597"/>
      <c r="C91" s="561"/>
      <c r="D91" s="561"/>
      <c r="E91" s="561"/>
      <c r="F91" s="561"/>
      <c r="G91" s="561"/>
      <c r="M91" s="165"/>
      <c r="O91" s="560"/>
    </row>
    <row r="92" spans="2:15" ht="26.4" customHeight="1" x14ac:dyDescent="0.3">
      <c r="B92" s="597"/>
      <c r="C92" s="594" t="s">
        <v>126</v>
      </c>
      <c r="D92" s="474" t="s">
        <v>127</v>
      </c>
      <c r="E92" s="474" t="s">
        <v>128</v>
      </c>
      <c r="F92" s="474" t="s">
        <v>129</v>
      </c>
      <c r="G92" s="561"/>
      <c r="H92" s="681" t="s">
        <v>994</v>
      </c>
      <c r="I92" s="681"/>
      <c r="J92" s="561"/>
      <c r="K92" s="561"/>
      <c r="M92" s="165"/>
    </row>
    <row r="93" spans="2:15" ht="13.95" customHeight="1" x14ac:dyDescent="0.3">
      <c r="B93" s="597"/>
      <c r="C93" s="593" t="s">
        <v>130</v>
      </c>
      <c r="D93" s="613" t="s">
        <v>959</v>
      </c>
      <c r="E93" s="596" t="s">
        <v>131</v>
      </c>
      <c r="F93" s="595">
        <v>30</v>
      </c>
      <c r="G93" s="561"/>
      <c r="H93" s="153" t="s">
        <v>948</v>
      </c>
      <c r="I93" s="153" t="s">
        <v>949</v>
      </c>
      <c r="J93" s="561"/>
      <c r="K93" s="561"/>
      <c r="M93" s="165"/>
    </row>
    <row r="94" spans="2:15" ht="13.95" customHeight="1" x14ac:dyDescent="0.3">
      <c r="B94" s="597"/>
      <c r="C94" s="593" t="s">
        <v>132</v>
      </c>
      <c r="D94" s="595">
        <v>45</v>
      </c>
      <c r="E94" s="595" t="s">
        <v>131</v>
      </c>
      <c r="F94" s="595">
        <v>45</v>
      </c>
      <c r="G94" s="561"/>
      <c r="H94" s="153" t="s">
        <v>952</v>
      </c>
      <c r="I94" s="607">
        <v>377.13196046574507</v>
      </c>
      <c r="J94" s="612"/>
      <c r="K94" s="612"/>
      <c r="M94" s="165"/>
    </row>
    <row r="95" spans="2:15" ht="13.95" customHeight="1" x14ac:dyDescent="0.3">
      <c r="B95" s="597"/>
      <c r="C95" s="593" t="s">
        <v>133</v>
      </c>
      <c r="D95" s="595">
        <v>30</v>
      </c>
      <c r="E95" s="595" t="s">
        <v>131</v>
      </c>
      <c r="F95" s="595">
        <v>30</v>
      </c>
      <c r="G95" s="561"/>
      <c r="H95" s="153" t="s">
        <v>958</v>
      </c>
      <c r="I95" s="607">
        <v>29.478897289713895</v>
      </c>
      <c r="J95" s="612"/>
      <c r="K95" s="612"/>
      <c r="M95" s="165"/>
    </row>
    <row r="96" spans="2:15" ht="13.95" customHeight="1" x14ac:dyDescent="0.3">
      <c r="B96" s="597"/>
      <c r="C96" s="593" t="s">
        <v>134</v>
      </c>
      <c r="D96" s="595">
        <v>12</v>
      </c>
      <c r="E96" s="595" t="s">
        <v>135</v>
      </c>
      <c r="F96" s="595">
        <v>0</v>
      </c>
      <c r="G96" s="561"/>
      <c r="H96" s="153" t="s">
        <v>950</v>
      </c>
      <c r="I96" s="607">
        <v>24.943682322065605</v>
      </c>
      <c r="J96" s="561"/>
      <c r="K96" s="561"/>
      <c r="M96" s="165"/>
    </row>
    <row r="97" spans="2:13" ht="24.6" customHeight="1" x14ac:dyDescent="0.3">
      <c r="B97" s="597"/>
      <c r="C97" s="593" t="s">
        <v>136</v>
      </c>
      <c r="D97" s="595">
        <v>0</v>
      </c>
      <c r="E97" s="595" t="s">
        <v>131</v>
      </c>
      <c r="F97" s="595">
        <v>90</v>
      </c>
      <c r="G97" s="561"/>
      <c r="H97" s="610" t="s">
        <v>951</v>
      </c>
      <c r="I97" s="297">
        <f>SUM(I94:I96)</f>
        <v>431.55454007752456</v>
      </c>
      <c r="J97" s="561"/>
      <c r="K97" s="561"/>
      <c r="M97" s="165"/>
    </row>
    <row r="98" spans="2:13" ht="56.4" customHeight="1" x14ac:dyDescent="0.3">
      <c r="B98" s="597"/>
      <c r="C98" s="593" t="s">
        <v>137</v>
      </c>
      <c r="D98" s="595">
        <v>0</v>
      </c>
      <c r="E98" s="595" t="s">
        <v>138</v>
      </c>
      <c r="F98" s="595">
        <v>45</v>
      </c>
      <c r="G98" s="561"/>
      <c r="H98" s="679" t="s">
        <v>995</v>
      </c>
      <c r="I98" s="679"/>
      <c r="J98" s="679"/>
      <c r="K98" s="679"/>
      <c r="L98" s="679"/>
      <c r="M98" s="165"/>
    </row>
    <row r="99" spans="2:13" ht="29.4" customHeight="1" x14ac:dyDescent="0.3">
      <c r="B99" s="597"/>
      <c r="C99" s="679" t="s">
        <v>961</v>
      </c>
      <c r="D99" s="679"/>
      <c r="E99" s="679"/>
      <c r="F99" s="679"/>
      <c r="G99" s="679"/>
      <c r="H99" s="679"/>
      <c r="I99" s="679"/>
      <c r="J99" s="679"/>
      <c r="K99" s="561"/>
      <c r="M99" s="165"/>
    </row>
    <row r="100" spans="2:13" ht="64.2" customHeight="1" x14ac:dyDescent="0.3">
      <c r="B100" s="597">
        <v>3</v>
      </c>
      <c r="C100" s="679" t="s">
        <v>988</v>
      </c>
      <c r="D100" s="679"/>
      <c r="E100" s="679"/>
      <c r="F100" s="679"/>
      <c r="G100" s="679"/>
      <c r="H100" s="679"/>
      <c r="I100" s="679"/>
      <c r="J100" s="679"/>
      <c r="K100" s="561"/>
      <c r="M100" s="165"/>
    </row>
    <row r="101" spans="2:13" x14ac:dyDescent="0.3">
      <c r="B101" s="597"/>
      <c r="D101" s="156"/>
      <c r="H101" s="533"/>
      <c r="M101" s="165"/>
    </row>
    <row r="102" spans="2:13" x14ac:dyDescent="0.3">
      <c r="B102" s="597">
        <v>4</v>
      </c>
      <c r="C102" s="208" t="s">
        <v>139</v>
      </c>
      <c r="D102" s="156"/>
      <c r="H102" s="533"/>
      <c r="M102" s="165"/>
    </row>
    <row r="103" spans="2:13" ht="47.4" customHeight="1" x14ac:dyDescent="0.3">
      <c r="B103" s="597"/>
      <c r="C103" s="679" t="s">
        <v>140</v>
      </c>
      <c r="D103" s="679"/>
      <c r="E103" s="679"/>
      <c r="F103" s="679"/>
      <c r="G103" s="679"/>
      <c r="H103" s="679"/>
      <c r="I103" s="679"/>
      <c r="J103" s="679"/>
      <c r="M103" s="165"/>
    </row>
    <row r="104" spans="2:13" ht="29.4" customHeight="1" x14ac:dyDescent="0.3">
      <c r="B104" s="597"/>
      <c r="C104" s="679" t="s">
        <v>141</v>
      </c>
      <c r="D104" s="679"/>
      <c r="E104" s="679"/>
      <c r="F104" s="679"/>
      <c r="G104" s="679"/>
      <c r="H104" s="679"/>
      <c r="I104" s="679"/>
      <c r="J104" s="679"/>
      <c r="M104" s="165"/>
    </row>
    <row r="105" spans="2:13" x14ac:dyDescent="0.3">
      <c r="B105" s="597"/>
      <c r="C105" t="s">
        <v>1098</v>
      </c>
      <c r="D105" s="156"/>
      <c r="H105" s="348"/>
      <c r="M105" s="165"/>
    </row>
    <row r="106" spans="2:13" ht="38.4" customHeight="1" x14ac:dyDescent="0.3">
      <c r="B106" s="597">
        <v>5</v>
      </c>
      <c r="C106" s="679" t="s">
        <v>970</v>
      </c>
      <c r="D106" s="679"/>
      <c r="E106" s="679"/>
      <c r="F106" s="679"/>
      <c r="G106" s="679"/>
      <c r="H106" s="679"/>
      <c r="I106" s="679"/>
      <c r="J106" s="679"/>
      <c r="K106" s="679"/>
      <c r="M106" s="165"/>
    </row>
    <row r="107" spans="2:13" ht="19.95" customHeight="1" x14ac:dyDescent="0.3">
      <c r="B107" s="597">
        <v>6</v>
      </c>
      <c r="C107" s="679" t="s">
        <v>142</v>
      </c>
      <c r="D107" s="679"/>
      <c r="E107" s="679"/>
      <c r="F107" s="679"/>
      <c r="G107" s="679"/>
      <c r="H107" s="679"/>
      <c r="I107" s="679"/>
      <c r="J107" s="561"/>
      <c r="K107" s="561"/>
      <c r="M107" s="165"/>
    </row>
    <row r="108" spans="2:13" x14ac:dyDescent="0.3">
      <c r="B108" s="166"/>
      <c r="C108" s="224"/>
      <c r="D108" s="156"/>
      <c r="M108" s="165"/>
    </row>
    <row r="109" spans="2:13" x14ac:dyDescent="0.3">
      <c r="B109" s="167"/>
      <c r="C109" s="168"/>
      <c r="D109" s="170"/>
      <c r="E109" s="170"/>
      <c r="F109" s="170"/>
      <c r="G109" s="170"/>
      <c r="H109" s="168"/>
      <c r="I109" s="168"/>
      <c r="J109" s="168"/>
      <c r="K109" s="168"/>
      <c r="L109" s="168"/>
      <c r="M109" s="169"/>
    </row>
    <row r="110" spans="2:13" x14ac:dyDescent="0.3">
      <c r="D110" s="156"/>
      <c r="E110" s="156"/>
      <c r="F110" s="156"/>
      <c r="G110" s="156"/>
    </row>
    <row r="111" spans="2:13" x14ac:dyDescent="0.3">
      <c r="B111" s="390" t="s">
        <v>143</v>
      </c>
      <c r="C111" s="389"/>
      <c r="D111" s="389"/>
      <c r="E111" s="389"/>
      <c r="F111" s="389"/>
      <c r="G111" s="389"/>
      <c r="H111" s="389"/>
      <c r="I111" s="389"/>
      <c r="J111" s="389"/>
      <c r="K111" s="389"/>
      <c r="L111" s="389"/>
      <c r="M111" s="235"/>
    </row>
    <row r="112" spans="2:13" x14ac:dyDescent="0.3">
      <c r="B112" s="239"/>
      <c r="C112" s="232"/>
      <c r="D112" s="232"/>
      <c r="E112" s="232"/>
      <c r="F112" s="232"/>
      <c r="G112" s="232"/>
      <c r="H112" s="232"/>
      <c r="I112" s="232"/>
      <c r="J112" s="232"/>
      <c r="K112" s="232"/>
      <c r="L112" s="232"/>
      <c r="M112" s="240"/>
    </row>
    <row r="113" spans="2:13" x14ac:dyDescent="0.3">
      <c r="B113" s="239"/>
      <c r="C113" s="662" t="s">
        <v>1081</v>
      </c>
      <c r="D113" s="232"/>
      <c r="E113" s="232"/>
      <c r="F113" s="232"/>
      <c r="G113" s="232"/>
      <c r="H113" s="232"/>
      <c r="I113" s="232"/>
      <c r="J113" s="232"/>
      <c r="K113" s="232"/>
      <c r="L113" s="232"/>
      <c r="M113" s="240"/>
    </row>
    <row r="114" spans="2:13" x14ac:dyDescent="0.3">
      <c r="B114" s="239"/>
      <c r="C114" s="663" t="s">
        <v>1082</v>
      </c>
      <c r="D114" s="232"/>
      <c r="E114" s="232"/>
      <c r="F114" s="232"/>
      <c r="G114" s="232"/>
      <c r="H114" s="232"/>
      <c r="I114" s="232"/>
      <c r="J114" s="232"/>
      <c r="K114" s="232"/>
      <c r="L114" s="232"/>
      <c r="M114" s="240"/>
    </row>
    <row r="115" spans="2:13" x14ac:dyDescent="0.3">
      <c r="B115" s="239"/>
      <c r="C115" s="664" t="s">
        <v>1083</v>
      </c>
      <c r="D115" s="232"/>
      <c r="E115" s="232"/>
      <c r="F115" s="232"/>
      <c r="G115" s="232"/>
      <c r="H115" s="232"/>
      <c r="I115" s="232"/>
      <c r="J115" s="232"/>
      <c r="K115" s="232"/>
      <c r="L115" s="232"/>
      <c r="M115" s="240"/>
    </row>
    <row r="116" spans="2:13" x14ac:dyDescent="0.3">
      <c r="B116" s="239"/>
      <c r="C116" s="6"/>
      <c r="D116" s="232"/>
      <c r="E116" s="232"/>
      <c r="F116" s="232"/>
      <c r="G116" s="232"/>
      <c r="H116" s="232"/>
      <c r="I116" s="232"/>
      <c r="J116" s="232"/>
      <c r="K116" s="232"/>
      <c r="L116" s="232"/>
      <c r="M116" s="240"/>
    </row>
    <row r="117" spans="2:13" x14ac:dyDescent="0.3">
      <c r="B117" s="239"/>
      <c r="C117" s="663" t="s">
        <v>1084</v>
      </c>
      <c r="D117" s="232"/>
      <c r="E117" s="232"/>
      <c r="F117" s="232"/>
      <c r="G117" s="232"/>
      <c r="H117" s="232"/>
      <c r="I117" s="232"/>
      <c r="J117" s="232"/>
      <c r="K117" s="232"/>
      <c r="L117" s="232"/>
      <c r="M117" s="240"/>
    </row>
    <row r="118" spans="2:13" x14ac:dyDescent="0.3">
      <c r="B118" s="239"/>
      <c r="C118" s="664" t="s">
        <v>1085</v>
      </c>
      <c r="D118" s="232"/>
      <c r="E118" s="232"/>
      <c r="F118" s="232"/>
      <c r="G118" s="232"/>
      <c r="H118" s="232"/>
      <c r="I118" s="232"/>
      <c r="J118" s="232"/>
      <c r="K118" s="232"/>
      <c r="L118" s="232"/>
      <c r="M118" s="240"/>
    </row>
    <row r="119" spans="2:13" x14ac:dyDescent="0.3">
      <c r="B119" s="239"/>
      <c r="C119" s="6"/>
      <c r="D119" s="232"/>
      <c r="E119" s="232"/>
      <c r="F119" s="232"/>
      <c r="G119" s="232"/>
      <c r="H119" s="232"/>
      <c r="I119" s="232"/>
      <c r="J119" s="232"/>
      <c r="K119" s="232"/>
      <c r="L119" s="232"/>
      <c r="M119" s="240"/>
    </row>
    <row r="120" spans="2:13" x14ac:dyDescent="0.3">
      <c r="B120" s="239"/>
      <c r="C120" s="6" t="s">
        <v>1086</v>
      </c>
      <c r="D120" s="232"/>
      <c r="E120" s="232"/>
      <c r="F120" s="232"/>
      <c r="G120" s="232"/>
      <c r="H120" s="232"/>
      <c r="I120" s="232"/>
      <c r="J120" s="232"/>
      <c r="K120" s="232"/>
      <c r="L120" s="232"/>
      <c r="M120" s="240"/>
    </row>
    <row r="121" spans="2:13" x14ac:dyDescent="0.3">
      <c r="B121" s="239"/>
      <c r="C121" s="6" t="s">
        <v>1087</v>
      </c>
      <c r="D121" s="232"/>
      <c r="E121" s="232"/>
      <c r="F121" s="232"/>
      <c r="G121" s="232"/>
      <c r="H121" s="232"/>
      <c r="I121" s="232"/>
      <c r="J121" s="232"/>
      <c r="K121" s="232"/>
      <c r="L121" s="232"/>
      <c r="M121" s="240"/>
    </row>
    <row r="122" spans="2:13" x14ac:dyDescent="0.3">
      <c r="B122" s="239"/>
      <c r="C122" s="6"/>
      <c r="D122" s="232"/>
      <c r="E122" s="232"/>
      <c r="F122" s="232"/>
      <c r="G122" s="232"/>
      <c r="H122" s="232"/>
      <c r="I122" s="232"/>
      <c r="J122" s="232"/>
      <c r="K122" s="232"/>
      <c r="L122" s="232"/>
      <c r="M122" s="240"/>
    </row>
    <row r="123" spans="2:13" x14ac:dyDescent="0.3">
      <c r="B123" s="239"/>
      <c r="C123" s="6" t="s">
        <v>1088</v>
      </c>
      <c r="D123" s="232"/>
      <c r="E123" s="232"/>
      <c r="F123" s="232"/>
      <c r="G123" s="232"/>
      <c r="H123" s="232"/>
      <c r="I123" s="232"/>
      <c r="J123" s="232"/>
      <c r="K123" s="232"/>
      <c r="L123" s="232"/>
      <c r="M123" s="240"/>
    </row>
    <row r="124" spans="2:13" x14ac:dyDescent="0.3">
      <c r="B124" s="239"/>
      <c r="C124" s="663" t="s">
        <v>1089</v>
      </c>
      <c r="D124" s="232"/>
      <c r="E124" s="232"/>
      <c r="F124" s="232"/>
      <c r="G124" s="232"/>
      <c r="H124" s="232"/>
      <c r="I124" s="232"/>
      <c r="J124" s="232"/>
      <c r="K124" s="232"/>
      <c r="L124" s="232"/>
      <c r="M124" s="240"/>
    </row>
    <row r="125" spans="2:13" x14ac:dyDescent="0.3">
      <c r="B125" s="239"/>
      <c r="C125" s="664" t="s">
        <v>1090</v>
      </c>
      <c r="D125" s="232"/>
      <c r="E125" s="232"/>
      <c r="F125" s="232"/>
      <c r="G125" s="232"/>
      <c r="H125" s="232"/>
      <c r="I125" s="232"/>
      <c r="J125" s="232"/>
      <c r="K125" s="232"/>
      <c r="L125" s="232"/>
      <c r="M125" s="240"/>
    </row>
    <row r="126" spans="2:13" x14ac:dyDescent="0.3">
      <c r="B126" s="239"/>
      <c r="C126" s="6" t="s">
        <v>1091</v>
      </c>
      <c r="D126" s="232"/>
      <c r="E126" s="232"/>
      <c r="F126" s="232"/>
      <c r="G126" s="232"/>
      <c r="H126" s="232"/>
      <c r="I126" s="232"/>
      <c r="J126" s="232"/>
      <c r="K126" s="232"/>
      <c r="L126" s="232"/>
      <c r="M126" s="240"/>
    </row>
    <row r="127" spans="2:13" x14ac:dyDescent="0.3">
      <c r="B127" s="239"/>
      <c r="C127" s="6" t="s">
        <v>1092</v>
      </c>
      <c r="D127" s="232"/>
      <c r="E127" s="232"/>
      <c r="F127" s="232"/>
      <c r="G127" s="232"/>
      <c r="H127" s="232"/>
      <c r="I127" s="232"/>
      <c r="J127" s="232"/>
      <c r="K127" s="232"/>
      <c r="L127" s="232"/>
      <c r="M127" s="240"/>
    </row>
    <row r="128" spans="2:13" x14ac:dyDescent="0.3">
      <c r="B128" s="239"/>
      <c r="C128" s="6" t="s">
        <v>1093</v>
      </c>
      <c r="D128" s="232"/>
      <c r="E128" s="232"/>
      <c r="F128" s="232"/>
      <c r="G128" s="232"/>
      <c r="H128" s="232"/>
      <c r="I128" s="232"/>
      <c r="J128" s="232"/>
      <c r="K128" s="232"/>
      <c r="L128" s="232"/>
      <c r="M128" s="240"/>
    </row>
    <row r="129" spans="2:13" x14ac:dyDescent="0.3">
      <c r="B129" s="237"/>
      <c r="C129" s="241"/>
      <c r="D129" s="236"/>
      <c r="E129" s="236"/>
      <c r="F129" s="236"/>
      <c r="G129" s="236"/>
      <c r="H129" s="236"/>
      <c r="I129" s="236"/>
      <c r="J129" s="236"/>
      <c r="K129" s="236"/>
      <c r="L129" s="236"/>
      <c r="M129" s="238"/>
    </row>
  </sheetData>
  <sheetProtection algorithmName="SHA-512" hashValue="s08KlXSPjiWScfmLFQux7dKX27qwxS+6Z1PLAbKPrJinJ23vBcco5gz/v/48MuLwE+1E4Th7DMXLSEpVG9slnQ==" saltValue="5mglZObNK5O8XzVzDK7P0A==" spinCount="100000" sheet="1" objects="1" scenarios="1"/>
  <protectedRanges>
    <protectedRange sqref="F30" name="Range13"/>
    <protectedRange sqref="E11:E12 E15 E17 E19:E20 F32 E27:G27 F30 G28:G31 E28:F29 E31:F31 G33 G87:H87 G71:H71 E62:J63 J45:L48 J51:J53 E57:J59 F73:G86" name="Range1"/>
    <protectedRange sqref="E19:E20" name="Range2"/>
    <protectedRange sqref="D45:L48" name="Range3"/>
    <protectedRange sqref="E27:G27" name="Range4"/>
    <protectedRange sqref="E28" name="Range5"/>
    <protectedRange sqref="I51:J53" name="Range6"/>
    <protectedRange sqref="E57:J59" name="Range7"/>
    <protectedRange sqref="E62:J63" name="Range8"/>
    <protectedRange sqref="F73:G86" name="Range9"/>
    <protectedRange sqref="J73:K86" name="Range10"/>
    <protectedRange sqref="F32" name="Range11"/>
    <protectedRange sqref="F30" name="Range12"/>
  </protectedRanges>
  <mergeCells count="12">
    <mergeCell ref="O27:S27"/>
    <mergeCell ref="C28:D28"/>
    <mergeCell ref="C107:I107"/>
    <mergeCell ref="C89:K89"/>
    <mergeCell ref="C106:K106"/>
    <mergeCell ref="C90:K90"/>
    <mergeCell ref="C100:J100"/>
    <mergeCell ref="C103:J103"/>
    <mergeCell ref="C104:J104"/>
    <mergeCell ref="H92:I92"/>
    <mergeCell ref="C99:J99"/>
    <mergeCell ref="H98:L98"/>
  </mergeCells>
  <phoneticPr fontId="44" type="noConversion"/>
  <conditionalFormatting sqref="G12:G14">
    <cfRule type="cellIs" dxfId="0" priority="1" operator="equal">
      <formula>0</formula>
    </cfRule>
  </conditionalFormatting>
  <dataValidations count="2">
    <dataValidation type="list" allowBlank="1" showInputMessage="1" showErrorMessage="1" sqref="E11" xr:uid="{A1309421-97D1-407A-BD55-015169719BCD}">
      <formula1>ORGTYPE</formula1>
    </dataValidation>
    <dataValidation type="list" allowBlank="1" showInputMessage="1" showErrorMessage="1" sqref="G45:G48" xr:uid="{A83E4362-B766-4EA6-812D-0C1850D568E0}">
      <formula1>"Yes,No,-"</formula1>
    </dataValidation>
  </dataValidations>
  <hyperlinks>
    <hyperlink ref="K58" r:id="rId1" display="https://digital.nhs.uk/data-and-information/publications/statistical/quality-and-outcomes-framework-achievement-prevalence-and-exceptions-data/2022-23" xr:uid="{3EC3727D-354A-4B01-8420-1CD6BC6CD2B9}"/>
    <hyperlink ref="C115" r:id="rId2" xr:uid="{0450744D-DE93-441C-8A12-22F6016FF0D7}"/>
    <hyperlink ref="C118" r:id="rId3" xr:uid="{5C1221B3-78C5-42D5-86A4-4A1B8E5805A9}"/>
    <hyperlink ref="C125" r:id="rId4" xr:uid="{0865538B-9CB8-45B2-8795-2D47948C30D9}"/>
  </hyperlinks>
  <pageMargins left="0.7" right="0.7" top="0.75" bottom="0.75" header="0.3" footer="0.3"/>
  <pageSetup paperSize="9" scale="49" orientation="portrait" verticalDpi="0" r:id="rId5"/>
  <rowBreaks count="1" manualBreakCount="1">
    <brk id="54" max="12" man="1"/>
  </rowBreaks>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F30</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J73:J86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V23"/>
  <sheetViews>
    <sheetView showGridLines="0" zoomScale="80" zoomScaleNormal="80" workbookViewId="0"/>
  </sheetViews>
  <sheetFormatPr defaultColWidth="9.109375" defaultRowHeight="13.2" x14ac:dyDescent="0.25"/>
  <cols>
    <col min="1" max="1" width="3.5546875" style="3" customWidth="1"/>
    <col min="2" max="2" width="30.109375" style="3" customWidth="1"/>
    <col min="3" max="3" width="29.88671875" style="3" bestFit="1" customWidth="1"/>
    <col min="4" max="4" width="15.109375" style="3" customWidth="1"/>
    <col min="5" max="5" width="11.44140625" style="3" customWidth="1"/>
    <col min="6" max="6" width="10.88671875" style="3" customWidth="1"/>
    <col min="7" max="7" width="10.44140625" style="3" bestFit="1" customWidth="1"/>
    <col min="8" max="8" width="11.109375" style="3" customWidth="1"/>
    <col min="9" max="9" width="9.44140625" style="3" customWidth="1"/>
    <col min="10" max="10" width="11.44140625" style="3" customWidth="1"/>
    <col min="11" max="12" width="10.6640625" style="3" customWidth="1"/>
    <col min="13" max="13" width="12.6640625" style="3" customWidth="1"/>
    <col min="14" max="14" width="12.44140625" style="3" customWidth="1"/>
    <col min="15" max="15" width="9.109375" style="3" customWidth="1"/>
    <col min="16" max="17" width="12.109375" style="3" customWidth="1"/>
    <col min="18" max="18" width="14" style="3" customWidth="1"/>
    <col min="19" max="19" width="2.6640625" style="3" customWidth="1"/>
    <col min="20" max="20" width="9.44140625" style="3" customWidth="1"/>
    <col min="21" max="16384" width="9.109375" style="3"/>
  </cols>
  <sheetData>
    <row r="1" spans="1:22" ht="73.95" customHeight="1" x14ac:dyDescent="0.3">
      <c r="A1" s="203"/>
      <c r="B1" s="682" t="s">
        <v>144</v>
      </c>
      <c r="C1" s="682"/>
      <c r="D1" s="133" t="s">
        <v>145</v>
      </c>
      <c r="E1" s="133" t="s">
        <v>145</v>
      </c>
      <c r="F1" s="133" t="s">
        <v>145</v>
      </c>
      <c r="G1" s="133" t="s">
        <v>145</v>
      </c>
      <c r="H1" s="133" t="s">
        <v>145</v>
      </c>
      <c r="I1" s="133" t="s">
        <v>145</v>
      </c>
      <c r="J1" s="133" t="s">
        <v>145</v>
      </c>
      <c r="K1" s="133" t="s">
        <v>145</v>
      </c>
      <c r="L1" s="133" t="s">
        <v>145</v>
      </c>
      <c r="M1" s="133" t="s">
        <v>145</v>
      </c>
      <c r="N1" s="158"/>
      <c r="O1" s="203"/>
      <c r="P1" s="203"/>
      <c r="Q1" s="203"/>
      <c r="R1" s="203"/>
      <c r="S1" s="203"/>
    </row>
    <row r="2" spans="1:22" ht="26.25" customHeight="1" x14ac:dyDescent="0.4">
      <c r="A2" s="203"/>
      <c r="B2" s="149" t="s">
        <v>146</v>
      </c>
      <c r="C2" s="150" t="s">
        <v>145</v>
      </c>
      <c r="D2" s="133" t="s">
        <v>145</v>
      </c>
      <c r="E2" s="133" t="s">
        <v>145</v>
      </c>
      <c r="F2" s="133" t="s">
        <v>145</v>
      </c>
      <c r="G2" s="133" t="s">
        <v>145</v>
      </c>
      <c r="H2" s="133" t="s">
        <v>145</v>
      </c>
      <c r="I2" s="133" t="s">
        <v>145</v>
      </c>
      <c r="J2" s="133" t="s">
        <v>145</v>
      </c>
      <c r="K2" s="134" t="s">
        <v>145</v>
      </c>
      <c r="L2" s="134"/>
      <c r="M2" s="134"/>
      <c r="N2" s="134"/>
      <c r="O2" s="203"/>
      <c r="P2" s="203"/>
      <c r="Q2" s="599"/>
      <c r="R2" s="203"/>
      <c r="S2" s="203"/>
    </row>
    <row r="3" spans="1:22" ht="14.4" customHeight="1" x14ac:dyDescent="0.4">
      <c r="A3" s="203"/>
      <c r="B3" s="131"/>
      <c r="C3" s="151"/>
      <c r="D3" s="133"/>
      <c r="E3" s="133"/>
      <c r="F3" s="133"/>
      <c r="G3" s="133" t="s">
        <v>145</v>
      </c>
      <c r="H3" s="133" t="s">
        <v>145</v>
      </c>
      <c r="I3" s="133" t="s">
        <v>145</v>
      </c>
      <c r="J3" s="133" t="s">
        <v>145</v>
      </c>
      <c r="K3" s="134" t="s">
        <v>145</v>
      </c>
      <c r="L3" s="134"/>
      <c r="M3" s="134"/>
      <c r="N3" s="134"/>
      <c r="O3" s="203"/>
      <c r="P3" s="203"/>
      <c r="Q3" s="449" t="s">
        <v>147</v>
      </c>
      <c r="R3" s="203"/>
      <c r="S3" s="203"/>
    </row>
    <row r="4" spans="1:22" ht="14.4" customHeight="1" x14ac:dyDescent="0.4">
      <c r="A4" s="203"/>
      <c r="B4" t="s">
        <v>148</v>
      </c>
      <c r="C4" s="151"/>
      <c r="D4" s="133"/>
      <c r="E4" s="133"/>
      <c r="F4" s="133"/>
      <c r="G4" s="133" t="s">
        <v>145</v>
      </c>
      <c r="H4" s="133" t="s">
        <v>145</v>
      </c>
      <c r="I4" s="133" t="s">
        <v>145</v>
      </c>
      <c r="J4" s="133" t="s">
        <v>145</v>
      </c>
      <c r="K4" s="134" t="s">
        <v>145</v>
      </c>
      <c r="L4" s="133"/>
      <c r="M4" s="134"/>
      <c r="N4" s="134"/>
      <c r="O4" s="134"/>
      <c r="P4" s="134"/>
      <c r="Q4" s="449" t="s">
        <v>149</v>
      </c>
      <c r="R4" s="134"/>
      <c r="S4" s="134"/>
    </row>
    <row r="5" spans="1:22" ht="14.4" customHeight="1" x14ac:dyDescent="0.4">
      <c r="A5" s="203"/>
      <c r="B5" t="s">
        <v>40</v>
      </c>
      <c r="C5" s="151"/>
      <c r="D5" s="133"/>
      <c r="E5" s="133"/>
      <c r="F5" s="133"/>
      <c r="G5" s="133"/>
      <c r="H5" s="133" t="s">
        <v>145</v>
      </c>
      <c r="I5" s="133" t="s">
        <v>145</v>
      </c>
      <c r="J5" s="133" t="s">
        <v>145</v>
      </c>
      <c r="K5" s="134" t="s">
        <v>145</v>
      </c>
      <c r="L5" s="133"/>
      <c r="M5" s="134"/>
      <c r="N5" s="134"/>
      <c r="O5" s="134"/>
      <c r="P5" s="134"/>
      <c r="Q5" s="449" t="s">
        <v>150</v>
      </c>
      <c r="R5" s="134"/>
      <c r="S5" s="134"/>
    </row>
    <row r="6" spans="1:22" s="4" customFormat="1" ht="14.4" x14ac:dyDescent="0.3">
      <c r="A6" s="5"/>
      <c r="B6" s="253" t="s">
        <v>151</v>
      </c>
      <c r="C6" s="256"/>
      <c r="D6" s="186"/>
      <c r="E6" s="112"/>
      <c r="F6" s="187"/>
      <c r="G6" s="188"/>
      <c r="H6" s="5"/>
      <c r="I6" s="5"/>
      <c r="J6" s="189"/>
      <c r="K6" s="188"/>
      <c r="L6" s="188"/>
      <c r="M6" s="188"/>
      <c r="N6" s="188"/>
      <c r="O6" s="188"/>
      <c r="P6" s="189"/>
      <c r="Q6" s="449" t="s">
        <v>152</v>
      </c>
      <c r="R6" s="190"/>
      <c r="S6" s="191"/>
      <c r="V6" s="3"/>
    </row>
    <row r="7" spans="1:22" s="4" customFormat="1" ht="14.4" x14ac:dyDescent="0.3">
      <c r="A7" s="5"/>
      <c r="B7" s="255" t="s">
        <v>153</v>
      </c>
      <c r="C7" s="257" t="s">
        <v>154</v>
      </c>
      <c r="D7" s="257" t="s">
        <v>155</v>
      </c>
      <c r="E7" s="259" t="s">
        <v>156</v>
      </c>
      <c r="F7" s="425"/>
      <c r="G7" s="426"/>
      <c r="H7" s="427"/>
      <c r="I7" s="426"/>
      <c r="J7" s="427"/>
      <c r="K7" s="426"/>
      <c r="L7" s="427"/>
      <c r="M7" s="426"/>
      <c r="N7" s="432" t="s">
        <v>157</v>
      </c>
      <c r="O7" s="188"/>
      <c r="P7" s="189"/>
      <c r="Q7" s="449" t="s">
        <v>158</v>
      </c>
      <c r="R7" s="190"/>
      <c r="S7" s="191"/>
      <c r="V7" s="3"/>
    </row>
    <row r="8" spans="1:22" s="4" customFormat="1" ht="14.4" x14ac:dyDescent="0.3">
      <c r="A8" s="5"/>
      <c r="B8" s="258" t="s">
        <v>159</v>
      </c>
      <c r="C8" s="516" t="s">
        <v>160</v>
      </c>
      <c r="D8" s="517">
        <v>1</v>
      </c>
      <c r="E8" s="356" t="s">
        <v>161</v>
      </c>
      <c r="F8" s="428"/>
      <c r="G8" s="429"/>
      <c r="H8" s="430"/>
      <c r="I8" s="430"/>
      <c r="J8" s="430"/>
      <c r="K8" s="430"/>
      <c r="L8" s="429"/>
      <c r="M8" s="431"/>
      <c r="N8" s="417">
        <v>182</v>
      </c>
      <c r="O8" s="188"/>
      <c r="P8" s="189"/>
      <c r="Q8" s="449" t="s">
        <v>162</v>
      </c>
      <c r="R8" s="190"/>
      <c r="S8" s="191"/>
      <c r="V8" s="3"/>
    </row>
    <row r="9" spans="1:22" s="4" customFormat="1" ht="14.4" x14ac:dyDescent="0.3">
      <c r="A9" s="5"/>
      <c r="B9" s="205" t="s">
        <v>163</v>
      </c>
      <c r="C9" s="186"/>
      <c r="D9" s="186"/>
      <c r="E9" s="112"/>
      <c r="F9" s="187"/>
      <c r="G9" s="188"/>
      <c r="H9" s="5"/>
      <c r="I9" s="5"/>
      <c r="J9" s="189"/>
      <c r="K9" s="188"/>
      <c r="L9" s="188"/>
      <c r="M9" s="188"/>
      <c r="N9" s="188"/>
      <c r="O9" s="188"/>
      <c r="P9" s="189"/>
      <c r="Q9" s="449"/>
      <c r="R9" s="190"/>
      <c r="S9" s="191"/>
      <c r="V9" s="3"/>
    </row>
    <row r="10" spans="1:22" s="4" customFormat="1" ht="14.4" x14ac:dyDescent="0.3">
      <c r="A10" s="5"/>
      <c r="B10" s="204" t="s">
        <v>164</v>
      </c>
      <c r="C10" s="186"/>
      <c r="D10" s="186"/>
      <c r="E10" s="112"/>
      <c r="F10" s="187"/>
      <c r="G10" s="188"/>
      <c r="H10" s="5"/>
      <c r="I10" s="5"/>
      <c r="J10" s="189"/>
      <c r="K10" s="188"/>
      <c r="L10" s="188"/>
      <c r="M10" s="188"/>
      <c r="N10" s="188"/>
      <c r="O10" s="188"/>
      <c r="P10" s="189"/>
      <c r="Q10" s="449" t="s">
        <v>165</v>
      </c>
      <c r="R10" s="190"/>
      <c r="S10" s="191"/>
      <c r="V10" s="3"/>
    </row>
    <row r="11" spans="1:22" s="4" customFormat="1" ht="14.4" x14ac:dyDescent="0.3">
      <c r="A11" s="5"/>
      <c r="B11" s="186"/>
      <c r="C11" s="186"/>
      <c r="D11" s="186"/>
      <c r="E11" s="112"/>
      <c r="F11" s="187"/>
      <c r="G11" s="188"/>
      <c r="H11" s="5"/>
      <c r="I11" s="5"/>
      <c r="J11" s="189"/>
      <c r="K11" s="188"/>
      <c r="L11" s="188"/>
      <c r="M11" s="188"/>
      <c r="N11" s="188"/>
      <c r="O11" s="188"/>
      <c r="P11" s="189"/>
      <c r="Q11" s="449" t="s">
        <v>166</v>
      </c>
      <c r="R11" s="190"/>
      <c r="S11" s="191"/>
      <c r="V11" s="3"/>
    </row>
    <row r="12" spans="1:22" s="4" customFormat="1" ht="14.4" x14ac:dyDescent="0.3">
      <c r="A12" s="5"/>
      <c r="B12" s="186"/>
      <c r="C12" s="186"/>
      <c r="D12" s="186"/>
      <c r="E12" s="112"/>
      <c r="F12" s="187"/>
      <c r="G12" s="188"/>
      <c r="H12" s="5"/>
      <c r="I12" s="5"/>
      <c r="J12" s="189"/>
      <c r="K12" s="188"/>
      <c r="L12" s="188"/>
      <c r="M12" s="188"/>
      <c r="N12" s="188"/>
      <c r="O12" s="188"/>
      <c r="P12" s="189"/>
      <c r="Q12" s="449" t="s">
        <v>167</v>
      </c>
      <c r="R12" s="190"/>
      <c r="S12" s="191"/>
      <c r="V12" s="3"/>
    </row>
    <row r="13" spans="1:22" s="4" customFormat="1" ht="14.4" x14ac:dyDescent="0.3">
      <c r="A13" s="5"/>
      <c r="B13" s="253" t="s">
        <v>168</v>
      </c>
      <c r="C13" s="186"/>
      <c r="D13" s="186"/>
      <c r="E13" s="112"/>
      <c r="F13" s="187"/>
      <c r="G13" s="188"/>
      <c r="H13" s="5"/>
      <c r="I13" s="5"/>
      <c r="J13" s="189"/>
      <c r="K13" s="188"/>
      <c r="L13" s="188"/>
      <c r="M13" s="188"/>
      <c r="N13" s="188"/>
      <c r="O13" s="188"/>
      <c r="P13" s="189"/>
      <c r="Q13" s="449" t="s">
        <v>169</v>
      </c>
      <c r="R13" s="190"/>
      <c r="S13" s="191"/>
      <c r="V13" s="3"/>
    </row>
    <row r="14" spans="1:22" s="4" customFormat="1" ht="14.4" x14ac:dyDescent="0.3">
      <c r="A14" s="5"/>
      <c r="B14" s="255" t="s">
        <v>153</v>
      </c>
      <c r="C14" s="257" t="s">
        <v>154</v>
      </c>
      <c r="D14" s="257" t="s">
        <v>155</v>
      </c>
      <c r="E14" s="259" t="s">
        <v>156</v>
      </c>
      <c r="F14" s="425"/>
      <c r="G14" s="426"/>
      <c r="H14" s="427"/>
      <c r="I14" s="426"/>
      <c r="J14" s="427"/>
      <c r="K14" s="426"/>
      <c r="L14" s="427"/>
      <c r="M14" s="426"/>
      <c r="N14" s="432" t="s">
        <v>157</v>
      </c>
      <c r="O14" s="188"/>
      <c r="P14" s="189"/>
      <c r="Q14" s="449"/>
      <c r="R14" s="190"/>
      <c r="S14" s="191"/>
      <c r="V14" s="3"/>
    </row>
    <row r="15" spans="1:22" s="4" customFormat="1" ht="14.4" x14ac:dyDescent="0.3">
      <c r="A15" s="5"/>
      <c r="B15" s="258" t="s">
        <v>159</v>
      </c>
      <c r="C15" s="516" t="s">
        <v>170</v>
      </c>
      <c r="D15" s="517">
        <v>1</v>
      </c>
      <c r="E15" s="356" t="s">
        <v>171</v>
      </c>
      <c r="F15" s="428"/>
      <c r="G15" s="429"/>
      <c r="H15" s="430"/>
      <c r="I15" s="430"/>
      <c r="J15" s="430"/>
      <c r="K15" s="430"/>
      <c r="L15" s="429"/>
      <c r="M15" s="431"/>
      <c r="N15" s="417">
        <v>85</v>
      </c>
      <c r="O15" s="188"/>
      <c r="P15" s="189"/>
      <c r="Q15" s="449" t="s">
        <v>172</v>
      </c>
      <c r="R15" s="190"/>
      <c r="S15" s="191"/>
      <c r="V15" s="3"/>
    </row>
    <row r="16" spans="1:22" s="4" customFormat="1" ht="14.4" x14ac:dyDescent="0.3">
      <c r="A16" s="5"/>
      <c r="B16" s="205" t="s">
        <v>163</v>
      </c>
      <c r="C16" s="5"/>
      <c r="D16" s="186"/>
      <c r="E16" s="112"/>
      <c r="F16" s="187"/>
      <c r="G16" s="188"/>
      <c r="H16" s="5"/>
      <c r="I16" s="5"/>
      <c r="J16" s="189"/>
      <c r="K16" s="188"/>
      <c r="L16" s="188"/>
      <c r="M16" s="188"/>
      <c r="N16" s="188"/>
      <c r="O16" s="188"/>
      <c r="P16" s="189"/>
      <c r="Q16" s="598" t="s">
        <v>173</v>
      </c>
      <c r="R16" s="190"/>
      <c r="S16" s="191"/>
      <c r="V16" s="3"/>
    </row>
    <row r="17" spans="1:22" s="4" customFormat="1" ht="14.4" x14ac:dyDescent="0.3">
      <c r="A17" s="5"/>
      <c r="B17" s="204" t="s">
        <v>164</v>
      </c>
      <c r="C17" s="5"/>
      <c r="D17" s="186"/>
      <c r="E17" s="112"/>
      <c r="F17" s="187"/>
      <c r="G17" s="188"/>
      <c r="H17" s="5"/>
      <c r="I17" s="5"/>
      <c r="J17" s="189"/>
      <c r="K17" s="188"/>
      <c r="L17" s="188"/>
      <c r="M17" s="188"/>
      <c r="N17" s="188"/>
      <c r="O17" s="188"/>
      <c r="P17" s="189"/>
      <c r="Q17" s="189"/>
      <c r="R17" s="190"/>
      <c r="S17" s="191"/>
      <c r="V17" s="3"/>
    </row>
    <row r="18" spans="1:22" s="4" customFormat="1" ht="14.4" x14ac:dyDescent="0.3">
      <c r="A18" s="5"/>
      <c r="B18" s="204"/>
      <c r="C18" s="5"/>
      <c r="D18" s="186"/>
      <c r="E18" s="112"/>
      <c r="F18" s="187"/>
      <c r="G18" s="188"/>
      <c r="H18" s="5"/>
      <c r="I18" s="5"/>
      <c r="J18" s="189"/>
      <c r="K18" s="188"/>
      <c r="L18" s="188"/>
      <c r="M18" s="188"/>
      <c r="N18" s="188"/>
      <c r="O18" s="188"/>
      <c r="P18" s="189"/>
      <c r="Q18" s="189"/>
      <c r="R18" s="190"/>
      <c r="S18" s="191"/>
      <c r="V18" s="3"/>
    </row>
    <row r="19" spans="1:22" s="4" customFormat="1" ht="14.4" x14ac:dyDescent="0.3">
      <c r="A19" s="5"/>
      <c r="B19" s="204" t="s">
        <v>957</v>
      </c>
      <c r="C19" s="5"/>
      <c r="D19" s="186"/>
      <c r="E19" s="112"/>
      <c r="F19" s="187"/>
      <c r="G19" s="188"/>
      <c r="H19" s="5"/>
      <c r="I19" s="5"/>
      <c r="J19" s="189"/>
      <c r="K19" s="188"/>
      <c r="L19" s="188"/>
      <c r="M19" s="188"/>
      <c r="N19" s="188"/>
      <c r="O19" s="188"/>
      <c r="P19" s="189"/>
      <c r="Q19" s="189"/>
      <c r="R19" s="190"/>
      <c r="S19" s="191"/>
      <c r="V19" s="3"/>
    </row>
    <row r="20" spans="1:22" s="4" customFormat="1" ht="14.4" x14ac:dyDescent="0.3">
      <c r="A20" s="5"/>
      <c r="B20" s="608" t="s">
        <v>978</v>
      </c>
      <c r="C20" s="5"/>
      <c r="D20" s="186"/>
      <c r="E20" s="112"/>
      <c r="F20" s="187"/>
      <c r="G20" s="188"/>
      <c r="H20" s="5"/>
      <c r="I20" s="5"/>
      <c r="J20" s="189"/>
      <c r="K20" s="188"/>
      <c r="L20" s="188"/>
      <c r="M20" s="188"/>
      <c r="N20" s="188"/>
      <c r="O20" s="188"/>
      <c r="P20" s="189"/>
      <c r="Q20" s="189"/>
      <c r="R20" s="189"/>
      <c r="S20" s="191"/>
      <c r="V20" s="3"/>
    </row>
    <row r="21" spans="1:22" s="4" customFormat="1" ht="14.4" x14ac:dyDescent="0.3">
      <c r="A21" s="5"/>
      <c r="B21" s="255" t="s">
        <v>153</v>
      </c>
      <c r="C21" s="257" t="s">
        <v>154</v>
      </c>
      <c r="D21" s="257" t="s">
        <v>155</v>
      </c>
      <c r="E21" s="259" t="s">
        <v>156</v>
      </c>
      <c r="F21" s="425"/>
      <c r="G21" s="426"/>
      <c r="H21" s="427"/>
      <c r="I21" s="426"/>
      <c r="J21" s="427"/>
      <c r="K21" s="426"/>
      <c r="L21" s="427"/>
      <c r="M21" s="426"/>
      <c r="N21" s="432" t="s">
        <v>956</v>
      </c>
      <c r="O21" s="188"/>
      <c r="P21" s="189"/>
      <c r="Q21" s="189"/>
      <c r="R21" s="189"/>
      <c r="S21" s="191"/>
      <c r="V21" s="3"/>
    </row>
    <row r="22" spans="1:22" s="4" customFormat="1" ht="28.8" x14ac:dyDescent="0.3">
      <c r="A22" s="5"/>
      <c r="B22" s="609" t="s">
        <v>953</v>
      </c>
      <c r="C22" s="516" t="s">
        <v>954</v>
      </c>
      <c r="D22" s="517">
        <v>12</v>
      </c>
      <c r="E22" s="185" t="s">
        <v>955</v>
      </c>
      <c r="F22" s="428"/>
      <c r="G22" s="429"/>
      <c r="H22" s="430"/>
      <c r="I22" s="430"/>
      <c r="J22" s="430"/>
      <c r="K22" s="430"/>
      <c r="L22" s="429"/>
      <c r="M22" s="431"/>
      <c r="N22" s="417">
        <v>469.21</v>
      </c>
      <c r="O22" s="188"/>
      <c r="P22" s="189"/>
      <c r="Q22" s="189"/>
      <c r="R22" s="189"/>
      <c r="S22" s="191"/>
      <c r="V22" s="3"/>
    </row>
    <row r="23" spans="1:22" x14ac:dyDescent="0.25">
      <c r="A23" s="203"/>
      <c r="B23" s="203"/>
      <c r="C23" s="328"/>
      <c r="D23" s="328"/>
      <c r="E23" s="328"/>
      <c r="F23" s="328"/>
      <c r="G23" s="328"/>
      <c r="H23" s="328"/>
      <c r="I23" s="203"/>
      <c r="J23" s="203"/>
      <c r="K23" s="203"/>
      <c r="L23" s="203"/>
      <c r="M23" s="203"/>
      <c r="N23" s="203"/>
      <c r="O23" s="203"/>
      <c r="P23" s="203"/>
      <c r="Q23" s="203"/>
      <c r="R23" s="203"/>
      <c r="S23" s="203"/>
    </row>
  </sheetData>
  <sheetProtection algorithmName="SHA-512" hashValue="QUHeuErxA4LQ5lMiijtS+wBkyhArczSEBLlh9WekoyrqKF4uzLdZ3uial8nz1bkCNKtG50TEAleaga3f20UH3g==" saltValue="eS8rTtCEHV1DBFRLxcwGgg==" spinCount="100000" sheet="1" objects="1" scenarios="1"/>
  <protectedRanges>
    <protectedRange sqref="B22:N22" name="Range3"/>
    <protectedRange sqref="B15:N15" name="Range2"/>
    <protectedRange sqref="B8:N8" name="Range1"/>
  </protectedRanges>
  <mergeCells count="1">
    <mergeCell ref="B1:C1"/>
  </mergeCells>
  <hyperlinks>
    <hyperlink ref="B10" r:id="rId1" location="National-Tariff-Payment-System" xr:uid="{AEB6C181-2291-4A2E-A267-B1BC1F2C67A7}"/>
    <hyperlink ref="B17" r:id="rId2" location="National-Tariff-Payment-System" xr:uid="{DC2E9A33-FD39-42FA-9488-DA82B1643DC0}"/>
  </hyperlinks>
  <pageMargins left="0.70866141732283472" right="0.70866141732283472" top="0.74803149606299213" bottom="0.74803149606299213" header="0.31496062992125984" footer="0.31496062992125984"/>
  <pageSetup paperSize="9" scale="36"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7"/>
  <sheetViews>
    <sheetView showGridLines="0" zoomScale="80" zoomScaleNormal="80" zoomScaleSheetLayoutView="80" workbookViewId="0"/>
  </sheetViews>
  <sheetFormatPr defaultColWidth="8.88671875" defaultRowHeight="14.4" x14ac:dyDescent="0.3"/>
  <cols>
    <col min="1" max="1" width="3.5546875" customWidth="1"/>
    <col min="2" max="2" width="53.88671875" style="1" customWidth="1"/>
    <col min="3" max="3" width="11.6640625" style="1" customWidth="1"/>
    <col min="4" max="4" width="11.5546875" customWidth="1"/>
    <col min="5" max="7" width="11.6640625" customWidth="1"/>
    <col min="8" max="8" width="13.44140625" customWidth="1"/>
    <col min="9" max="9" width="44.44140625" customWidth="1"/>
    <col min="10" max="10" width="11.6640625" customWidth="1"/>
    <col min="11" max="11" width="1.33203125" customWidth="1"/>
  </cols>
  <sheetData>
    <row r="1" spans="2:10" ht="66.900000000000006" customHeight="1" x14ac:dyDescent="0.3">
      <c r="B1" s="148" t="str">
        <f>'Unit costs'!B1</f>
        <v>Digital pulmonary rehabilitation technologies for adults with chronic obstructive pulmonary disease: early value assessment</v>
      </c>
      <c r="C1" s="148"/>
      <c r="D1" s="145"/>
      <c r="E1" s="145"/>
      <c r="F1" s="145"/>
      <c r="G1" s="145"/>
      <c r="H1" s="145"/>
      <c r="I1" s="145"/>
      <c r="J1" s="145"/>
    </row>
    <row r="2" spans="2:10" x14ac:dyDescent="0.3">
      <c r="B2" s="145"/>
      <c r="C2" s="145"/>
      <c r="D2" s="145"/>
      <c r="E2" s="145"/>
      <c r="F2" s="145"/>
      <c r="G2" s="145"/>
      <c r="H2" s="145"/>
      <c r="I2" s="145"/>
      <c r="J2" s="145"/>
    </row>
    <row r="3" spans="2:10" ht="30" customHeight="1" x14ac:dyDescent="0.3">
      <c r="B3" s="370" t="s">
        <v>18</v>
      </c>
      <c r="C3" s="145"/>
      <c r="E3" s="129" t="s">
        <v>145</v>
      </c>
      <c r="F3" s="129" t="s">
        <v>145</v>
      </c>
      <c r="G3" s="129" t="s">
        <v>145</v>
      </c>
      <c r="H3" s="129" t="s">
        <v>145</v>
      </c>
      <c r="I3" s="129" t="s">
        <v>145</v>
      </c>
      <c r="J3" s="145"/>
    </row>
    <row r="4" spans="2:10" ht="28.95" customHeight="1" x14ac:dyDescent="0.3">
      <c r="B4" s="687" t="s">
        <v>174</v>
      </c>
      <c r="C4" s="687"/>
      <c r="D4" s="687"/>
      <c r="E4" s="687"/>
      <c r="F4" s="687"/>
      <c r="G4" s="687"/>
      <c r="H4" s="687"/>
      <c r="I4" s="135" t="s">
        <v>145</v>
      </c>
      <c r="J4" s="145"/>
    </row>
    <row r="5" spans="2:10" ht="55.8" customHeight="1" x14ac:dyDescent="0.3">
      <c r="B5" s="685" t="s">
        <v>977</v>
      </c>
      <c r="C5" s="686"/>
      <c r="D5" s="686"/>
      <c r="E5" s="686"/>
      <c r="F5" s="686"/>
      <c r="G5" s="686"/>
      <c r="H5" s="686"/>
      <c r="I5" s="588"/>
      <c r="J5" s="145"/>
    </row>
    <row r="6" spans="2:10" ht="28.8" x14ac:dyDescent="0.3">
      <c r="B6" s="265" t="s">
        <v>175</v>
      </c>
      <c r="C6" s="247" t="s">
        <v>176</v>
      </c>
      <c r="D6" s="171" t="s">
        <v>83</v>
      </c>
      <c r="E6" s="171" t="s">
        <v>84</v>
      </c>
      <c r="F6" s="171" t="s">
        <v>85</v>
      </c>
      <c r="G6" s="171" t="s">
        <v>86</v>
      </c>
      <c r="H6" s="171" t="s">
        <v>87</v>
      </c>
      <c r="J6" s="145"/>
    </row>
    <row r="7" spans="2:10" s="152" customFormat="1" x14ac:dyDescent="0.3">
      <c r="B7" s="173" t="s">
        <v>177</v>
      </c>
      <c r="C7" s="130">
        <f>'Inputs and eligible population'!F38</f>
        <v>1107573.7065001794</v>
      </c>
      <c r="D7" s="130">
        <f>'Inputs and eligible population'!G38</f>
        <v>1118252.7189303641</v>
      </c>
      <c r="E7" s="130">
        <f>'Inputs and eligible population'!H38</f>
        <v>1129034.6963423057</v>
      </c>
      <c r="F7" s="130">
        <f>'Inputs and eligible population'!I38</f>
        <v>1139920.6315045338</v>
      </c>
      <c r="G7" s="130">
        <f>'Inputs and eligible population'!J38</f>
        <v>1150911.5267576606</v>
      </c>
      <c r="H7" s="130">
        <f>'Inputs and eligible population'!K38</f>
        <v>1162008.3941066742</v>
      </c>
      <c r="I7"/>
      <c r="J7" s="145"/>
    </row>
    <row r="8" spans="2:10" x14ac:dyDescent="0.3">
      <c r="B8" s="266" t="s">
        <v>178</v>
      </c>
      <c r="C8" s="541">
        <f>'Inputs and eligible population'!E57</f>
        <v>0</v>
      </c>
      <c r="D8" s="541">
        <f>'Inputs and eligible population'!F57</f>
        <v>0</v>
      </c>
      <c r="E8" s="541">
        <f>'Inputs and eligible population'!G57</f>
        <v>0</v>
      </c>
      <c r="F8" s="541">
        <f>'Inputs and eligible population'!H57</f>
        <v>0</v>
      </c>
      <c r="G8" s="541">
        <f>'Inputs and eligible population'!I57</f>
        <v>0</v>
      </c>
      <c r="H8" s="541">
        <f>'Inputs and eligible population'!J57</f>
        <v>0</v>
      </c>
      <c r="J8" s="145"/>
    </row>
    <row r="9" spans="2:10" x14ac:dyDescent="0.3">
      <c r="B9" s="266" t="s">
        <v>179</v>
      </c>
      <c r="C9" s="541">
        <f>'Inputs and eligible population'!E58</f>
        <v>0.43</v>
      </c>
      <c r="D9" s="541">
        <f>'Inputs and eligible population'!F58</f>
        <v>0.43</v>
      </c>
      <c r="E9" s="541">
        <f>'Inputs and eligible population'!G58</f>
        <v>0.43</v>
      </c>
      <c r="F9" s="541">
        <f>'Inputs and eligible population'!H58</f>
        <v>0.43</v>
      </c>
      <c r="G9" s="541">
        <f>'Inputs and eligible population'!I58</f>
        <v>0.43</v>
      </c>
      <c r="H9" s="541">
        <f>'Inputs and eligible population'!J58</f>
        <v>0.43</v>
      </c>
      <c r="J9" s="145"/>
    </row>
    <row r="10" spans="2:10" ht="24" customHeight="1" x14ac:dyDescent="0.3">
      <c r="B10" s="266" t="s">
        <v>91</v>
      </c>
      <c r="C10" s="471">
        <f>'Inputs and eligible population'!E59</f>
        <v>0.57000000000000006</v>
      </c>
      <c r="D10" s="471">
        <f>'Inputs and eligible population'!F59</f>
        <v>0.57000000000000006</v>
      </c>
      <c r="E10" s="471">
        <f>'Inputs and eligible population'!G59</f>
        <v>0.57000000000000006</v>
      </c>
      <c r="F10" s="471">
        <f>'Inputs and eligible population'!H59</f>
        <v>0.57000000000000006</v>
      </c>
      <c r="G10" s="471">
        <f>'Inputs and eligible population'!I59</f>
        <v>0.57000000000000006</v>
      </c>
      <c r="H10" s="471">
        <f>'Inputs and eligible population'!J59</f>
        <v>0.57000000000000006</v>
      </c>
      <c r="J10" s="135"/>
    </row>
    <row r="11" spans="2:10" ht="14.4" customHeight="1" x14ac:dyDescent="0.3">
      <c r="B11" s="254"/>
      <c r="C11" s="254"/>
      <c r="D11" s="135"/>
      <c r="E11" s="135"/>
      <c r="F11" s="135"/>
      <c r="G11" s="135"/>
      <c r="H11" s="135"/>
      <c r="J11" s="135"/>
    </row>
    <row r="12" spans="2:10" ht="28.8" x14ac:dyDescent="0.3">
      <c r="B12" s="271" t="s">
        <v>180</v>
      </c>
      <c r="C12" s="247" t="s">
        <v>176</v>
      </c>
      <c r="D12" s="171" t="s">
        <v>83</v>
      </c>
      <c r="E12" s="171" t="s">
        <v>84</v>
      </c>
      <c r="F12" s="171" t="s">
        <v>85</v>
      </c>
      <c r="G12" s="171" t="s">
        <v>86</v>
      </c>
      <c r="H12" s="171" t="s">
        <v>87</v>
      </c>
      <c r="J12" s="135"/>
    </row>
    <row r="13" spans="2:10" x14ac:dyDescent="0.3">
      <c r="B13" s="342" t="s">
        <v>181</v>
      </c>
      <c r="C13" s="130">
        <f>'Inputs and eligible population'!E57*C7</f>
        <v>0</v>
      </c>
      <c r="D13" s="130">
        <f>D7*'Inputs and eligible population'!F57</f>
        <v>0</v>
      </c>
      <c r="E13" s="130">
        <f>E7*'Inputs and eligible population'!G57</f>
        <v>0</v>
      </c>
      <c r="F13" s="130">
        <f>F7*'Inputs and eligible population'!H57</f>
        <v>0</v>
      </c>
      <c r="G13" s="130">
        <f>G7*'Inputs and eligible population'!I57</f>
        <v>0</v>
      </c>
      <c r="H13" s="130">
        <f>H7*'Inputs and eligible population'!J57</f>
        <v>0</v>
      </c>
      <c r="J13" s="135"/>
    </row>
    <row r="14" spans="2:10" x14ac:dyDescent="0.3">
      <c r="B14" s="342" t="s">
        <v>89</v>
      </c>
      <c r="C14" s="130">
        <f>'Inputs and eligible population'!E58*C7</f>
        <v>476256.6937950771</v>
      </c>
      <c r="D14" s="130">
        <f>'Inputs and eligible population'!F58*D7</f>
        <v>480848.66914005659</v>
      </c>
      <c r="E14" s="130">
        <f>'Inputs and eligible population'!G58*E7</f>
        <v>485484.91942719149</v>
      </c>
      <c r="F14" s="130">
        <f>'Inputs and eligible population'!H58*F7</f>
        <v>490165.87154694955</v>
      </c>
      <c r="G14" s="130">
        <f>'Inputs and eligible population'!I58*G7</f>
        <v>494891.95650579402</v>
      </c>
      <c r="H14" s="130">
        <f>'Inputs and eligible population'!J58*H7</f>
        <v>499663.6094658699</v>
      </c>
      <c r="J14" s="135"/>
    </row>
    <row r="15" spans="2:10" x14ac:dyDescent="0.3">
      <c r="B15" s="266" t="s">
        <v>91</v>
      </c>
      <c r="C15" s="130">
        <f>'Inputs and eligible population'!E59*Summary!C7</f>
        <v>631317.01270510233</v>
      </c>
      <c r="D15" s="130">
        <f>'Inputs and eligible population'!F59*Summary!D7</f>
        <v>637404.04979030765</v>
      </c>
      <c r="E15" s="130">
        <f>'Inputs and eligible population'!G59*Summary!E7</f>
        <v>643549.77691511437</v>
      </c>
      <c r="F15" s="130">
        <f>'Inputs and eligible population'!H59*Summary!F7</f>
        <v>649754.75995758432</v>
      </c>
      <c r="G15" s="130">
        <f>'Inputs and eligible population'!I59*Summary!G7</f>
        <v>656019.57025186659</v>
      </c>
      <c r="H15" s="130">
        <f>'Inputs and eligible population'!J59*Summary!H7</f>
        <v>662344.7846408044</v>
      </c>
      <c r="J15" s="135"/>
    </row>
    <row r="16" spans="2:10" x14ac:dyDescent="0.3">
      <c r="B16" s="272"/>
      <c r="C16" s="192">
        <f t="shared" ref="C16:H16" si="0">SUM(C13:C15)</f>
        <v>1107573.7065001794</v>
      </c>
      <c r="D16" s="192">
        <f t="shared" si="0"/>
        <v>1118252.7189303641</v>
      </c>
      <c r="E16" s="192">
        <f t="shared" si="0"/>
        <v>1129034.6963423057</v>
      </c>
      <c r="F16" s="192">
        <f t="shared" si="0"/>
        <v>1139920.6315045338</v>
      </c>
      <c r="G16" s="192">
        <f t="shared" si="0"/>
        <v>1150911.5267576606</v>
      </c>
      <c r="H16" s="192">
        <f t="shared" si="0"/>
        <v>1162008.3941066742</v>
      </c>
      <c r="J16" s="135"/>
    </row>
    <row r="17" spans="1:10" ht="15" thickBot="1" x14ac:dyDescent="0.35">
      <c r="B17" s="513"/>
      <c r="C17" s="514"/>
      <c r="D17" s="514"/>
      <c r="E17" s="514"/>
      <c r="F17" s="514"/>
      <c r="G17" s="514"/>
      <c r="H17" s="514"/>
      <c r="I17" s="515"/>
      <c r="J17" s="135"/>
    </row>
    <row r="18" spans="1:10" x14ac:dyDescent="0.3">
      <c r="B18" s="274"/>
      <c r="C18" s="274"/>
      <c r="D18" s="330"/>
      <c r="E18" s="330"/>
      <c r="F18" s="330"/>
      <c r="G18" s="330"/>
      <c r="H18" s="330"/>
      <c r="I18" s="135"/>
      <c r="J18" s="135"/>
    </row>
    <row r="19" spans="1:10" ht="28.8" x14ac:dyDescent="0.3">
      <c r="B19" s="267" t="s">
        <v>182</v>
      </c>
      <c r="C19" s="247" t="s">
        <v>176</v>
      </c>
      <c r="D19" s="171" t="s">
        <v>83</v>
      </c>
      <c r="E19" s="171" t="s">
        <v>84</v>
      </c>
      <c r="F19" s="171" t="s">
        <v>85</v>
      </c>
      <c r="G19" s="171" t="s">
        <v>86</v>
      </c>
      <c r="H19" s="171" t="s">
        <v>87</v>
      </c>
      <c r="I19" s="135"/>
      <c r="J19" s="135"/>
    </row>
    <row r="20" spans="1:10" x14ac:dyDescent="0.3">
      <c r="B20" s="299" t="s">
        <v>183</v>
      </c>
      <c r="C20" s="260" t="s">
        <v>184</v>
      </c>
      <c r="D20" s="260" t="s">
        <v>184</v>
      </c>
      <c r="E20" s="260" t="s">
        <v>184</v>
      </c>
      <c r="F20" s="260" t="s">
        <v>184</v>
      </c>
      <c r="G20" s="260" t="s">
        <v>184</v>
      </c>
      <c r="H20" s="260" t="s">
        <v>184</v>
      </c>
      <c r="I20" s="135"/>
      <c r="J20" s="135"/>
    </row>
    <row r="21" spans="1:10" x14ac:dyDescent="0.3">
      <c r="B21" s="273" t="s">
        <v>185</v>
      </c>
      <c r="C21" s="261">
        <f>'Financial impact (cash)'!D18</f>
        <v>0</v>
      </c>
      <c r="D21" s="261">
        <f>'Financial impact (cash)'!E18</f>
        <v>0</v>
      </c>
      <c r="E21" s="261">
        <f>'Financial impact (cash)'!F18</f>
        <v>0</v>
      </c>
      <c r="F21" s="261">
        <f>'Financial impact (cash)'!G18</f>
        <v>0</v>
      </c>
      <c r="G21" s="261">
        <f>'Financial impact (cash)'!H18</f>
        <v>0</v>
      </c>
      <c r="H21" s="261">
        <f>'Financial impact (cash)'!I18</f>
        <v>0</v>
      </c>
      <c r="I21" s="135"/>
      <c r="J21" s="135"/>
    </row>
    <row r="22" spans="1:10" x14ac:dyDescent="0.3">
      <c r="C22" s="75"/>
      <c r="D22" s="206">
        <f>D21-$C$21</f>
        <v>0</v>
      </c>
      <c r="E22" s="206">
        <f>E21-$C$21</f>
        <v>0</v>
      </c>
      <c r="F22" s="206">
        <f>F21-$C$21</f>
        <v>0</v>
      </c>
      <c r="G22" s="206">
        <f>G21-$C$21</f>
        <v>0</v>
      </c>
      <c r="H22" s="206">
        <f>H21-$C$21</f>
        <v>0</v>
      </c>
      <c r="I22" s="433" t="s">
        <v>186</v>
      </c>
      <c r="J22" s="135"/>
    </row>
    <row r="23" spans="1:10" x14ac:dyDescent="0.3">
      <c r="C23" s="83"/>
      <c r="D23" s="206">
        <f>D21-C21</f>
        <v>0</v>
      </c>
      <c r="E23" s="206">
        <f>E21-D21</f>
        <v>0</v>
      </c>
      <c r="F23" s="206">
        <f>F21-E21</f>
        <v>0</v>
      </c>
      <c r="G23" s="206">
        <f>G21-F21</f>
        <v>0</v>
      </c>
      <c r="H23" s="206">
        <f>H21-G21</f>
        <v>0</v>
      </c>
      <c r="I23" s="433" t="s">
        <v>187</v>
      </c>
      <c r="J23" s="135"/>
    </row>
    <row r="24" spans="1:10" x14ac:dyDescent="0.3">
      <c r="B24" s="274"/>
      <c r="C24" s="274"/>
      <c r="D24" s="392"/>
      <c r="E24" s="392"/>
      <c r="F24" s="392"/>
      <c r="G24" s="392"/>
      <c r="H24" s="392"/>
      <c r="J24" s="135"/>
    </row>
    <row r="25" spans="1:10" x14ac:dyDescent="0.3">
      <c r="B25" t="s">
        <v>188</v>
      </c>
      <c r="C25" s="274"/>
      <c r="D25" s="392"/>
      <c r="E25" s="392"/>
      <c r="F25" s="392"/>
      <c r="G25" s="392"/>
      <c r="H25" s="392"/>
      <c r="J25" s="135"/>
    </row>
    <row r="26" spans="1:10" x14ac:dyDescent="0.3">
      <c r="B26" s="371" t="s">
        <v>189</v>
      </c>
      <c r="C26" s="274"/>
      <c r="D26" s="392"/>
      <c r="E26" s="392"/>
      <c r="F26" s="392"/>
      <c r="G26" s="392"/>
      <c r="H26" s="392"/>
      <c r="J26" s="135"/>
    </row>
    <row r="27" spans="1:10" x14ac:dyDescent="0.3">
      <c r="B27" s="274"/>
      <c r="C27" s="274"/>
      <c r="D27" s="392"/>
      <c r="E27" s="392"/>
      <c r="F27" s="392"/>
      <c r="G27" s="392"/>
      <c r="H27" s="392"/>
      <c r="J27" s="135"/>
    </row>
    <row r="28" spans="1:10" ht="28.8" x14ac:dyDescent="0.3">
      <c r="A28" s="392"/>
      <c r="B28" s="267" t="s">
        <v>190</v>
      </c>
      <c r="C28" s="247" t="s">
        <v>176</v>
      </c>
      <c r="D28" s="171" t="s">
        <v>83</v>
      </c>
      <c r="E28" s="171" t="s">
        <v>84</v>
      </c>
      <c r="F28" s="171" t="s">
        <v>85</v>
      </c>
      <c r="G28" s="171" t="s">
        <v>86</v>
      </c>
      <c r="H28" s="171" t="s">
        <v>87</v>
      </c>
      <c r="J28" s="135"/>
    </row>
    <row r="29" spans="1:10" x14ac:dyDescent="0.3">
      <c r="A29" s="392"/>
      <c r="B29" s="299" t="s">
        <v>191</v>
      </c>
      <c r="C29" s="260" t="s">
        <v>184</v>
      </c>
      <c r="D29" s="260" t="s">
        <v>184</v>
      </c>
      <c r="E29" s="260" t="s">
        <v>184</v>
      </c>
      <c r="F29" s="260" t="s">
        <v>184</v>
      </c>
      <c r="G29" s="260" t="s">
        <v>184</v>
      </c>
      <c r="H29" s="260" t="s">
        <v>184</v>
      </c>
      <c r="J29" s="135"/>
    </row>
    <row r="30" spans="1:10" x14ac:dyDescent="0.3">
      <c r="A30" s="392"/>
      <c r="B30" s="273" t="s">
        <v>192</v>
      </c>
      <c r="C30" s="261">
        <f>IF($B$26="national prices",'Capacity (national prices)'!K22,IF($B$26="local prices",'Capacity (local prices)'!K22,0))</f>
        <v>134611.43034070145</v>
      </c>
      <c r="D30" s="261">
        <f>IF($B$26="national prices",'Capacity (national prices)'!L22,IF($B$26="local prices",'Capacity (local prices)'!L22,0))</f>
        <v>135909.32783449057</v>
      </c>
      <c r="E30" s="261">
        <f>IF($B$26="national prices",'Capacity (national prices)'!M22,IF($B$26="local prices",'Capacity (local prices)'!M22,0))</f>
        <v>137219.73940602271</v>
      </c>
      <c r="F30" s="261">
        <f>IF($B$26="national prices",'Capacity (national prices)'!N22,IF($B$26="local prices",'Capacity (local prices)'!N22,0))</f>
        <v>138542.7857136261</v>
      </c>
      <c r="G30" s="261">
        <f>IF($B$26="national prices",'Capacity (national prices)'!O22,IF($B$26="local prices",'Capacity (local prices)'!O22,0))</f>
        <v>139878.58857899322</v>
      </c>
      <c r="H30" s="261">
        <f>IF($B$26="national prices",'Capacity (national prices)'!P22,IF($B$26="local prices",'Capacity (local prices)'!P22,0))</f>
        <v>141227.27099839796</v>
      </c>
      <c r="J30" s="135"/>
    </row>
    <row r="31" spans="1:10" x14ac:dyDescent="0.3">
      <c r="A31" s="392"/>
      <c r="C31" s="75"/>
      <c r="D31" s="206">
        <f>D30-$C$30</f>
        <v>1297.897493789118</v>
      </c>
      <c r="E31" s="206">
        <f>E30-$C$30</f>
        <v>2608.3090653212566</v>
      </c>
      <c r="F31" s="206">
        <f>F30-$C$30</f>
        <v>3931.3553729246487</v>
      </c>
      <c r="G31" s="206">
        <f>G30-$C$30</f>
        <v>5267.1582382917695</v>
      </c>
      <c r="H31" s="206">
        <f>H30-$C$30</f>
        <v>6615.8406576965062</v>
      </c>
      <c r="I31" s="433" t="s">
        <v>186</v>
      </c>
      <c r="J31" s="135"/>
    </row>
    <row r="32" spans="1:10" x14ac:dyDescent="0.3">
      <c r="A32" s="392"/>
      <c r="C32" s="83"/>
      <c r="D32" s="206">
        <f>D30-C30</f>
        <v>1297.897493789118</v>
      </c>
      <c r="E32" s="206">
        <f>E30-D30</f>
        <v>1310.4115715321386</v>
      </c>
      <c r="F32" s="206">
        <f>F30-E30</f>
        <v>1323.0463076033921</v>
      </c>
      <c r="G32" s="206">
        <f>G30-F30</f>
        <v>1335.8028653671208</v>
      </c>
      <c r="H32" s="206">
        <f>H30-G30</f>
        <v>1348.6824194047367</v>
      </c>
      <c r="I32" s="433" t="s">
        <v>187</v>
      </c>
      <c r="J32" s="135"/>
    </row>
    <row r="33" spans="1:10" x14ac:dyDescent="0.3">
      <c r="A33" s="392"/>
      <c r="B33" s="392"/>
      <c r="C33" s="392"/>
      <c r="D33" s="392"/>
      <c r="E33" s="392"/>
      <c r="F33" s="392"/>
      <c r="G33" s="392"/>
      <c r="H33" s="392"/>
      <c r="J33" s="135"/>
    </row>
    <row r="34" spans="1:10" ht="28.8" x14ac:dyDescent="0.3">
      <c r="A34" s="392"/>
      <c r="B34" s="267" t="s">
        <v>193</v>
      </c>
      <c r="C34" s="247" t="s">
        <v>176</v>
      </c>
      <c r="D34" s="171" t="s">
        <v>83</v>
      </c>
      <c r="E34" s="171" t="s">
        <v>84</v>
      </c>
      <c r="F34" s="171" t="s">
        <v>85</v>
      </c>
      <c r="G34" s="171" t="s">
        <v>86</v>
      </c>
      <c r="H34" s="171" t="s">
        <v>87</v>
      </c>
      <c r="J34" s="135"/>
    </row>
    <row r="35" spans="1:10" x14ac:dyDescent="0.3">
      <c r="B35" s="299"/>
      <c r="C35" s="260" t="s">
        <v>184</v>
      </c>
      <c r="D35" s="260" t="s">
        <v>184</v>
      </c>
      <c r="E35" s="260" t="s">
        <v>184</v>
      </c>
      <c r="F35" s="260" t="s">
        <v>184</v>
      </c>
      <c r="G35" s="260" t="s">
        <v>184</v>
      </c>
      <c r="H35" s="260" t="s">
        <v>184</v>
      </c>
      <c r="I35" s="135"/>
      <c r="J35" s="135"/>
    </row>
    <row r="36" spans="1:10" x14ac:dyDescent="0.3">
      <c r="B36" s="509" t="s">
        <v>194</v>
      </c>
      <c r="C36" s="530">
        <f>C21+C30</f>
        <v>134611.43034070145</v>
      </c>
      <c r="D36" s="530">
        <f>D21+D30</f>
        <v>135909.32783449057</v>
      </c>
      <c r="E36" s="530">
        <f t="shared" ref="E36:H36" si="1">E21+E30</f>
        <v>137219.73940602271</v>
      </c>
      <c r="F36" s="530">
        <f t="shared" si="1"/>
        <v>138542.7857136261</v>
      </c>
      <c r="G36" s="530">
        <f t="shared" si="1"/>
        <v>139878.58857899322</v>
      </c>
      <c r="H36" s="530">
        <f t="shared" si="1"/>
        <v>141227.27099839796</v>
      </c>
      <c r="I36" s="135"/>
      <c r="J36" s="135"/>
    </row>
    <row r="37" spans="1:10" x14ac:dyDescent="0.3">
      <c r="B37" s="508"/>
      <c r="C37" s="510"/>
      <c r="D37" s="511">
        <f>D36-$C$36</f>
        <v>1297.897493789118</v>
      </c>
      <c r="E37" s="511">
        <f t="shared" ref="E37:H37" si="2">E36-$C$36</f>
        <v>2608.3090653212566</v>
      </c>
      <c r="F37" s="511">
        <f t="shared" si="2"/>
        <v>3931.3553729246487</v>
      </c>
      <c r="G37" s="511">
        <f t="shared" si="2"/>
        <v>5267.1582382917695</v>
      </c>
      <c r="H37" s="511">
        <f t="shared" si="2"/>
        <v>6615.8406576965062</v>
      </c>
      <c r="I37" s="433" t="s">
        <v>186</v>
      </c>
      <c r="J37" s="135"/>
    </row>
    <row r="38" spans="1:10" x14ac:dyDescent="0.3">
      <c r="B38" s="508"/>
      <c r="C38" s="510"/>
      <c r="D38" s="512">
        <f>D36-C36</f>
        <v>1297.897493789118</v>
      </c>
      <c r="E38" s="512">
        <f>E36-D36</f>
        <v>1310.4115715321386</v>
      </c>
      <c r="F38" s="512">
        <f>F36-E36</f>
        <v>1323.0463076033921</v>
      </c>
      <c r="G38" s="512">
        <f>G36-F36</f>
        <v>1335.8028653671208</v>
      </c>
      <c r="H38" s="512">
        <f>H36-G36</f>
        <v>1348.6824194047367</v>
      </c>
      <c r="I38" s="433" t="s">
        <v>187</v>
      </c>
      <c r="J38" s="135"/>
    </row>
    <row r="39" spans="1:10" ht="15" thickBot="1" x14ac:dyDescent="0.35">
      <c r="B39" s="513"/>
      <c r="C39" s="513"/>
      <c r="D39" s="514"/>
      <c r="E39" s="514"/>
      <c r="F39" s="514"/>
      <c r="G39" s="514"/>
      <c r="H39" s="514"/>
      <c r="I39" s="515"/>
      <c r="J39" s="135"/>
    </row>
    <row r="40" spans="1:10" x14ac:dyDescent="0.3">
      <c r="B40" s="274"/>
      <c r="C40" s="274"/>
      <c r="D40" s="330"/>
      <c r="E40" s="330"/>
      <c r="F40" s="330"/>
      <c r="G40" s="330"/>
      <c r="H40" s="330"/>
      <c r="I40" s="135"/>
      <c r="J40" s="135"/>
    </row>
    <row r="41" spans="1:10" x14ac:dyDescent="0.3">
      <c r="B41" s="267" t="s">
        <v>195</v>
      </c>
      <c r="C41" s="490"/>
      <c r="D41" s="171" t="s">
        <v>83</v>
      </c>
      <c r="E41" s="171" t="s">
        <v>84</v>
      </c>
      <c r="F41" s="171" t="s">
        <v>85</v>
      </c>
      <c r="G41" s="171" t="s">
        <v>86</v>
      </c>
      <c r="H41" s="171" t="s">
        <v>87</v>
      </c>
      <c r="I41" s="135"/>
      <c r="J41" s="135"/>
    </row>
    <row r="42" spans="1:10" x14ac:dyDescent="0.3">
      <c r="B42" s="493"/>
      <c r="C42" s="491"/>
      <c r="D42" s="492"/>
      <c r="E42" s="492"/>
      <c r="F42" s="492"/>
      <c r="G42" s="492"/>
      <c r="H42" s="492"/>
      <c r="I42" s="135"/>
      <c r="J42" s="135"/>
    </row>
    <row r="43" spans="1:10" x14ac:dyDescent="0.3">
      <c r="I43" s="135"/>
      <c r="J43" s="135"/>
    </row>
    <row r="44" spans="1:10" x14ac:dyDescent="0.3">
      <c r="B44" s="267" t="s">
        <v>196</v>
      </c>
      <c r="C44" s="268"/>
      <c r="D44" s="262"/>
      <c r="E44" s="262"/>
      <c r="F44" s="262"/>
      <c r="G44" s="262"/>
      <c r="H44" s="263"/>
      <c r="I44" s="135"/>
      <c r="J44" s="135"/>
    </row>
    <row r="45" spans="1:10" x14ac:dyDescent="0.3">
      <c r="B45" s="269" t="str">
        <f>'Capacity (local prices)'!B10</f>
        <v>Initial Assessment</v>
      </c>
      <c r="C45" s="270"/>
      <c r="D45" s="130">
        <f>'Capacity (local prices)'!E30</f>
        <v>5739.9691812243545</v>
      </c>
      <c r="E45" s="130">
        <f>'Capacity (local prices)'!F30</f>
        <v>11535.28204014292</v>
      </c>
      <c r="F45" s="130">
        <f>'Capacity (local prices)'!G30</f>
        <v>17386.472189840511</v>
      </c>
      <c r="G45" s="130">
        <f>'Capacity (local prices)'!H30</f>
        <v>23294.078388396068</v>
      </c>
      <c r="H45" s="130">
        <f>'Capacity (local prices)'!I30</f>
        <v>29258.644588490948</v>
      </c>
      <c r="I45" s="135"/>
      <c r="J45" s="135"/>
    </row>
    <row r="46" spans="1:10" x14ac:dyDescent="0.3">
      <c r="B46" s="269" t="str">
        <f>'Capacity (local prices)'!B11</f>
        <v>Assessment calls - follow up and monitoring</v>
      </c>
      <c r="C46" s="270"/>
      <c r="D46" s="130">
        <f>'Capacity (local prices)'!E36</f>
        <v>0</v>
      </c>
      <c r="E46" s="130">
        <f>'Capacity (local prices)'!F36</f>
        <v>0</v>
      </c>
      <c r="F46" s="130">
        <f>'Capacity (local prices)'!G36</f>
        <v>0</v>
      </c>
      <c r="G46" s="130">
        <f>'Capacity (local prices)'!H36</f>
        <v>0</v>
      </c>
      <c r="H46" s="130">
        <f>'Capacity (local prices)'!I36</f>
        <v>0</v>
      </c>
      <c r="I46" s="135"/>
      <c r="J46" s="135"/>
    </row>
    <row r="47" spans="1:10" x14ac:dyDescent="0.3">
      <c r="B47" s="269" t="str">
        <f>'Capacity (local prices)'!B12</f>
        <v>Nurse time -webinars</v>
      </c>
      <c r="C47" s="270"/>
      <c r="D47" s="130">
        <f>'Capacity (local prices)'!E42</f>
        <v>0</v>
      </c>
      <c r="E47" s="130">
        <f>'Capacity (local prices)'!F42</f>
        <v>0</v>
      </c>
      <c r="F47" s="130">
        <f>'Capacity (local prices)'!G42</f>
        <v>0</v>
      </c>
      <c r="G47" s="130">
        <f>'Capacity (local prices)'!H42</f>
        <v>0</v>
      </c>
      <c r="H47" s="130">
        <f>'Capacity (local prices)'!I42</f>
        <v>0</v>
      </c>
      <c r="I47" s="135"/>
      <c r="J47" s="135"/>
    </row>
    <row r="48" spans="1:10" x14ac:dyDescent="0.3">
      <c r="B48" s="269" t="str">
        <f>'Capacity (local prices)'!B13</f>
        <v>Nurse time -end of programme assessment</v>
      </c>
      <c r="C48" s="270"/>
      <c r="D48" s="130">
        <f>'Capacity (local prices)'!E49</f>
        <v>4591.9753449794953</v>
      </c>
      <c r="E48" s="130">
        <f>'Capacity (local prices)'!F49</f>
        <v>9228.2256321143941</v>
      </c>
      <c r="F48" s="130">
        <f>'Capacity (local prices)'!G49</f>
        <v>13909.177751872456</v>
      </c>
      <c r="G48" s="130">
        <f>'Capacity (local prices)'!H49</f>
        <v>18635.262710716925</v>
      </c>
      <c r="H48" s="130">
        <f>'Capacity (local prices)'!I49</f>
        <v>23406.915670792805</v>
      </c>
      <c r="I48" s="135"/>
      <c r="J48" s="135"/>
    </row>
    <row r="49" spans="2:10" x14ac:dyDescent="0.3">
      <c r="B49" s="269" t="str">
        <f>'Capacity (local prices)'!B14</f>
        <v>Nurse time face-to-face individual PR exercise sessions</v>
      </c>
      <c r="C49" s="270"/>
      <c r="D49" s="130">
        <f>'Capacity (local prices)'!E56</f>
        <v>22041.481655901298</v>
      </c>
      <c r="E49" s="130">
        <f>'Capacity (local prices)'!F56</f>
        <v>44295.483034148812</v>
      </c>
      <c r="F49" s="130">
        <f>'Capacity (local prices)'!G56</f>
        <v>66764.053208987694</v>
      </c>
      <c r="G49" s="130">
        <f>'Capacity (local prices)'!H56</f>
        <v>89449.261011441238</v>
      </c>
      <c r="H49" s="130">
        <f>'Capacity (local prices)'!I56</f>
        <v>112353.19521980546</v>
      </c>
      <c r="I49" s="589"/>
      <c r="J49" s="135"/>
    </row>
    <row r="50" spans="2:10" x14ac:dyDescent="0.3">
      <c r="B50" s="269" t="str">
        <f>'Capacity (local prices)'!B15</f>
        <v>Nurse time face-to-face group PR exercise sessions</v>
      </c>
      <c r="C50" s="270"/>
      <c r="D50" s="130">
        <f>'Capacity (local prices)'!E63</f>
        <v>8816.5926623605192</v>
      </c>
      <c r="E50" s="130">
        <f>'Capacity (local prices)'!F63</f>
        <v>17718.193213659571</v>
      </c>
      <c r="F50" s="130">
        <f>'Capacity (local prices)'!G63</f>
        <v>26705.621283594985</v>
      </c>
      <c r="G50" s="130">
        <f>'Capacity (local prices)'!H63</f>
        <v>35779.704404576449</v>
      </c>
      <c r="H50" s="130">
        <f>'Capacity (local prices)'!I63</f>
        <v>44941.278087922139</v>
      </c>
      <c r="I50" s="589"/>
      <c r="J50" s="135"/>
    </row>
    <row r="51" spans="2:10" x14ac:dyDescent="0.3">
      <c r="B51" s="616" t="s">
        <v>976</v>
      </c>
      <c r="C51" s="617"/>
      <c r="D51" s="192">
        <f>SUM(D45:D50)</f>
        <v>41190.018844465667</v>
      </c>
      <c r="E51" s="192">
        <f t="shared" ref="E51:H51" si="3">SUM(E45:E50)</f>
        <v>82777.183920065698</v>
      </c>
      <c r="F51" s="192">
        <f t="shared" si="3"/>
        <v>124765.32443429565</v>
      </c>
      <c r="G51" s="192">
        <f t="shared" si="3"/>
        <v>167158.30651513068</v>
      </c>
      <c r="H51" s="192">
        <f t="shared" si="3"/>
        <v>209960.03356701136</v>
      </c>
      <c r="I51" s="135"/>
      <c r="J51" s="135"/>
    </row>
    <row r="52" spans="2:10" x14ac:dyDescent="0.3">
      <c r="E52" s="293"/>
      <c r="F52" s="293"/>
      <c r="G52" s="293"/>
      <c r="H52" s="293"/>
      <c r="I52" s="135"/>
      <c r="J52" s="135"/>
    </row>
    <row r="53" spans="2:10" x14ac:dyDescent="0.3">
      <c r="B53" s="267" t="s">
        <v>197</v>
      </c>
      <c r="C53" s="268"/>
      <c r="D53" s="262"/>
      <c r="E53" s="262"/>
      <c r="F53" s="262"/>
      <c r="G53" s="262"/>
      <c r="H53" s="263"/>
      <c r="I53" s="135"/>
      <c r="J53" s="135"/>
    </row>
    <row r="54" spans="2:10" x14ac:dyDescent="0.3">
      <c r="B54" s="337" t="s">
        <v>198</v>
      </c>
      <c r="C54" s="275"/>
      <c r="D54" s="369">
        <f>'Capacity (local prices)'!E72</f>
        <v>0</v>
      </c>
      <c r="E54" s="369">
        <f>'Capacity (local prices)'!F72</f>
        <v>0</v>
      </c>
      <c r="F54" s="369">
        <f>'Capacity (local prices)'!G72</f>
        <v>0</v>
      </c>
      <c r="G54" s="369">
        <f>'Capacity (local prices)'!H72</f>
        <v>0</v>
      </c>
      <c r="H54" s="369">
        <f>'Capacity (local prices)'!I72</f>
        <v>0</v>
      </c>
      <c r="I54" s="135"/>
      <c r="J54" s="135"/>
    </row>
    <row r="55" spans="2:10" x14ac:dyDescent="0.3">
      <c r="I55" s="135"/>
      <c r="J55" s="135"/>
    </row>
    <row r="56" spans="2:10" x14ac:dyDescent="0.3">
      <c r="B56" s="267" t="s">
        <v>199</v>
      </c>
      <c r="C56" s="268"/>
      <c r="D56" s="262"/>
      <c r="E56" s="262"/>
      <c r="F56" s="262"/>
      <c r="G56" s="262"/>
      <c r="H56" s="263"/>
      <c r="I56" s="135"/>
      <c r="J56" s="135"/>
    </row>
    <row r="57" spans="2:10" x14ac:dyDescent="0.3">
      <c r="B57" s="269" t="str">
        <f>'Capacity (local prices)'!B75</f>
        <v>Assessments  carried out by physiotherapist</v>
      </c>
      <c r="C57" s="270"/>
      <c r="D57" s="369">
        <f>'Capacity (local prices)'!E80</f>
        <v>0</v>
      </c>
      <c r="E57" s="369">
        <f>'Capacity (local prices)'!F80</f>
        <v>0</v>
      </c>
      <c r="F57" s="369">
        <f>'Capacity (local prices)'!G80</f>
        <v>0</v>
      </c>
      <c r="G57" s="369">
        <f>'Capacity (local prices)'!H80</f>
        <v>0</v>
      </c>
      <c r="H57" s="369">
        <f>'Capacity (local prices)'!I80</f>
        <v>0</v>
      </c>
      <c r="I57" s="135"/>
      <c r="J57" s="135"/>
    </row>
    <row r="58" spans="2:10" x14ac:dyDescent="0.3">
      <c r="B58" s="269" t="str">
        <f>'Capacity (local prices)'!B82</f>
        <v xml:space="preserve">Assessments  carried out by exercise physiologist </v>
      </c>
      <c r="C58" s="270"/>
      <c r="D58" s="369">
        <f>'Capacity (local prices)'!E87</f>
        <v>0</v>
      </c>
      <c r="E58" s="369">
        <f>'Capacity (local prices)'!F87</f>
        <v>0</v>
      </c>
      <c r="F58" s="369">
        <f>'Capacity (local prices)'!G87</f>
        <v>0</v>
      </c>
      <c r="G58" s="369">
        <f>'Capacity (local prices)'!H87</f>
        <v>0</v>
      </c>
      <c r="H58" s="369">
        <f>'Capacity (local prices)'!I87</f>
        <v>0</v>
      </c>
      <c r="I58" s="135"/>
      <c r="J58" s="135"/>
    </row>
    <row r="59" spans="2:10" x14ac:dyDescent="0.3">
      <c r="B59" s="269" t="str">
        <f>'Capacity (local prices)'!B89</f>
        <v xml:space="preserve">Assessments  carried out by occupational therapist </v>
      </c>
      <c r="C59" s="270"/>
      <c r="D59" s="369">
        <f>'Capacity (local prices)'!E94</f>
        <v>0</v>
      </c>
      <c r="E59" s="369">
        <f>'Capacity (local prices)'!F94</f>
        <v>0</v>
      </c>
      <c r="F59" s="369">
        <f>'Capacity (local prices)'!G94</f>
        <v>0</v>
      </c>
      <c r="G59" s="369">
        <f>'Capacity (local prices)'!H94</f>
        <v>0</v>
      </c>
      <c r="H59" s="369">
        <f>'Capacity (local prices)'!I94</f>
        <v>0</v>
      </c>
      <c r="I59" s="135"/>
      <c r="J59" s="135"/>
    </row>
    <row r="60" spans="2:10" x14ac:dyDescent="0.3">
      <c r="I60" s="135"/>
      <c r="J60" s="135"/>
    </row>
    <row r="61" spans="2:10" x14ac:dyDescent="0.3">
      <c r="B61" s="267" t="s">
        <v>200</v>
      </c>
      <c r="C61" s="268"/>
      <c r="D61" s="262"/>
      <c r="E61" s="262"/>
      <c r="F61" s="262"/>
      <c r="G61" s="262"/>
      <c r="H61" s="263"/>
      <c r="I61" s="135"/>
      <c r="J61" s="135"/>
    </row>
    <row r="62" spans="2:10" x14ac:dyDescent="0.3">
      <c r="B62" s="337" t="s">
        <v>201</v>
      </c>
      <c r="C62" s="275"/>
      <c r="D62" s="369">
        <f>'Capacity (local prices)'!E101</f>
        <v>0</v>
      </c>
      <c r="E62" s="369">
        <f>'Capacity (local prices)'!F101</f>
        <v>0</v>
      </c>
      <c r="F62" s="369">
        <f>'Capacity (local prices)'!G101</f>
        <v>0</v>
      </c>
      <c r="G62" s="369">
        <f>'Capacity (local prices)'!H101</f>
        <v>0</v>
      </c>
      <c r="H62" s="369">
        <f>'Capacity (local prices)'!I101</f>
        <v>0</v>
      </c>
      <c r="I62" s="135"/>
      <c r="J62" s="135"/>
    </row>
    <row r="63" spans="2:10" x14ac:dyDescent="0.3">
      <c r="I63" s="135"/>
      <c r="J63" s="135"/>
    </row>
    <row r="64" spans="2:10" x14ac:dyDescent="0.3">
      <c r="B64" s="267" t="s">
        <v>202</v>
      </c>
      <c r="C64" s="268"/>
      <c r="D64" s="262"/>
      <c r="E64" s="262"/>
      <c r="F64" s="262"/>
      <c r="G64" s="262"/>
      <c r="H64" s="263"/>
    </row>
    <row r="65" spans="2:14" x14ac:dyDescent="0.3">
      <c r="B65" s="337" t="s">
        <v>203</v>
      </c>
      <c r="C65" s="275"/>
      <c r="D65" s="369">
        <f>'Capacity (local prices)'!E108</f>
        <v>0</v>
      </c>
      <c r="E65" s="369">
        <f>'Capacity (local prices)'!F108</f>
        <v>0</v>
      </c>
      <c r="F65" s="369">
        <f>'Capacity (local prices)'!G108</f>
        <v>0</v>
      </c>
      <c r="G65" s="369">
        <f>'Capacity (local prices)'!H108</f>
        <v>0</v>
      </c>
      <c r="H65" s="369">
        <f>'Capacity (local prices)'!I108</f>
        <v>0</v>
      </c>
      <c r="I65" s="583"/>
      <c r="J65" s="583"/>
      <c r="K65" s="583"/>
      <c r="L65" s="583"/>
      <c r="M65" s="583"/>
      <c r="N65" s="583"/>
    </row>
    <row r="66" spans="2:14" x14ac:dyDescent="0.3">
      <c r="D66" s="583"/>
      <c r="E66" s="583"/>
      <c r="F66" s="583"/>
      <c r="G66" s="583"/>
      <c r="H66" s="583"/>
      <c r="I66" s="583"/>
      <c r="J66" s="583"/>
      <c r="K66" s="583"/>
      <c r="L66" s="583"/>
      <c r="M66" s="583"/>
      <c r="N66" s="583"/>
    </row>
    <row r="67" spans="2:14" x14ac:dyDescent="0.3">
      <c r="D67" s="683"/>
      <c r="E67" s="684"/>
      <c r="F67" s="684"/>
      <c r="G67" s="684"/>
      <c r="H67" s="684"/>
      <c r="I67" s="684"/>
      <c r="J67" s="684"/>
      <c r="K67" s="684"/>
      <c r="L67" s="684"/>
      <c r="M67" s="684"/>
      <c r="N67" s="684"/>
    </row>
  </sheetData>
  <sheetProtection algorithmName="SHA-512" hashValue="kq2m45eaXcBSSQCkLysSt3oh23zemqkYlU8aFRNjC96UzpXy7KEPZ59NUO4SWfAGMr93y6xKdic34rgSgm6ooQ==" saltValue="0uYlcdDo7rRFuL0iqb+CRQ==" spinCount="100000" sheet="1" objects="1" scenarios="1"/>
  <protectedRanges>
    <protectedRange sqref="B26" name="Range1"/>
  </protectedRanges>
  <mergeCells count="3">
    <mergeCell ref="D67:N67"/>
    <mergeCell ref="B5:H5"/>
    <mergeCell ref="B4:H4"/>
  </mergeCells>
  <phoneticPr fontId="44"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5"/>
  <sheetViews>
    <sheetView showGridLines="0" zoomScale="80" zoomScaleNormal="80" zoomScaleSheetLayoutView="80" workbookViewId="0"/>
  </sheetViews>
  <sheetFormatPr defaultColWidth="8.88671875" defaultRowHeight="14.4" x14ac:dyDescent="0.3"/>
  <cols>
    <col min="1" max="1" width="3.5546875" customWidth="1"/>
    <col min="2" max="2" width="50.5546875" style="1" customWidth="1"/>
    <col min="3" max="3" width="11.5546875" customWidth="1"/>
    <col min="4" max="8" width="11.6640625" customWidth="1"/>
    <col min="9" max="9" width="10.44140625" customWidth="1"/>
    <col min="10" max="12" width="11.44140625" bestFit="1" customWidth="1"/>
    <col min="13" max="13" width="11.44140625" customWidth="1"/>
    <col min="14" max="14" width="1.5546875" customWidth="1"/>
    <col min="15" max="20" width="10.88671875" customWidth="1"/>
    <col min="22" max="35" width="8.88671875" customWidth="1"/>
  </cols>
  <sheetData>
    <row r="1" spans="2:34" ht="84.6" customHeight="1" x14ac:dyDescent="0.3">
      <c r="B1" s="148" t="str">
        <f>'Unit costs'!B1</f>
        <v>Digital pulmonary rehabilitation technologies for adults with chronic obstructive pulmonary disease: early value assessment</v>
      </c>
      <c r="C1" s="129"/>
      <c r="D1" s="129"/>
      <c r="E1" s="129"/>
      <c r="F1" s="129"/>
      <c r="G1" s="129"/>
      <c r="H1" s="129"/>
      <c r="I1" s="129"/>
      <c r="J1" s="129"/>
      <c r="K1" s="129"/>
      <c r="L1" s="129"/>
      <c r="M1" s="129"/>
      <c r="N1" s="129"/>
      <c r="O1" s="129"/>
      <c r="P1" s="129"/>
      <c r="Q1" s="129"/>
      <c r="R1" s="129"/>
      <c r="S1" s="129"/>
      <c r="T1" s="129"/>
    </row>
    <row r="2" spans="2:34" ht="38.1" customHeight="1" x14ac:dyDescent="0.3">
      <c r="B2" s="367" t="s">
        <v>751</v>
      </c>
      <c r="C2" s="129" t="s">
        <v>145</v>
      </c>
      <c r="D2" s="129" t="s">
        <v>145</v>
      </c>
      <c r="E2" s="129" t="s">
        <v>145</v>
      </c>
      <c r="F2" s="129" t="s">
        <v>145</v>
      </c>
      <c r="G2" s="129" t="s">
        <v>145</v>
      </c>
      <c r="H2" s="129"/>
      <c r="I2" s="129" t="s">
        <v>145</v>
      </c>
      <c r="J2" s="129" t="s">
        <v>145</v>
      </c>
      <c r="K2" s="135"/>
      <c r="L2" s="129"/>
      <c r="M2" s="129"/>
      <c r="N2" s="129"/>
      <c r="O2" s="129"/>
      <c r="P2" s="129"/>
      <c r="Q2" s="129"/>
      <c r="R2" s="129"/>
      <c r="S2" s="129"/>
      <c r="T2" s="129"/>
    </row>
    <row r="3" spans="2:34" x14ac:dyDescent="0.3">
      <c r="B3" s="132" t="s">
        <v>145</v>
      </c>
      <c r="C3" s="135" t="s">
        <v>145</v>
      </c>
      <c r="D3" s="135" t="s">
        <v>145</v>
      </c>
      <c r="E3" s="135" t="s">
        <v>145</v>
      </c>
      <c r="F3" s="135" t="s">
        <v>145</v>
      </c>
      <c r="G3" s="135" t="s">
        <v>145</v>
      </c>
      <c r="H3" s="135" t="s">
        <v>145</v>
      </c>
      <c r="I3" s="135" t="s">
        <v>145</v>
      </c>
      <c r="J3" s="135" t="s">
        <v>145</v>
      </c>
      <c r="K3" s="135"/>
      <c r="L3" s="135"/>
      <c r="M3" s="135"/>
      <c r="N3" s="135"/>
      <c r="O3" s="135"/>
      <c r="P3" s="135"/>
      <c r="Q3" s="135"/>
      <c r="R3" s="135"/>
      <c r="S3" s="135"/>
      <c r="T3" s="135"/>
    </row>
    <row r="4" spans="2:34" s="252" customFormat="1" x14ac:dyDescent="0.3">
      <c r="B4" s="256" t="s">
        <v>752</v>
      </c>
      <c r="F4" s="135"/>
      <c r="G4" s="135"/>
      <c r="H4" s="135"/>
      <c r="I4" s="135"/>
      <c r="J4" s="135" t="s">
        <v>145</v>
      </c>
      <c r="K4" s="135"/>
      <c r="L4" s="135"/>
      <c r="M4" s="135"/>
      <c r="N4" s="135"/>
      <c r="O4" s="135"/>
      <c r="P4" s="135"/>
      <c r="Q4" s="135"/>
      <c r="R4" s="135"/>
      <c r="S4" s="135"/>
      <c r="T4" s="135"/>
    </row>
    <row r="5" spans="2:34" s="252" customFormat="1" x14ac:dyDescent="0.3">
      <c r="B5" s="256" t="s">
        <v>753</v>
      </c>
      <c r="F5" s="135"/>
      <c r="G5" s="135"/>
      <c r="H5" s="135"/>
      <c r="I5" s="135"/>
      <c r="J5" s="135"/>
      <c r="K5" s="135"/>
      <c r="L5" s="135"/>
      <c r="M5" s="135"/>
      <c r="N5" s="135"/>
      <c r="O5" s="135"/>
      <c r="P5" s="135"/>
      <c r="Q5" s="135"/>
      <c r="R5" s="135"/>
      <c r="S5" s="135"/>
      <c r="T5" s="135"/>
    </row>
    <row r="6" spans="2:34" s="252" customFormat="1" x14ac:dyDescent="0.3">
      <c r="B6" s="256"/>
      <c r="C6" s="135" t="s">
        <v>145</v>
      </c>
      <c r="D6" s="135" t="s">
        <v>145</v>
      </c>
      <c r="E6" s="135"/>
      <c r="F6" s="135"/>
      <c r="G6" s="135"/>
      <c r="H6" s="135"/>
      <c r="I6" s="135" t="s">
        <v>145</v>
      </c>
      <c r="J6" s="135" t="s">
        <v>145</v>
      </c>
      <c r="K6" s="135"/>
      <c r="L6" s="135"/>
      <c r="M6" s="135"/>
      <c r="N6" s="135"/>
      <c r="O6" s="135"/>
      <c r="P6" s="135"/>
      <c r="Q6" s="135"/>
      <c r="R6" s="135"/>
      <c r="S6" s="135"/>
      <c r="T6" s="135"/>
    </row>
    <row r="7" spans="2:34" s="252" customFormat="1" ht="43.2" x14ac:dyDescent="0.3">
      <c r="B7" s="265" t="s">
        <v>177</v>
      </c>
      <c r="C7" s="276"/>
      <c r="D7" s="403" t="s">
        <v>754</v>
      </c>
      <c r="E7" s="277" t="s">
        <v>60</v>
      </c>
      <c r="F7" s="277" t="s">
        <v>61</v>
      </c>
      <c r="G7" s="278" t="s">
        <v>755</v>
      </c>
      <c r="H7" s="278" t="s">
        <v>756</v>
      </c>
      <c r="I7" s="277" t="s">
        <v>757</v>
      </c>
      <c r="K7" s="135"/>
      <c r="L7" s="135"/>
      <c r="N7" s="135"/>
      <c r="O7" s="135"/>
      <c r="P7" s="135"/>
      <c r="Q7" s="135"/>
      <c r="R7" s="135"/>
      <c r="S7" s="135"/>
      <c r="T7" s="135"/>
    </row>
    <row r="8" spans="2:34" s="152" customFormat="1" x14ac:dyDescent="0.3">
      <c r="B8" s="233" t="s">
        <v>177</v>
      </c>
      <c r="C8" s="193"/>
      <c r="D8" s="192">
        <f>'Inputs and eligible population'!F38</f>
        <v>1107573.7065001794</v>
      </c>
      <c r="E8" s="192">
        <f>'Inputs and eligible population'!G38</f>
        <v>1118252.7189303641</v>
      </c>
      <c r="F8" s="192">
        <f>'Inputs and eligible population'!H38</f>
        <v>1129034.6963423057</v>
      </c>
      <c r="G8" s="192">
        <f>'Inputs and eligible population'!I38</f>
        <v>1139920.6315045338</v>
      </c>
      <c r="H8" s="192">
        <f>'Inputs and eligible population'!J38</f>
        <v>1150911.5267576606</v>
      </c>
      <c r="I8" s="192">
        <f>'Inputs and eligible population'!K38</f>
        <v>1162008.3941066742</v>
      </c>
      <c r="K8" s="135"/>
      <c r="L8" s="135"/>
    </row>
    <row r="9" spans="2:34" s="252" customFormat="1" x14ac:dyDescent="0.3">
      <c r="B9" s="254" t="s">
        <v>145</v>
      </c>
      <c r="C9" s="135" t="s">
        <v>145</v>
      </c>
      <c r="D9" s="135" t="s">
        <v>145</v>
      </c>
      <c r="E9" s="135" t="s">
        <v>145</v>
      </c>
      <c r="F9" s="135" t="s">
        <v>145</v>
      </c>
      <c r="G9" s="135" t="s">
        <v>145</v>
      </c>
      <c r="H9" s="135"/>
      <c r="I9" s="135"/>
      <c r="K9" s="135"/>
      <c r="L9" s="135"/>
      <c r="N9" s="135"/>
      <c r="O9" s="135"/>
      <c r="P9" s="135"/>
      <c r="Q9" s="135"/>
      <c r="R9" s="135"/>
      <c r="S9" s="135"/>
      <c r="T9" s="135"/>
      <c r="AD9" s="279"/>
      <c r="AE9" s="279"/>
      <c r="AF9" s="279"/>
      <c r="AG9" s="279"/>
      <c r="AH9" s="279"/>
    </row>
    <row r="10" spans="2:34" s="252" customFormat="1" x14ac:dyDescent="0.3">
      <c r="B10" s="333" t="s">
        <v>183</v>
      </c>
      <c r="C10" s="334"/>
      <c r="D10" s="335"/>
      <c r="E10" s="335"/>
      <c r="F10" s="335"/>
      <c r="G10" s="335"/>
      <c r="H10" s="335"/>
      <c r="I10" s="336"/>
      <c r="K10" s="135"/>
      <c r="L10" s="135"/>
      <c r="N10" s="135"/>
      <c r="O10" s="135"/>
      <c r="P10" s="135"/>
      <c r="Q10" s="135"/>
      <c r="R10" s="135"/>
      <c r="S10" s="135"/>
      <c r="T10" s="135"/>
    </row>
    <row r="11" spans="2:34" s="252" customFormat="1" x14ac:dyDescent="0.3">
      <c r="B11" s="254"/>
      <c r="C11" s="135"/>
      <c r="D11" s="135"/>
      <c r="E11" s="135"/>
      <c r="F11" s="135"/>
      <c r="G11" s="135"/>
      <c r="H11" s="135"/>
      <c r="I11" s="135"/>
      <c r="N11" s="135"/>
      <c r="O11" s="135"/>
      <c r="P11" s="135"/>
      <c r="Q11" s="135"/>
      <c r="R11" s="135"/>
      <c r="S11" s="135"/>
      <c r="T11" s="135"/>
      <c r="AD11" s="279"/>
      <c r="AE11" s="279"/>
      <c r="AF11" s="279"/>
      <c r="AG11" s="279"/>
      <c r="AH11" s="279"/>
    </row>
    <row r="12" spans="2:34" s="252" customFormat="1" x14ac:dyDescent="0.3">
      <c r="B12" s="286" t="s">
        <v>758</v>
      </c>
      <c r="C12" s="280"/>
      <c r="D12" s="194"/>
      <c r="E12" s="194"/>
      <c r="F12" s="194"/>
      <c r="G12" s="194"/>
      <c r="H12" s="194"/>
      <c r="I12" s="195"/>
      <c r="N12" s="135"/>
      <c r="O12" s="135"/>
      <c r="P12" s="135"/>
      <c r="Q12" s="135"/>
      <c r="R12" s="135"/>
      <c r="S12" s="135"/>
      <c r="T12" s="135"/>
    </row>
    <row r="13" spans="2:34" s="252" customFormat="1" x14ac:dyDescent="0.3">
      <c r="B13" s="342" t="str">
        <f>'Inputs and eligible population'!D57</f>
        <v>People choosing My COPD+ standard PR</v>
      </c>
      <c r="C13" s="343"/>
      <c r="D13" s="281">
        <f>D$8*'Inputs and eligible population'!E57</f>
        <v>0</v>
      </c>
      <c r="E13" s="281">
        <f>E$8*'Inputs and eligible population'!F57</f>
        <v>0</v>
      </c>
      <c r="F13" s="281">
        <f>F$8*'Inputs and eligible population'!G57</f>
        <v>0</v>
      </c>
      <c r="G13" s="281">
        <f>G$8*'Inputs and eligible population'!H57</f>
        <v>0</v>
      </c>
      <c r="H13" s="281">
        <f>H$8*'Inputs and eligible population'!I57</f>
        <v>0</v>
      </c>
      <c r="I13" s="281">
        <f>I$8*'Inputs and eligible population'!J57</f>
        <v>0</v>
      </c>
      <c r="N13" s="135"/>
      <c r="O13" s="135"/>
      <c r="P13" s="135"/>
      <c r="Q13" s="135"/>
      <c r="R13" s="135"/>
      <c r="S13" s="135"/>
      <c r="T13" s="135"/>
      <c r="V13" s="279"/>
      <c r="W13" s="279"/>
      <c r="X13" s="279"/>
      <c r="Y13" s="279"/>
      <c r="Z13" s="279"/>
      <c r="AA13" s="279"/>
      <c r="AC13" s="279"/>
      <c r="AD13" s="279"/>
      <c r="AE13" s="279"/>
      <c r="AF13" s="279"/>
      <c r="AG13" s="279"/>
      <c r="AH13" s="279"/>
    </row>
    <row r="14" spans="2:34" s="252" customFormat="1" x14ac:dyDescent="0.3">
      <c r="B14" s="287"/>
      <c r="C14" s="585"/>
      <c r="D14" s="196">
        <f t="shared" ref="D14:I14" si="0">SUM(D13:D13)</f>
        <v>0</v>
      </c>
      <c r="E14" s="196">
        <f t="shared" si="0"/>
        <v>0</v>
      </c>
      <c r="F14" s="196">
        <f t="shared" si="0"/>
        <v>0</v>
      </c>
      <c r="G14" s="196">
        <f t="shared" si="0"/>
        <v>0</v>
      </c>
      <c r="H14" s="196">
        <f t="shared" si="0"/>
        <v>0</v>
      </c>
      <c r="I14" s="196">
        <f t="shared" si="0"/>
        <v>0</v>
      </c>
      <c r="N14" s="135"/>
      <c r="O14" s="135"/>
      <c r="P14" s="135"/>
      <c r="Q14" s="135"/>
      <c r="R14" s="135"/>
      <c r="S14" s="135"/>
      <c r="T14" s="135"/>
      <c r="V14" s="279"/>
      <c r="W14" s="279"/>
      <c r="X14" s="279"/>
      <c r="Y14" s="279"/>
      <c r="Z14" s="279"/>
      <c r="AA14" s="279"/>
      <c r="AC14" s="279"/>
      <c r="AD14" s="279"/>
      <c r="AE14" s="279"/>
      <c r="AF14" s="279"/>
      <c r="AG14" s="279"/>
      <c r="AH14" s="279"/>
    </row>
    <row r="15" spans="2:34" s="252" customFormat="1" x14ac:dyDescent="0.3">
      <c r="B15" s="288"/>
      <c r="C15" s="135"/>
      <c r="D15" s="135"/>
      <c r="E15" s="135"/>
      <c r="F15" s="135"/>
      <c r="G15" s="135"/>
      <c r="H15" s="135"/>
      <c r="I15" s="135"/>
      <c r="N15" s="135"/>
      <c r="O15" s="135"/>
      <c r="P15" s="135"/>
      <c r="Q15" s="135"/>
      <c r="R15" s="135"/>
      <c r="S15" s="135"/>
      <c r="T15" s="135"/>
      <c r="AD15" s="279"/>
      <c r="AE15" s="279"/>
      <c r="AF15" s="279"/>
      <c r="AG15" s="279"/>
      <c r="AH15" s="279"/>
    </row>
    <row r="16" spans="2:34" s="252" customFormat="1" x14ac:dyDescent="0.3">
      <c r="B16" s="289" t="s">
        <v>759</v>
      </c>
      <c r="C16" s="282" t="s">
        <v>760</v>
      </c>
      <c r="D16" s="283" t="s">
        <v>184</v>
      </c>
      <c r="E16" s="283" t="s">
        <v>184</v>
      </c>
      <c r="F16" s="283" t="s">
        <v>184</v>
      </c>
      <c r="G16" s="283" t="s">
        <v>184</v>
      </c>
      <c r="H16" s="283" t="s">
        <v>184</v>
      </c>
      <c r="I16" s="283" t="s">
        <v>184</v>
      </c>
      <c r="N16" s="135"/>
      <c r="O16" s="135"/>
      <c r="P16" s="135"/>
      <c r="Q16" s="135"/>
      <c r="R16" s="135"/>
      <c r="S16" s="135"/>
      <c r="T16" s="135"/>
      <c r="AD16" s="279"/>
      <c r="AE16" s="279"/>
      <c r="AF16" s="279"/>
      <c r="AG16" s="279"/>
      <c r="AH16" s="279"/>
    </row>
    <row r="17" spans="2:34" s="252" customFormat="1" x14ac:dyDescent="0.3">
      <c r="B17" s="341" t="s">
        <v>761</v>
      </c>
      <c r="C17" s="284">
        <f>(('Inputs and eligible population'!I53*(100%+'Inputs and eligible population'!J53)))</f>
        <v>0</v>
      </c>
      <c r="D17" s="284">
        <f t="shared" ref="D17:I17" si="1">(D13*$C$17)/1000</f>
        <v>0</v>
      </c>
      <c r="E17" s="284">
        <f t="shared" si="1"/>
        <v>0</v>
      </c>
      <c r="F17" s="284">
        <f t="shared" si="1"/>
        <v>0</v>
      </c>
      <c r="G17" s="284">
        <f t="shared" si="1"/>
        <v>0</v>
      </c>
      <c r="H17" s="284">
        <f t="shared" si="1"/>
        <v>0</v>
      </c>
      <c r="I17" s="284">
        <f t="shared" si="1"/>
        <v>0</v>
      </c>
      <c r="N17" s="135"/>
      <c r="O17" s="135"/>
      <c r="P17" s="135"/>
      <c r="Q17" s="135"/>
      <c r="R17" s="135"/>
      <c r="S17" s="135"/>
      <c r="T17" s="135"/>
      <c r="AD17" s="279"/>
      <c r="AE17" s="279"/>
      <c r="AF17" s="279"/>
      <c r="AG17" s="279"/>
      <c r="AH17" s="279"/>
    </row>
    <row r="18" spans="2:34" s="252" customFormat="1" x14ac:dyDescent="0.3">
      <c r="B18" s="290" t="s">
        <v>762</v>
      </c>
      <c r="C18" s="197"/>
      <c r="D18" s="198">
        <f t="shared" ref="D18:I18" si="2">SUM(D17:D17)</f>
        <v>0</v>
      </c>
      <c r="E18" s="198">
        <f t="shared" si="2"/>
        <v>0</v>
      </c>
      <c r="F18" s="198">
        <f t="shared" si="2"/>
        <v>0</v>
      </c>
      <c r="G18" s="198">
        <f t="shared" si="2"/>
        <v>0</v>
      </c>
      <c r="H18" s="199">
        <f t="shared" si="2"/>
        <v>0</v>
      </c>
      <c r="I18" s="198">
        <f t="shared" si="2"/>
        <v>0</v>
      </c>
      <c r="J18" s="351"/>
      <c r="N18" s="135"/>
      <c r="O18" s="135"/>
      <c r="P18" s="135"/>
      <c r="Q18" s="135"/>
      <c r="R18" s="135"/>
      <c r="S18" s="135"/>
      <c r="T18" s="135"/>
      <c r="AD18" s="279"/>
      <c r="AE18" s="279"/>
      <c r="AF18" s="279"/>
      <c r="AG18" s="279"/>
      <c r="AH18" s="279"/>
    </row>
    <row r="19" spans="2:34" s="252" customFormat="1" x14ac:dyDescent="0.3">
      <c r="B19" s="288"/>
      <c r="C19" s="135"/>
      <c r="D19" s="135"/>
      <c r="E19" s="135"/>
      <c r="F19" s="135"/>
      <c r="G19" s="135"/>
      <c r="H19" s="135"/>
      <c r="I19" s="135"/>
      <c r="N19" s="135"/>
      <c r="O19" s="135"/>
      <c r="P19" s="135"/>
      <c r="Q19" s="135"/>
      <c r="R19" s="135"/>
      <c r="S19" s="135"/>
      <c r="T19" s="135"/>
      <c r="AD19" s="279"/>
      <c r="AE19" s="279"/>
      <c r="AF19" s="279"/>
      <c r="AG19" s="279"/>
      <c r="AH19" s="279"/>
    </row>
    <row r="20" spans="2:34" s="252" customFormat="1" x14ac:dyDescent="0.3">
      <c r="B20" s="368"/>
      <c r="C20" s="285"/>
      <c r="D20" s="350" t="s">
        <v>186</v>
      </c>
      <c r="E20" s="198">
        <f>E18-$D$18</f>
        <v>0</v>
      </c>
      <c r="F20" s="198">
        <f t="shared" ref="F20:I20" si="3">F18-$D$18</f>
        <v>0</v>
      </c>
      <c r="G20" s="198">
        <f t="shared" si="3"/>
        <v>0</v>
      </c>
      <c r="H20" s="198">
        <f t="shared" si="3"/>
        <v>0</v>
      </c>
      <c r="I20" s="198">
        <f t="shared" si="3"/>
        <v>0</v>
      </c>
      <c r="N20" s="135"/>
      <c r="O20" s="135"/>
      <c r="P20" s="135"/>
      <c r="Q20" s="135"/>
      <c r="R20" s="135"/>
      <c r="S20" s="135"/>
      <c r="T20" s="135"/>
      <c r="AD20" s="279"/>
      <c r="AE20" s="279"/>
      <c r="AF20" s="279"/>
      <c r="AG20" s="279"/>
      <c r="AH20" s="279"/>
    </row>
    <row r="21" spans="2:34" s="252" customFormat="1" x14ac:dyDescent="0.3">
      <c r="B21" s="368"/>
      <c r="C21" s="285"/>
      <c r="D21" s="291" t="s">
        <v>763</v>
      </c>
      <c r="E21" s="198">
        <f>E20</f>
        <v>0</v>
      </c>
      <c r="F21" s="200">
        <f>F20-E20</f>
        <v>0</v>
      </c>
      <c r="G21" s="200">
        <f t="shared" ref="G21:I21" si="4">G20-F20</f>
        <v>0</v>
      </c>
      <c r="H21" s="200">
        <f t="shared" si="4"/>
        <v>0</v>
      </c>
      <c r="I21" s="200">
        <f t="shared" si="4"/>
        <v>0</v>
      </c>
      <c r="J21" s="135"/>
      <c r="K21" s="135"/>
      <c r="L21" s="135"/>
      <c r="M21" s="135"/>
      <c r="N21" s="135"/>
      <c r="O21" s="135"/>
      <c r="P21" s="135"/>
      <c r="Q21" s="135"/>
      <c r="R21" s="135"/>
      <c r="S21" s="135"/>
      <c r="T21" s="135"/>
      <c r="AD21" s="279"/>
      <c r="AE21" s="279"/>
      <c r="AF21" s="279"/>
      <c r="AG21" s="279"/>
      <c r="AH21" s="279"/>
    </row>
    <row r="23" spans="2:34" x14ac:dyDescent="0.3">
      <c r="J23" s="252"/>
      <c r="K23" s="252"/>
    </row>
    <row r="24" spans="2:34" x14ac:dyDescent="0.3">
      <c r="J24" s="252"/>
      <c r="K24" s="252"/>
    </row>
    <row r="25" spans="2:34" x14ac:dyDescent="0.3">
      <c r="J25" s="252"/>
      <c r="K25" s="252"/>
    </row>
  </sheetData>
  <sheetProtection algorithmName="SHA-512" hashValue="nglO+8yaMfSxJdZPzD0KK2hD30jlRXnyux6PiIgi3ViYgk5lYeW831GFcxdRJE4T3c2tJwqHRtc7mdWHZQ/+wQ==" saltValue="0L+Yv5TO62aoC/1UV0fjZw==" spinCount="100000" sheet="1" objects="1" scenarios="1"/>
  <phoneticPr fontId="44"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109"/>
  <sheetViews>
    <sheetView showGridLines="0" zoomScale="70" zoomScaleNormal="70" zoomScaleSheetLayoutView="30" workbookViewId="0"/>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7" width="11.6640625" customWidth="1"/>
    <col min="18" max="18" width="11.44140625" customWidth="1"/>
    <col min="19" max="19" width="11.6640625" customWidth="1"/>
    <col min="20" max="25" width="10.88671875" customWidth="1"/>
    <col min="27" max="40" width="0" hidden="1" customWidth="1"/>
  </cols>
  <sheetData>
    <row r="1" spans="1:39" ht="76.5" customHeight="1" x14ac:dyDescent="0.3">
      <c r="B1" s="148" t="str">
        <f>'Unit costs'!B1</f>
        <v>Digital pulmonary rehabilitation technologies for adults with chronic obstructive pulmonary disease: early value assessment</v>
      </c>
      <c r="C1" s="129"/>
      <c r="D1" s="129"/>
      <c r="F1" s="129"/>
      <c r="G1" s="129"/>
      <c r="H1" s="129"/>
      <c r="I1" s="129"/>
      <c r="J1" s="129"/>
      <c r="K1" s="129"/>
      <c r="L1" s="129"/>
      <c r="M1" s="129"/>
      <c r="N1" s="129"/>
      <c r="O1" s="129"/>
      <c r="Q1" s="129"/>
      <c r="R1" s="129"/>
      <c r="S1" s="129"/>
      <c r="T1" s="129"/>
      <c r="U1" s="129"/>
      <c r="V1" s="129"/>
      <c r="W1" s="129"/>
      <c r="X1" s="129"/>
      <c r="Y1" s="129"/>
    </row>
    <row r="2" spans="1:39" ht="42.6" customHeight="1" x14ac:dyDescent="0.3">
      <c r="B2" s="225" t="s">
        <v>764</v>
      </c>
      <c r="C2" s="129" t="s">
        <v>145</v>
      </c>
      <c r="D2" s="129" t="s">
        <v>145</v>
      </c>
      <c r="E2" s="507"/>
      <c r="F2" s="129" t="s">
        <v>145</v>
      </c>
      <c r="G2" s="129" t="s">
        <v>145</v>
      </c>
      <c r="H2" s="129" t="s">
        <v>145</v>
      </c>
      <c r="I2" s="129" t="s">
        <v>145</v>
      </c>
      <c r="J2" s="129"/>
      <c r="K2" s="129"/>
      <c r="L2" s="129"/>
      <c r="M2" s="129"/>
      <c r="N2" s="129"/>
      <c r="O2" s="129"/>
      <c r="P2" s="129"/>
      <c r="Q2" s="129"/>
      <c r="R2" s="129"/>
      <c r="S2" s="129"/>
      <c r="T2" s="129"/>
      <c r="U2" s="129"/>
      <c r="V2" s="129"/>
      <c r="W2" s="129"/>
      <c r="X2" s="129"/>
      <c r="Y2" s="129"/>
    </row>
    <row r="3" spans="1:39" ht="14.4" customHeight="1" x14ac:dyDescent="0.3">
      <c r="B3" s="132" t="s">
        <v>145</v>
      </c>
      <c r="C3" s="135" t="s">
        <v>145</v>
      </c>
      <c r="D3" s="135" t="s">
        <v>145</v>
      </c>
      <c r="F3" s="135" t="s">
        <v>145</v>
      </c>
      <c r="G3" s="135" t="s">
        <v>145</v>
      </c>
      <c r="H3" s="135" t="s">
        <v>145</v>
      </c>
      <c r="I3" s="135" t="s">
        <v>145</v>
      </c>
      <c r="J3" s="129"/>
      <c r="K3" s="129"/>
      <c r="L3" s="129"/>
      <c r="M3" s="129"/>
      <c r="N3" s="129"/>
      <c r="O3" s="129"/>
      <c r="P3" s="135"/>
      <c r="Q3" s="135"/>
      <c r="R3" s="135"/>
      <c r="S3" s="135"/>
      <c r="T3" s="135"/>
      <c r="U3" s="135"/>
      <c r="V3" s="135"/>
      <c r="W3" s="135"/>
      <c r="X3" s="135"/>
      <c r="Y3" s="135"/>
    </row>
    <row r="4" spans="1:39" ht="14.4" customHeight="1" x14ac:dyDescent="0.3">
      <c r="B4" t="s">
        <v>765</v>
      </c>
      <c r="C4" s="135"/>
      <c r="D4" s="135"/>
      <c r="F4" s="135"/>
      <c r="G4" s="135"/>
      <c r="H4" s="135"/>
      <c r="I4" s="135"/>
      <c r="J4" s="135"/>
      <c r="K4" s="135"/>
      <c r="L4" s="135"/>
      <c r="M4" s="135"/>
      <c r="N4" s="135"/>
      <c r="O4" s="135"/>
      <c r="P4" s="135"/>
      <c r="Q4" s="135"/>
      <c r="R4" s="135"/>
      <c r="S4" s="135"/>
      <c r="T4" s="558"/>
      <c r="U4" s="135"/>
      <c r="V4" s="135"/>
      <c r="W4" s="135"/>
      <c r="X4" s="135"/>
      <c r="Y4" s="135"/>
    </row>
    <row r="5" spans="1:39" ht="14.4" customHeight="1" x14ac:dyDescent="0.3">
      <c r="B5" s="628" t="s">
        <v>1008</v>
      </c>
      <c r="F5" s="135"/>
      <c r="G5" s="135"/>
      <c r="H5" s="135"/>
      <c r="I5" s="135"/>
      <c r="J5" s="135"/>
      <c r="K5" s="135"/>
      <c r="L5" s="135"/>
      <c r="M5" s="135"/>
      <c r="N5" s="135"/>
      <c r="O5" s="135"/>
      <c r="P5" s="135"/>
      <c r="Q5" s="135"/>
      <c r="R5" s="135"/>
      <c r="S5" s="135"/>
      <c r="T5" s="135"/>
      <c r="U5" s="135"/>
      <c r="V5" s="135"/>
      <c r="W5" s="135"/>
      <c r="X5" s="135"/>
      <c r="Y5" s="135"/>
    </row>
    <row r="6" spans="1:39" ht="43.2" x14ac:dyDescent="0.3">
      <c r="B6" s="265" t="s">
        <v>177</v>
      </c>
      <c r="C6" s="220"/>
      <c r="D6" s="403" t="s">
        <v>754</v>
      </c>
      <c r="E6" s="263" t="s">
        <v>60</v>
      </c>
      <c r="F6" s="263" t="s">
        <v>61</v>
      </c>
      <c r="G6" s="171" t="s">
        <v>755</v>
      </c>
      <c r="H6" s="171" t="s">
        <v>756</v>
      </c>
      <c r="I6" s="263" t="s">
        <v>757</v>
      </c>
      <c r="K6" s="403" t="s">
        <v>754</v>
      </c>
      <c r="L6" s="263" t="s">
        <v>60</v>
      </c>
      <c r="M6" s="263" t="s">
        <v>61</v>
      </c>
      <c r="N6" s="171" t="s">
        <v>755</v>
      </c>
      <c r="O6" s="171" t="s">
        <v>756</v>
      </c>
      <c r="P6" s="263" t="s">
        <v>757</v>
      </c>
      <c r="Q6" s="135"/>
      <c r="R6" s="135"/>
      <c r="S6" s="135"/>
      <c r="T6" s="135"/>
      <c r="U6" s="135"/>
      <c r="V6" s="135"/>
      <c r="W6" s="135"/>
      <c r="X6" s="135"/>
      <c r="Y6" s="135"/>
      <c r="AI6" s="293"/>
      <c r="AJ6" s="293"/>
      <c r="AK6" s="293"/>
      <c r="AL6" s="293"/>
      <c r="AM6" s="293"/>
    </row>
    <row r="7" spans="1:39" x14ac:dyDescent="0.3">
      <c r="B7" s="233" t="s">
        <v>177</v>
      </c>
      <c r="C7" s="174"/>
      <c r="D7" s="369">
        <f>'Inputs and eligible population'!F38</f>
        <v>1107573.7065001794</v>
      </c>
      <c r="E7" s="369">
        <f>'Inputs and eligible population'!G38</f>
        <v>1118252.7189303641</v>
      </c>
      <c r="F7" s="369">
        <f>'Inputs and eligible population'!H38</f>
        <v>1129034.6963423057</v>
      </c>
      <c r="G7" s="369">
        <f>'Inputs and eligible population'!I38</f>
        <v>1139920.6315045338</v>
      </c>
      <c r="H7" s="369">
        <f>'Inputs and eligible population'!J38</f>
        <v>1150911.5267576606</v>
      </c>
      <c r="I7" s="369">
        <f>'Inputs and eligible population'!K38</f>
        <v>1162008.3941066742</v>
      </c>
      <c r="O7" s="135"/>
      <c r="P7" s="135"/>
      <c r="Q7" s="135"/>
      <c r="R7" s="135"/>
      <c r="S7" s="135"/>
      <c r="T7" s="135"/>
      <c r="U7" s="135"/>
      <c r="V7" s="135"/>
      <c r="W7" s="135"/>
      <c r="X7" s="135"/>
      <c r="Y7" s="135"/>
      <c r="AI7" s="293"/>
      <c r="AJ7" s="293"/>
      <c r="AK7" s="293"/>
      <c r="AL7" s="293"/>
      <c r="AM7" s="293"/>
    </row>
    <row r="8" spans="1:39" x14ac:dyDescent="0.3">
      <c r="B8"/>
      <c r="O8" s="135"/>
      <c r="P8" s="135"/>
      <c r="Q8" s="135"/>
      <c r="R8" s="135"/>
      <c r="S8" s="135"/>
      <c r="T8" s="135"/>
      <c r="U8" s="135"/>
      <c r="V8" s="135"/>
      <c r="W8" s="135"/>
      <c r="X8" s="135"/>
      <c r="Y8" s="135"/>
      <c r="AI8" s="293"/>
      <c r="AJ8" s="293"/>
      <c r="AK8" s="293"/>
      <c r="AL8" s="293"/>
      <c r="AM8" s="293"/>
    </row>
    <row r="9" spans="1:39" x14ac:dyDescent="0.3">
      <c r="B9" s="286" t="s">
        <v>766</v>
      </c>
      <c r="C9" s="413"/>
      <c r="D9" s="413"/>
      <c r="E9" s="414"/>
      <c r="F9" s="413"/>
      <c r="G9" s="415"/>
      <c r="H9" s="416"/>
      <c r="I9" s="416"/>
      <c r="J9" s="535"/>
      <c r="K9" s="260" t="s">
        <v>184</v>
      </c>
      <c r="L9" s="260" t="s">
        <v>184</v>
      </c>
      <c r="M9" s="260" t="s">
        <v>184</v>
      </c>
      <c r="N9" s="260" t="s">
        <v>184</v>
      </c>
      <c r="O9" s="260" t="s">
        <v>184</v>
      </c>
      <c r="P9" s="260" t="s">
        <v>184</v>
      </c>
      <c r="Q9" s="135"/>
      <c r="R9" s="135"/>
      <c r="S9" s="135"/>
      <c r="T9" s="135"/>
      <c r="U9" s="135"/>
      <c r="V9" s="135"/>
      <c r="W9" s="135"/>
      <c r="X9" s="135"/>
      <c r="Y9" s="135"/>
      <c r="AI9" s="293"/>
      <c r="AJ9" s="293"/>
      <c r="AK9" s="293"/>
      <c r="AL9" s="293"/>
      <c r="AM9" s="293"/>
    </row>
    <row r="10" spans="1:39" x14ac:dyDescent="0.3">
      <c r="A10" s="294"/>
      <c r="B10" s="419" t="str">
        <f>B25</f>
        <v>Initial Assessment</v>
      </c>
      <c r="C10" s="422"/>
      <c r="D10" s="401">
        <f>D29</f>
        <v>595320.86724384641</v>
      </c>
      <c r="E10" s="401">
        <f t="shared" ref="E10:I10" si="0">E29</f>
        <v>601060.83642507077</v>
      </c>
      <c r="F10" s="401">
        <f t="shared" si="0"/>
        <v>606856.14928398933</v>
      </c>
      <c r="G10" s="401">
        <f t="shared" si="0"/>
        <v>612707.33943368692</v>
      </c>
      <c r="H10" s="401">
        <f t="shared" si="0"/>
        <v>618614.94563224248</v>
      </c>
      <c r="I10" s="401">
        <f t="shared" si="0"/>
        <v>624579.51183233736</v>
      </c>
      <c r="K10" s="297">
        <f>K29</f>
        <v>18758.560526853602</v>
      </c>
      <c r="L10" s="297">
        <f t="shared" ref="L10:P10" si="1">L29</f>
        <v>18939.426955753981</v>
      </c>
      <c r="M10" s="297">
        <f t="shared" si="1"/>
        <v>19122.037263938506</v>
      </c>
      <c r="N10" s="297">
        <f t="shared" si="1"/>
        <v>19306.408265555474</v>
      </c>
      <c r="O10" s="297">
        <f t="shared" si="1"/>
        <v>19492.556936871963</v>
      </c>
      <c r="P10" s="297">
        <f t="shared" si="1"/>
        <v>19680.500417836953</v>
      </c>
      <c r="Q10" s="135"/>
      <c r="R10" s="135"/>
      <c r="S10" s="135"/>
      <c r="T10" s="135"/>
      <c r="U10" s="135"/>
      <c r="V10" s="135"/>
      <c r="W10" s="135"/>
      <c r="X10" s="135"/>
      <c r="Y10" s="135"/>
      <c r="AI10" s="293"/>
      <c r="AJ10" s="293"/>
      <c r="AK10" s="293"/>
      <c r="AL10" s="293"/>
      <c r="AM10" s="293"/>
    </row>
    <row r="11" spans="1:39" x14ac:dyDescent="0.3">
      <c r="A11" s="294"/>
      <c r="B11" s="419" t="str">
        <f>B32</f>
        <v>Assessment calls - follow up and monitoring</v>
      </c>
      <c r="C11" s="422"/>
      <c r="D11" s="401">
        <f>D35</f>
        <v>0</v>
      </c>
      <c r="E11" s="401">
        <f t="shared" ref="E11:I11" si="2">E35</f>
        <v>0</v>
      </c>
      <c r="F11" s="401">
        <f t="shared" si="2"/>
        <v>0</v>
      </c>
      <c r="G11" s="401">
        <f t="shared" si="2"/>
        <v>0</v>
      </c>
      <c r="H11" s="401">
        <f t="shared" si="2"/>
        <v>0</v>
      </c>
      <c r="I11" s="401">
        <f t="shared" si="2"/>
        <v>0</v>
      </c>
      <c r="K11" s="297">
        <f>K35</f>
        <v>0</v>
      </c>
      <c r="L11" s="297">
        <f t="shared" ref="L11:P11" si="3">L35</f>
        <v>0</v>
      </c>
      <c r="M11" s="297">
        <f t="shared" si="3"/>
        <v>0</v>
      </c>
      <c r="N11" s="297">
        <f t="shared" si="3"/>
        <v>0</v>
      </c>
      <c r="O11" s="297">
        <f t="shared" si="3"/>
        <v>0</v>
      </c>
      <c r="P11" s="297">
        <f t="shared" si="3"/>
        <v>0</v>
      </c>
      <c r="Q11" s="135"/>
      <c r="R11" s="135"/>
      <c r="S11" s="135"/>
      <c r="T11" s="135"/>
      <c r="U11" s="135"/>
      <c r="V11" s="135"/>
      <c r="W11" s="135"/>
      <c r="X11" s="135"/>
      <c r="Y11" s="135"/>
      <c r="AI11" s="293"/>
      <c r="AJ11" s="293"/>
      <c r="AK11" s="293"/>
      <c r="AL11" s="293"/>
      <c r="AM11" s="293"/>
    </row>
    <row r="12" spans="1:39" x14ac:dyDescent="0.3">
      <c r="A12" s="294"/>
      <c r="B12" s="419" t="str">
        <f>B38</f>
        <v>Nurse time -webinars</v>
      </c>
      <c r="C12" s="422"/>
      <c r="D12" s="401">
        <f>D41</f>
        <v>0</v>
      </c>
      <c r="E12" s="402">
        <f t="shared" ref="E12:I12" si="4">E41</f>
        <v>0</v>
      </c>
      <c r="F12" s="401">
        <f t="shared" si="4"/>
        <v>0</v>
      </c>
      <c r="G12" s="401">
        <f t="shared" si="4"/>
        <v>0</v>
      </c>
      <c r="H12" s="401">
        <f t="shared" si="4"/>
        <v>0</v>
      </c>
      <c r="I12" s="401">
        <f t="shared" si="4"/>
        <v>0</v>
      </c>
      <c r="K12" s="297">
        <f>K41</f>
        <v>0</v>
      </c>
      <c r="L12" s="297">
        <f t="shared" ref="L12:P12" si="5">L41</f>
        <v>0</v>
      </c>
      <c r="M12" s="297">
        <f t="shared" si="5"/>
        <v>0</v>
      </c>
      <c r="N12" s="297">
        <f t="shared" si="5"/>
        <v>0</v>
      </c>
      <c r="O12" s="297">
        <f t="shared" si="5"/>
        <v>0</v>
      </c>
      <c r="P12" s="297">
        <f t="shared" si="5"/>
        <v>0</v>
      </c>
      <c r="Q12" s="135"/>
      <c r="R12" s="135"/>
      <c r="S12" s="135"/>
      <c r="T12" s="135"/>
      <c r="U12" s="135"/>
      <c r="V12" s="135"/>
      <c r="W12" s="135"/>
      <c r="X12" s="135"/>
      <c r="Y12" s="135"/>
      <c r="AI12" s="293"/>
      <c r="AJ12" s="293"/>
      <c r="AK12" s="293"/>
      <c r="AL12" s="293"/>
      <c r="AM12" s="293"/>
    </row>
    <row r="13" spans="1:39" x14ac:dyDescent="0.3">
      <c r="A13" s="294"/>
      <c r="B13" s="419" t="str">
        <f>B44</f>
        <v>Nurse time -end of programme assessment</v>
      </c>
      <c r="C13" s="422"/>
      <c r="D13" s="401">
        <f>D48</f>
        <v>476256.6937950771</v>
      </c>
      <c r="E13" s="401">
        <f t="shared" ref="E13:I13" si="6">E48</f>
        <v>480848.66914005659</v>
      </c>
      <c r="F13" s="401">
        <f t="shared" si="6"/>
        <v>485484.91942719149</v>
      </c>
      <c r="G13" s="401">
        <f t="shared" si="6"/>
        <v>490165.87154694955</v>
      </c>
      <c r="H13" s="401">
        <f t="shared" si="6"/>
        <v>494891.95650579402</v>
      </c>
      <c r="I13" s="401">
        <f t="shared" si="6"/>
        <v>499663.6094658699</v>
      </c>
      <c r="K13" s="297">
        <f>K48</f>
        <v>15006.84842148288</v>
      </c>
      <c r="L13" s="297">
        <f t="shared" ref="L13:P13" si="7">L48</f>
        <v>15151.541564603183</v>
      </c>
      <c r="M13" s="297">
        <f t="shared" si="7"/>
        <v>15297.629811150804</v>
      </c>
      <c r="N13" s="297">
        <f t="shared" si="7"/>
        <v>15445.126612444381</v>
      </c>
      <c r="O13" s="297">
        <f t="shared" si="7"/>
        <v>15594.04554949757</v>
      </c>
      <c r="P13" s="297">
        <f t="shared" si="7"/>
        <v>15744.400334269561</v>
      </c>
      <c r="Q13" s="135"/>
      <c r="R13" s="135"/>
      <c r="S13" s="135"/>
      <c r="T13" s="135"/>
      <c r="U13" s="135"/>
      <c r="V13" s="135"/>
      <c r="W13" s="135"/>
      <c r="X13" s="135"/>
      <c r="Y13" s="135"/>
      <c r="AI13" s="293"/>
      <c r="AJ13" s="293"/>
      <c r="AK13" s="293"/>
      <c r="AL13" s="293"/>
      <c r="AM13" s="293"/>
    </row>
    <row r="14" spans="1:39" x14ac:dyDescent="0.3">
      <c r="A14" s="294"/>
      <c r="B14" s="419" t="str">
        <f>B51</f>
        <v>Nurse time face-to-face individual PR exercise sessions</v>
      </c>
      <c r="C14" s="422"/>
      <c r="D14" s="401">
        <f>D55</f>
        <v>2286032.1302163703</v>
      </c>
      <c r="E14" s="401">
        <f t="shared" ref="E14:I14" si="8">E55</f>
        <v>2308073.6118722716</v>
      </c>
      <c r="F14" s="401">
        <f t="shared" si="8"/>
        <v>2330327.6132505191</v>
      </c>
      <c r="G14" s="401">
        <f t="shared" si="8"/>
        <v>2352796.183425358</v>
      </c>
      <c r="H14" s="401">
        <f t="shared" si="8"/>
        <v>2375481.3912278116</v>
      </c>
      <c r="I14" s="401">
        <f t="shared" si="8"/>
        <v>2398385.3254361758</v>
      </c>
      <c r="K14" s="297">
        <f>K55</f>
        <v>72032.872423117835</v>
      </c>
      <c r="L14" s="297">
        <f t="shared" ref="L14:P14" si="9">L55</f>
        <v>72727.399510095289</v>
      </c>
      <c r="M14" s="297">
        <f t="shared" si="9"/>
        <v>73428.623093523856</v>
      </c>
      <c r="N14" s="297">
        <f t="shared" si="9"/>
        <v>74136.607739733037</v>
      </c>
      <c r="O14" s="297">
        <f t="shared" si="9"/>
        <v>74851.418637588358</v>
      </c>
      <c r="P14" s="297">
        <f t="shared" si="9"/>
        <v>75573.121604493906</v>
      </c>
      <c r="Q14" s="135"/>
      <c r="R14" s="135"/>
      <c r="S14" s="135"/>
      <c r="T14" s="135"/>
      <c r="U14" s="135"/>
      <c r="V14" s="135"/>
      <c r="W14" s="135"/>
      <c r="X14" s="135"/>
      <c r="Y14" s="135"/>
      <c r="AI14" s="293"/>
      <c r="AJ14" s="293"/>
      <c r="AK14" s="293"/>
      <c r="AL14" s="293"/>
      <c r="AM14" s="293"/>
    </row>
    <row r="15" spans="1:39" x14ac:dyDescent="0.3">
      <c r="A15" s="294"/>
      <c r="B15" s="419" t="str">
        <f>B58</f>
        <v>Nurse time face-to-face group PR exercise sessions</v>
      </c>
      <c r="C15" s="422"/>
      <c r="D15" s="401">
        <f>D62</f>
        <v>914412.85208654811</v>
      </c>
      <c r="E15" s="401">
        <f t="shared" ref="E15:I15" si="10">E62</f>
        <v>923229.44474890863</v>
      </c>
      <c r="F15" s="401">
        <f t="shared" si="10"/>
        <v>932131.04530020768</v>
      </c>
      <c r="G15" s="401">
        <f t="shared" si="10"/>
        <v>941118.4733701431</v>
      </c>
      <c r="H15" s="401">
        <f t="shared" si="10"/>
        <v>950192.55649112456</v>
      </c>
      <c r="I15" s="401">
        <f t="shared" si="10"/>
        <v>959354.13017447025</v>
      </c>
      <c r="K15" s="297">
        <f>K62</f>
        <v>28813.148969247133</v>
      </c>
      <c r="L15" s="297">
        <f t="shared" ref="L15:P15" si="11">L62</f>
        <v>29090.95980403811</v>
      </c>
      <c r="M15" s="297">
        <f t="shared" si="11"/>
        <v>29371.449237409546</v>
      </c>
      <c r="N15" s="297">
        <f t="shared" si="11"/>
        <v>29654.643095893211</v>
      </c>
      <c r="O15" s="297">
        <f t="shared" si="11"/>
        <v>29940.567455035336</v>
      </c>
      <c r="P15" s="297">
        <f t="shared" si="11"/>
        <v>30229.248641797556</v>
      </c>
      <c r="Q15" s="135"/>
      <c r="R15" s="135"/>
      <c r="S15" s="135"/>
      <c r="T15" s="135"/>
      <c r="U15" s="135"/>
      <c r="V15" s="135"/>
      <c r="W15" s="135"/>
      <c r="X15" s="135"/>
      <c r="Y15" s="135"/>
      <c r="AI15" s="293"/>
      <c r="AJ15" s="293"/>
      <c r="AK15" s="293"/>
      <c r="AL15" s="293"/>
      <c r="AM15" s="293"/>
    </row>
    <row r="16" spans="1:39" x14ac:dyDescent="0.3">
      <c r="A16" s="295"/>
      <c r="B16" s="420" t="str">
        <f>B67</f>
        <v>Appointments with clinician</v>
      </c>
      <c r="C16" s="423"/>
      <c r="D16" s="405">
        <f>D71</f>
        <v>0</v>
      </c>
      <c r="E16" s="405">
        <f t="shared" ref="E16:I16" si="12">E71</f>
        <v>0</v>
      </c>
      <c r="F16" s="405">
        <f t="shared" si="12"/>
        <v>0</v>
      </c>
      <c r="G16" s="405">
        <f t="shared" si="12"/>
        <v>0</v>
      </c>
      <c r="H16" s="405">
        <f t="shared" si="12"/>
        <v>0</v>
      </c>
      <c r="I16" s="405">
        <f t="shared" si="12"/>
        <v>0</v>
      </c>
      <c r="K16" s="297">
        <f>K71</f>
        <v>0</v>
      </c>
      <c r="L16" s="297">
        <f t="shared" ref="L16:P16" si="13">L71</f>
        <v>0</v>
      </c>
      <c r="M16" s="297">
        <f t="shared" si="13"/>
        <v>0</v>
      </c>
      <c r="N16" s="297">
        <f t="shared" si="13"/>
        <v>0</v>
      </c>
      <c r="O16" s="297">
        <f t="shared" si="13"/>
        <v>0</v>
      </c>
      <c r="P16" s="297">
        <f t="shared" si="13"/>
        <v>0</v>
      </c>
      <c r="Q16" s="135"/>
      <c r="R16" s="135"/>
      <c r="S16" s="135"/>
      <c r="T16" s="135"/>
      <c r="U16" s="135"/>
      <c r="V16" s="135"/>
      <c r="W16" s="135"/>
      <c r="X16" s="135"/>
      <c r="Y16" s="135"/>
      <c r="AI16" s="293"/>
      <c r="AJ16" s="293"/>
      <c r="AK16" s="293"/>
      <c r="AL16" s="293"/>
      <c r="AM16" s="293"/>
    </row>
    <row r="17" spans="1:39" x14ac:dyDescent="0.3">
      <c r="A17" s="321"/>
      <c r="B17" s="421" t="str">
        <f>B75</f>
        <v>Assessments  carried out by physiotherapist</v>
      </c>
      <c r="C17" s="424"/>
      <c r="D17" s="406">
        <f>D79</f>
        <v>0</v>
      </c>
      <c r="E17" s="406">
        <f t="shared" ref="E17:I17" si="14">E79</f>
        <v>0</v>
      </c>
      <c r="F17" s="406">
        <f t="shared" si="14"/>
        <v>0</v>
      </c>
      <c r="G17" s="406">
        <f t="shared" si="14"/>
        <v>0</v>
      </c>
      <c r="H17" s="406">
        <f t="shared" si="14"/>
        <v>0</v>
      </c>
      <c r="I17" s="406">
        <f t="shared" si="14"/>
        <v>0</v>
      </c>
      <c r="K17" s="297">
        <f>K79</f>
        <v>0</v>
      </c>
      <c r="L17" s="297">
        <f t="shared" ref="L17:P17" si="15">L79</f>
        <v>0</v>
      </c>
      <c r="M17" s="297">
        <f t="shared" si="15"/>
        <v>0</v>
      </c>
      <c r="N17" s="297">
        <f t="shared" si="15"/>
        <v>0</v>
      </c>
      <c r="O17" s="297">
        <f t="shared" si="15"/>
        <v>0</v>
      </c>
      <c r="P17" s="297">
        <f t="shared" si="15"/>
        <v>0</v>
      </c>
      <c r="Q17" s="135"/>
      <c r="R17" s="135"/>
      <c r="S17" s="135"/>
      <c r="T17" s="135"/>
      <c r="U17" s="135"/>
      <c r="V17" s="135"/>
      <c r="W17" s="135"/>
      <c r="X17" s="135"/>
      <c r="Y17" s="135"/>
      <c r="AI17" s="293"/>
      <c r="AJ17" s="293"/>
      <c r="AK17" s="293"/>
      <c r="AL17" s="293"/>
      <c r="AM17" s="293"/>
    </row>
    <row r="18" spans="1:39" x14ac:dyDescent="0.3">
      <c r="A18" s="321"/>
      <c r="B18" s="421" t="str">
        <f>B82</f>
        <v xml:space="preserve">Assessments  carried out by exercise physiologist </v>
      </c>
      <c r="C18" s="424"/>
      <c r="D18" s="406">
        <f>D86</f>
        <v>0</v>
      </c>
      <c r="E18" s="406">
        <f t="shared" ref="E18:I18" si="16">E86</f>
        <v>0</v>
      </c>
      <c r="F18" s="406">
        <f t="shared" si="16"/>
        <v>0</v>
      </c>
      <c r="G18" s="406">
        <f t="shared" si="16"/>
        <v>0</v>
      </c>
      <c r="H18" s="406">
        <f t="shared" si="16"/>
        <v>0</v>
      </c>
      <c r="I18" s="406">
        <f t="shared" si="16"/>
        <v>0</v>
      </c>
      <c r="K18" s="297">
        <f>K86</f>
        <v>0</v>
      </c>
      <c r="L18" s="297">
        <f t="shared" ref="L18:P18" si="17">L86</f>
        <v>0</v>
      </c>
      <c r="M18" s="297">
        <f t="shared" si="17"/>
        <v>0</v>
      </c>
      <c r="N18" s="297">
        <f t="shared" si="17"/>
        <v>0</v>
      </c>
      <c r="O18" s="297">
        <f t="shared" si="17"/>
        <v>0</v>
      </c>
      <c r="P18" s="297">
        <f t="shared" si="17"/>
        <v>0</v>
      </c>
      <c r="Q18" s="135"/>
      <c r="R18" s="135"/>
      <c r="S18" s="135"/>
      <c r="T18" s="135"/>
      <c r="U18" s="135"/>
      <c r="V18" s="135"/>
      <c r="W18" s="135"/>
      <c r="X18" s="135"/>
      <c r="Y18" s="135"/>
      <c r="AI18" s="293"/>
      <c r="AJ18" s="293"/>
      <c r="AK18" s="293"/>
      <c r="AL18" s="293"/>
      <c r="AM18" s="293"/>
    </row>
    <row r="19" spans="1:39" x14ac:dyDescent="0.3">
      <c r="A19" s="321"/>
      <c r="B19" s="421" t="str">
        <f>B89</f>
        <v xml:space="preserve">Assessments  carried out by occupational therapist </v>
      </c>
      <c r="C19" s="424"/>
      <c r="D19" s="406">
        <f>D93</f>
        <v>0</v>
      </c>
      <c r="E19" s="406">
        <f t="shared" ref="E19:I19" si="18">E93</f>
        <v>0</v>
      </c>
      <c r="F19" s="406">
        <f t="shared" si="18"/>
        <v>0</v>
      </c>
      <c r="G19" s="406">
        <f t="shared" si="18"/>
        <v>0</v>
      </c>
      <c r="H19" s="406">
        <f t="shared" si="18"/>
        <v>0</v>
      </c>
      <c r="I19" s="406">
        <f t="shared" si="18"/>
        <v>0</v>
      </c>
      <c r="K19" s="297">
        <f>K93</f>
        <v>0</v>
      </c>
      <c r="L19" s="297">
        <f t="shared" ref="L19:P19" si="19">L93</f>
        <v>0</v>
      </c>
      <c r="M19" s="297">
        <f t="shared" si="19"/>
        <v>0</v>
      </c>
      <c r="N19" s="297">
        <f t="shared" si="19"/>
        <v>0</v>
      </c>
      <c r="O19" s="297">
        <f t="shared" si="19"/>
        <v>0</v>
      </c>
      <c r="P19" s="297">
        <f t="shared" si="19"/>
        <v>0</v>
      </c>
      <c r="Q19" s="135"/>
      <c r="R19" s="135"/>
      <c r="S19" s="135"/>
      <c r="T19" s="135"/>
      <c r="U19" s="135"/>
      <c r="V19" s="135"/>
      <c r="W19" s="135"/>
      <c r="X19" s="135"/>
      <c r="Y19" s="135"/>
      <c r="AI19" s="293"/>
      <c r="AJ19" s="293"/>
      <c r="AK19" s="293"/>
      <c r="AL19" s="293"/>
      <c r="AM19" s="293"/>
    </row>
    <row r="20" spans="1:39" x14ac:dyDescent="0.3">
      <c r="A20" s="300"/>
      <c r="B20" s="418" t="str">
        <f>B97</f>
        <v>Technical instructor</v>
      </c>
      <c r="C20" s="565"/>
      <c r="D20" s="400">
        <f>D100</f>
        <v>0</v>
      </c>
      <c r="E20" s="400">
        <f t="shared" ref="E20:I20" si="20">E100</f>
        <v>0</v>
      </c>
      <c r="F20" s="400">
        <f t="shared" si="20"/>
        <v>0</v>
      </c>
      <c r="G20" s="400">
        <f t="shared" si="20"/>
        <v>0</v>
      </c>
      <c r="H20" s="400">
        <f t="shared" si="20"/>
        <v>0</v>
      </c>
      <c r="I20" s="400">
        <f t="shared" si="20"/>
        <v>0</v>
      </c>
      <c r="K20" s="297">
        <f>K100</f>
        <v>0</v>
      </c>
      <c r="L20" s="297">
        <f t="shared" ref="L20:P20" si="21">L100</f>
        <v>0</v>
      </c>
      <c r="M20" s="297">
        <f t="shared" si="21"/>
        <v>0</v>
      </c>
      <c r="N20" s="297">
        <f t="shared" si="21"/>
        <v>0</v>
      </c>
      <c r="O20" s="297">
        <f t="shared" si="21"/>
        <v>0</v>
      </c>
      <c r="P20" s="297">
        <f t="shared" si="21"/>
        <v>0</v>
      </c>
      <c r="Q20" s="135"/>
      <c r="R20" s="135"/>
      <c r="S20" s="135"/>
      <c r="T20" s="135"/>
      <c r="U20" s="135"/>
      <c r="V20" s="135"/>
      <c r="W20" s="135"/>
      <c r="X20" s="135"/>
      <c r="Y20" s="135"/>
      <c r="AI20" s="293"/>
      <c r="AJ20" s="293"/>
      <c r="AK20" s="293"/>
      <c r="AL20" s="293"/>
      <c r="AM20" s="293"/>
    </row>
    <row r="21" spans="1:39" x14ac:dyDescent="0.3">
      <c r="A21" s="566"/>
      <c r="B21" s="567" t="str">
        <f>B104</f>
        <v>Other clinical support - telephone / email</v>
      </c>
      <c r="C21" s="568"/>
      <c r="D21" s="569">
        <f>D107</f>
        <v>0</v>
      </c>
      <c r="E21" s="569">
        <f t="shared" ref="E21:I21" si="22">E107</f>
        <v>0</v>
      </c>
      <c r="F21" s="569">
        <f t="shared" si="22"/>
        <v>0</v>
      </c>
      <c r="G21" s="569">
        <f t="shared" si="22"/>
        <v>0</v>
      </c>
      <c r="H21" s="569">
        <f t="shared" si="22"/>
        <v>0</v>
      </c>
      <c r="I21" s="569">
        <f t="shared" si="22"/>
        <v>0</v>
      </c>
      <c r="K21" s="297">
        <f>K107</f>
        <v>0</v>
      </c>
      <c r="L21" s="297">
        <f t="shared" ref="L21:P21" si="23">L107</f>
        <v>0</v>
      </c>
      <c r="M21" s="297">
        <f t="shared" si="23"/>
        <v>0</v>
      </c>
      <c r="N21" s="297">
        <f t="shared" si="23"/>
        <v>0</v>
      </c>
      <c r="O21" s="297">
        <f t="shared" si="23"/>
        <v>0</v>
      </c>
      <c r="P21" s="297">
        <f t="shared" si="23"/>
        <v>0</v>
      </c>
      <c r="Q21" s="135"/>
      <c r="R21" s="135"/>
      <c r="S21" s="135"/>
      <c r="T21" s="135"/>
      <c r="U21" s="135"/>
      <c r="V21" s="135"/>
      <c r="W21" s="135"/>
      <c r="X21" s="135"/>
      <c r="Y21" s="135"/>
      <c r="AI21" s="293"/>
      <c r="AJ21" s="293"/>
      <c r="AK21" s="293"/>
      <c r="AL21" s="293"/>
      <c r="AM21" s="293"/>
    </row>
    <row r="22" spans="1:39" x14ac:dyDescent="0.3">
      <c r="B22" s="256"/>
      <c r="D22" s="293"/>
      <c r="F22" s="135"/>
      <c r="G22" s="135"/>
      <c r="H22" s="135"/>
      <c r="I22" s="135"/>
      <c r="J22" s="135"/>
      <c r="K22" s="298">
        <f t="shared" ref="K22:P22" si="24">SUM(K10:K21)</f>
        <v>134611.43034070145</v>
      </c>
      <c r="L22" s="298">
        <f t="shared" si="24"/>
        <v>135909.32783449057</v>
      </c>
      <c r="M22" s="298">
        <f t="shared" si="24"/>
        <v>137219.73940602271</v>
      </c>
      <c r="N22" s="298">
        <f t="shared" si="24"/>
        <v>138542.7857136261</v>
      </c>
      <c r="O22" s="298">
        <f t="shared" si="24"/>
        <v>139878.58857899322</v>
      </c>
      <c r="P22" s="298">
        <f t="shared" si="24"/>
        <v>141227.27099839796</v>
      </c>
      <c r="Q22" s="135"/>
      <c r="R22" s="135"/>
      <c r="S22" s="135"/>
      <c r="T22" s="135"/>
      <c r="U22" s="135"/>
      <c r="V22" s="135"/>
      <c r="W22" s="135"/>
      <c r="X22" s="135"/>
      <c r="Y22" s="135"/>
    </row>
    <row r="23" spans="1:39" x14ac:dyDescent="0.3">
      <c r="B23" s="313"/>
      <c r="C23" s="313"/>
      <c r="D23" s="313"/>
      <c r="E23" s="313"/>
      <c r="F23" s="313"/>
      <c r="G23" s="313"/>
      <c r="H23" s="313"/>
      <c r="I23" s="313"/>
      <c r="J23" s="313"/>
      <c r="K23" s="313"/>
      <c r="O23" s="135"/>
      <c r="P23" s="135"/>
      <c r="Q23" s="135"/>
      <c r="R23" s="135"/>
      <c r="U23" s="135"/>
      <c r="V23" s="135"/>
      <c r="W23" s="135"/>
      <c r="X23" s="135"/>
      <c r="Y23" s="135"/>
      <c r="AI23" s="293"/>
      <c r="AJ23" s="293"/>
      <c r="AK23" s="293"/>
      <c r="AL23" s="293"/>
      <c r="AM23" s="293"/>
    </row>
    <row r="24" spans="1:39" x14ac:dyDescent="0.3">
      <c r="A24" s="294"/>
      <c r="B24" s="316" t="s">
        <v>767</v>
      </c>
      <c r="C24" s="305"/>
      <c r="D24" s="305"/>
      <c r="E24" s="306"/>
      <c r="F24" s="307"/>
      <c r="G24" s="308"/>
      <c r="H24" s="308"/>
      <c r="I24" s="308"/>
      <c r="J24" s="410"/>
      <c r="K24" s="294"/>
      <c r="L24" s="294"/>
      <c r="M24" s="294"/>
      <c r="N24" s="294"/>
      <c r="O24" s="294"/>
      <c r="P24" s="229"/>
      <c r="U24" s="135"/>
    </row>
    <row r="25" spans="1:39" x14ac:dyDescent="0.3">
      <c r="A25" s="294"/>
      <c r="B25" s="378" t="s">
        <v>768</v>
      </c>
      <c r="C25" s="379"/>
      <c r="D25" s="379"/>
      <c r="E25" s="379"/>
      <c r="F25" s="379"/>
      <c r="G25" s="379"/>
      <c r="H25" s="379"/>
      <c r="I25" s="228"/>
      <c r="J25" s="408"/>
      <c r="K25" s="407"/>
      <c r="L25" s="407"/>
      <c r="M25" s="407"/>
      <c r="N25" s="407"/>
      <c r="O25" s="407"/>
      <c r="P25" s="407"/>
      <c r="U25" s="135"/>
    </row>
    <row r="26" spans="1:39" ht="74.400000000000006" customHeight="1" x14ac:dyDescent="0.3">
      <c r="A26" s="294"/>
      <c r="B26" s="289" t="s">
        <v>769</v>
      </c>
      <c r="C26" s="172" t="s">
        <v>770</v>
      </c>
      <c r="D26" s="403" t="s">
        <v>754</v>
      </c>
      <c r="E26" s="263" t="s">
        <v>60</v>
      </c>
      <c r="F26" s="263" t="s">
        <v>61</v>
      </c>
      <c r="G26" s="171" t="s">
        <v>755</v>
      </c>
      <c r="H26" s="171" t="s">
        <v>756</v>
      </c>
      <c r="I26" s="263" t="s">
        <v>757</v>
      </c>
      <c r="J26" s="294"/>
      <c r="K26" s="403" t="s">
        <v>754</v>
      </c>
      <c r="L26" s="552" t="s">
        <v>60</v>
      </c>
      <c r="M26" s="552" t="s">
        <v>61</v>
      </c>
      <c r="N26" s="404" t="s">
        <v>755</v>
      </c>
      <c r="O26" s="404" t="s">
        <v>756</v>
      </c>
      <c r="P26" s="552" t="s">
        <v>757</v>
      </c>
      <c r="U26" s="135"/>
    </row>
    <row r="27" spans="1:39" x14ac:dyDescent="0.3">
      <c r="A27" s="294"/>
      <c r="B27" s="342" t="s">
        <v>761</v>
      </c>
      <c r="C27" s="153">
        <f>'Inputs and eligible population'!F73</f>
        <v>75</v>
      </c>
      <c r="D27" s="130">
        <f>D$7*(SUM('Inputs and eligible population'!E$57:E$57)*($C$27/60))</f>
        <v>0</v>
      </c>
      <c r="E27" s="130">
        <f>E$7*(SUM('Inputs and eligible population'!F$57:F$57)*($C$27/60))</f>
        <v>0</v>
      </c>
      <c r="F27" s="130">
        <f>F$7*(SUM('Inputs and eligible population'!G$57:G$57)*($C$27/60))</f>
        <v>0</v>
      </c>
      <c r="G27" s="130">
        <f>G$7*(SUM('Inputs and eligible population'!H$57:H$57)*($C$27/60))</f>
        <v>0</v>
      </c>
      <c r="H27" s="130">
        <f>H$7*(SUM('Inputs and eligible population'!I$57:I$57)*($C$27/60))</f>
        <v>0</v>
      </c>
      <c r="I27" s="130">
        <f>I$7*(SUM('Inputs and eligible population'!J$57:J$57)*($C$27/60))</f>
        <v>0</v>
      </c>
      <c r="J27" s="294"/>
      <c r="K27" s="297">
        <f>(D27*'Inputs and eligible population'!$K$73)/1000</f>
        <v>0</v>
      </c>
      <c r="L27" s="297">
        <f>(E27*'Inputs and eligible population'!$K$73)/1000</f>
        <v>0</v>
      </c>
      <c r="M27" s="297">
        <f>(F27*'Inputs and eligible population'!$K$73)/1000</f>
        <v>0</v>
      </c>
      <c r="N27" s="297">
        <f>(G27*'Inputs and eligible population'!$K$73)/1000</f>
        <v>0</v>
      </c>
      <c r="O27" s="297">
        <f>(H27*'Inputs and eligible population'!$K$73)/1000</f>
        <v>0</v>
      </c>
      <c r="P27" s="297">
        <f>(I27*'Inputs and eligible population'!$K$73)/1000</f>
        <v>0</v>
      </c>
      <c r="R27" s="135"/>
      <c r="S27" s="135"/>
      <c r="T27" s="135"/>
      <c r="U27" s="135"/>
      <c r="V27" s="135"/>
      <c r="W27" s="135"/>
      <c r="X27" s="135"/>
      <c r="Y27" s="135"/>
      <c r="AI27" s="293"/>
      <c r="AJ27" s="293"/>
      <c r="AK27" s="293"/>
      <c r="AL27" s="293"/>
      <c r="AM27" s="293"/>
    </row>
    <row r="28" spans="1:39" x14ac:dyDescent="0.3">
      <c r="A28" s="294"/>
      <c r="B28" s="342" t="s">
        <v>974</v>
      </c>
      <c r="C28" s="153">
        <f>'Inputs and eligible population'!G73</f>
        <v>75</v>
      </c>
      <c r="D28" s="130">
        <f>D$7*'Inputs and eligible population'!$E$58*($C$28/60)</f>
        <v>595320.86724384641</v>
      </c>
      <c r="E28" s="130">
        <f>E$7*'Inputs and eligible population'!$E$58*($C$28/60)</f>
        <v>601060.83642507077</v>
      </c>
      <c r="F28" s="130">
        <f>F$7*'Inputs and eligible population'!$E$58*($C$28/60)</f>
        <v>606856.14928398933</v>
      </c>
      <c r="G28" s="130">
        <f>G$7*'Inputs and eligible population'!$E$58*($C$28/60)</f>
        <v>612707.33943368692</v>
      </c>
      <c r="H28" s="130">
        <f>H$7*'Inputs and eligible population'!$E$58*($C$28/60)</f>
        <v>618614.94563224248</v>
      </c>
      <c r="I28" s="130">
        <f>I$7*'Inputs and eligible population'!$E$58*($C$28/60)</f>
        <v>624579.51183233736</v>
      </c>
      <c r="J28" s="294"/>
      <c r="K28" s="297">
        <f>(D28*'Inputs and eligible population'!$K$73)/1000</f>
        <v>18758.560526853602</v>
      </c>
      <c r="L28" s="297">
        <f>(E28*'Inputs and eligible population'!$K$73)/1000</f>
        <v>18939.426955753981</v>
      </c>
      <c r="M28" s="297">
        <f>(F28*'Inputs and eligible population'!$K$73)/1000</f>
        <v>19122.037263938506</v>
      </c>
      <c r="N28" s="297">
        <f>(G28*'Inputs and eligible population'!$K$73)/1000</f>
        <v>19306.408265555474</v>
      </c>
      <c r="O28" s="297">
        <f>(H28*'Inputs and eligible population'!$K$73)/1000</f>
        <v>19492.556936871963</v>
      </c>
      <c r="P28" s="297">
        <f>(I28*'Inputs and eligible population'!$K$73)/1000</f>
        <v>19680.500417836953</v>
      </c>
      <c r="R28" s="135"/>
      <c r="S28" s="135"/>
      <c r="T28" s="135"/>
      <c r="U28" s="135"/>
      <c r="V28" s="135"/>
      <c r="W28" s="135"/>
      <c r="X28" s="135"/>
      <c r="Y28" s="135"/>
      <c r="AI28" s="293"/>
      <c r="AJ28" s="293"/>
      <c r="AK28" s="293"/>
      <c r="AL28" s="293"/>
      <c r="AM28" s="293"/>
    </row>
    <row r="29" spans="1:39" x14ac:dyDescent="0.3">
      <c r="A29" s="294"/>
      <c r="B29" s="290" t="s">
        <v>771</v>
      </c>
      <c r="C29" s="315"/>
      <c r="D29" s="196">
        <f t="shared" ref="D29:I29" si="25">SUM(D27:D28)</f>
        <v>595320.86724384641</v>
      </c>
      <c r="E29" s="196">
        <f t="shared" si="25"/>
        <v>601060.83642507077</v>
      </c>
      <c r="F29" s="196">
        <f t="shared" si="25"/>
        <v>606856.14928398933</v>
      </c>
      <c r="G29" s="196">
        <f t="shared" si="25"/>
        <v>612707.33943368692</v>
      </c>
      <c r="H29" s="196">
        <f t="shared" si="25"/>
        <v>618614.94563224248</v>
      </c>
      <c r="I29" s="196">
        <f t="shared" si="25"/>
        <v>624579.51183233736</v>
      </c>
      <c r="J29" s="294"/>
      <c r="K29" s="298">
        <f t="shared" ref="K29:P29" si="26">SUM(K27:K28)</f>
        <v>18758.560526853602</v>
      </c>
      <c r="L29" s="298">
        <f t="shared" si="26"/>
        <v>18939.426955753981</v>
      </c>
      <c r="M29" s="298">
        <f t="shared" si="26"/>
        <v>19122.037263938506</v>
      </c>
      <c r="N29" s="298">
        <f t="shared" si="26"/>
        <v>19306.408265555474</v>
      </c>
      <c r="O29" s="298">
        <f t="shared" si="26"/>
        <v>19492.556936871963</v>
      </c>
      <c r="P29" s="298">
        <f t="shared" si="26"/>
        <v>19680.500417836953</v>
      </c>
      <c r="R29" s="135"/>
      <c r="S29" s="135"/>
      <c r="T29" s="135"/>
      <c r="U29" s="135"/>
      <c r="V29" s="135"/>
      <c r="W29" s="135"/>
      <c r="X29" s="135"/>
      <c r="Y29" s="135"/>
      <c r="AI29" s="293"/>
      <c r="AJ29" s="293"/>
      <c r="AK29" s="293"/>
      <c r="AL29" s="293"/>
      <c r="AM29" s="293"/>
    </row>
    <row r="30" spans="1:39" x14ac:dyDescent="0.3">
      <c r="A30" s="294"/>
      <c r="B30" s="309"/>
      <c r="C30" s="264"/>
      <c r="D30" s="292" t="s">
        <v>772</v>
      </c>
      <c r="E30" s="196">
        <f>E29-$D$29</f>
        <v>5739.9691812243545</v>
      </c>
      <c r="F30" s="196">
        <f>F29-$D$29</f>
        <v>11535.28204014292</v>
      </c>
      <c r="G30" s="196">
        <f>G29-$D$29</f>
        <v>17386.472189840511</v>
      </c>
      <c r="H30" s="196">
        <f>H29-$D$29</f>
        <v>23294.078388396068</v>
      </c>
      <c r="I30" s="196">
        <f>I29-$D$29</f>
        <v>29258.644588490948</v>
      </c>
      <c r="J30" s="294"/>
      <c r="K30" s="553"/>
      <c r="L30" s="298">
        <f>L29-$K$29</f>
        <v>180.86642890037911</v>
      </c>
      <c r="M30" s="298">
        <f t="shared" ref="M30:P30" si="27">M29-$K$29</f>
        <v>363.47673708490402</v>
      </c>
      <c r="N30" s="298">
        <f t="shared" si="27"/>
        <v>547.847738701872</v>
      </c>
      <c r="O30" s="298">
        <f t="shared" si="27"/>
        <v>733.99641001836062</v>
      </c>
      <c r="P30" s="298">
        <f t="shared" si="27"/>
        <v>921.93989098335078</v>
      </c>
      <c r="R30" s="135"/>
      <c r="S30" s="135"/>
      <c r="T30" s="135"/>
      <c r="U30" s="135"/>
      <c r="V30" s="135"/>
      <c r="W30" s="135"/>
      <c r="X30" s="135"/>
      <c r="Y30" s="135"/>
      <c r="AI30" s="293"/>
      <c r="AJ30" s="293"/>
      <c r="AK30" s="293"/>
      <c r="AL30" s="293"/>
      <c r="AM30" s="293"/>
    </row>
    <row r="31" spans="1:39" x14ac:dyDescent="0.3">
      <c r="A31" s="294"/>
      <c r="B31" s="317"/>
      <c r="C31" s="229"/>
      <c r="D31" s="229"/>
      <c r="E31" s="229"/>
      <c r="F31" s="229"/>
      <c r="G31" s="229"/>
      <c r="H31" s="229"/>
      <c r="I31" s="229"/>
      <c r="J31" s="229"/>
      <c r="K31" s="229"/>
      <c r="L31" s="229"/>
      <c r="M31" s="229"/>
      <c r="N31" s="229"/>
      <c r="O31" s="229"/>
      <c r="P31" s="229"/>
      <c r="R31" s="135"/>
      <c r="S31" s="135"/>
      <c r="T31" s="135"/>
      <c r="U31" s="135"/>
      <c r="V31" s="135"/>
      <c r="W31" s="135"/>
      <c r="X31" s="135"/>
      <c r="Y31" s="135"/>
      <c r="AI31" s="293"/>
      <c r="AJ31" s="293"/>
      <c r="AK31" s="293"/>
      <c r="AL31" s="293"/>
      <c r="AM31" s="293"/>
    </row>
    <row r="32" spans="1:39" x14ac:dyDescent="0.3">
      <c r="A32" s="294"/>
      <c r="B32" s="380" t="s">
        <v>773</v>
      </c>
      <c r="C32" s="379"/>
      <c r="D32" s="379"/>
      <c r="E32" s="379"/>
      <c r="F32" s="379"/>
      <c r="G32" s="379"/>
      <c r="H32" s="379"/>
      <c r="I32" s="228"/>
      <c r="J32" s="408"/>
      <c r="K32" s="407"/>
      <c r="L32" s="407"/>
      <c r="M32" s="407"/>
      <c r="N32" s="407"/>
      <c r="O32" s="407"/>
      <c r="P32" s="407"/>
      <c r="R32" s="135"/>
      <c r="S32" s="135"/>
      <c r="T32" s="135"/>
      <c r="U32" s="135"/>
      <c r="V32" s="135"/>
      <c r="W32" s="135"/>
      <c r="X32" s="135"/>
      <c r="Y32" s="135"/>
      <c r="AI32" s="293"/>
      <c r="AJ32" s="293"/>
      <c r="AK32" s="293"/>
      <c r="AL32" s="293"/>
      <c r="AM32" s="293"/>
    </row>
    <row r="33" spans="1:39" ht="43.2" x14ac:dyDescent="0.3">
      <c r="A33" s="294"/>
      <c r="B33" s="289" t="s">
        <v>769</v>
      </c>
      <c r="C33" s="172" t="s">
        <v>774</v>
      </c>
      <c r="D33" s="403" t="s">
        <v>754</v>
      </c>
      <c r="E33" s="263" t="s">
        <v>60</v>
      </c>
      <c r="F33" s="263" t="s">
        <v>61</v>
      </c>
      <c r="G33" s="171" t="s">
        <v>755</v>
      </c>
      <c r="H33" s="171" t="s">
        <v>756</v>
      </c>
      <c r="I33" s="263" t="s">
        <v>757</v>
      </c>
      <c r="J33" s="294"/>
      <c r="K33" s="403" t="s">
        <v>754</v>
      </c>
      <c r="L33" s="263" t="s">
        <v>60</v>
      </c>
      <c r="M33" s="263" t="s">
        <v>61</v>
      </c>
      <c r="N33" s="171" t="s">
        <v>755</v>
      </c>
      <c r="O33" s="171" t="s">
        <v>756</v>
      </c>
      <c r="P33" s="263" t="s">
        <v>757</v>
      </c>
      <c r="R33" s="135"/>
      <c r="S33" s="135"/>
      <c r="T33" s="135"/>
      <c r="U33" s="135"/>
      <c r="V33" s="135"/>
      <c r="W33" s="135"/>
      <c r="X33" s="135"/>
      <c r="Y33" s="135"/>
      <c r="AI33" s="293"/>
      <c r="AJ33" s="293"/>
      <c r="AK33" s="293"/>
      <c r="AL33" s="293"/>
      <c r="AM33" s="293"/>
    </row>
    <row r="34" spans="1:39" x14ac:dyDescent="0.3">
      <c r="A34" s="294"/>
      <c r="B34" s="342" t="s">
        <v>761</v>
      </c>
      <c r="C34" s="153">
        <f>'Inputs and eligible population'!F74</f>
        <v>90</v>
      </c>
      <c r="D34" s="130">
        <f>D$7*(SUM('Inputs and eligible population'!E$57:E$57)*($C$34/60))</f>
        <v>0</v>
      </c>
      <c r="E34" s="130">
        <f>E$7*(SUM('Inputs and eligible population'!F$57:F$57)*($C$34/60))</f>
        <v>0</v>
      </c>
      <c r="F34" s="130">
        <f>F$7*(SUM('Inputs and eligible population'!G$57:G$57)*($C$34/60))</f>
        <v>0</v>
      </c>
      <c r="G34" s="130">
        <f>G$7*(SUM('Inputs and eligible population'!H$57:H$57)*($C$34/60))</f>
        <v>0</v>
      </c>
      <c r="H34" s="130">
        <f>H$7*(SUM('Inputs and eligible population'!I$57:I$57)*($C$34/60))</f>
        <v>0</v>
      </c>
      <c r="I34" s="130">
        <f>I$7*(SUM('Inputs and eligible population'!J$57:J$57)*($C$34/60))</f>
        <v>0</v>
      </c>
      <c r="J34" s="294"/>
      <c r="K34" s="297">
        <f>(D34*'Inputs and eligible population'!$K$74)/1000</f>
        <v>0</v>
      </c>
      <c r="L34" s="297">
        <f>(E34*'Inputs and eligible population'!$K$74)/1000</f>
        <v>0</v>
      </c>
      <c r="M34" s="297">
        <f>(F34*'Inputs and eligible population'!$K$74)/1000</f>
        <v>0</v>
      </c>
      <c r="N34" s="297">
        <f>(G34*'Inputs and eligible population'!$K$74)/1000</f>
        <v>0</v>
      </c>
      <c r="O34" s="297">
        <f>(H34*'Inputs and eligible population'!$K$74)/1000</f>
        <v>0</v>
      </c>
      <c r="P34" s="297">
        <f>(I34*'Inputs and eligible population'!$K$74)/1000</f>
        <v>0</v>
      </c>
      <c r="R34" s="135"/>
      <c r="S34" s="135"/>
      <c r="T34" s="135"/>
      <c r="U34" s="135"/>
      <c r="V34" s="135"/>
      <c r="W34" s="135"/>
      <c r="X34" s="135"/>
      <c r="Y34" s="135"/>
      <c r="AI34" s="293"/>
      <c r="AJ34" s="293"/>
      <c r="AK34" s="293"/>
      <c r="AL34" s="293"/>
      <c r="AM34" s="293"/>
    </row>
    <row r="35" spans="1:39" x14ac:dyDescent="0.3">
      <c r="A35" s="294"/>
      <c r="B35" s="290"/>
      <c r="C35" s="290"/>
      <c r="D35" s="196">
        <f t="shared" ref="D35:I35" si="28">SUM(D34:D34)</f>
        <v>0</v>
      </c>
      <c r="E35" s="196">
        <f t="shared" si="28"/>
        <v>0</v>
      </c>
      <c r="F35" s="196">
        <f t="shared" si="28"/>
        <v>0</v>
      </c>
      <c r="G35" s="196">
        <f t="shared" si="28"/>
        <v>0</v>
      </c>
      <c r="H35" s="196">
        <f t="shared" si="28"/>
        <v>0</v>
      </c>
      <c r="I35" s="196">
        <f t="shared" si="28"/>
        <v>0</v>
      </c>
      <c r="J35" s="294"/>
      <c r="K35" s="298">
        <f t="shared" ref="K35:P35" si="29">SUM(K34:K34)</f>
        <v>0</v>
      </c>
      <c r="L35" s="298">
        <f t="shared" si="29"/>
        <v>0</v>
      </c>
      <c r="M35" s="298">
        <f t="shared" si="29"/>
        <v>0</v>
      </c>
      <c r="N35" s="298">
        <f t="shared" si="29"/>
        <v>0</v>
      </c>
      <c r="O35" s="298">
        <f t="shared" si="29"/>
        <v>0</v>
      </c>
      <c r="P35" s="298">
        <f t="shared" si="29"/>
        <v>0</v>
      </c>
      <c r="R35" s="135"/>
      <c r="S35" s="135"/>
      <c r="T35" s="135"/>
      <c r="U35" s="135"/>
      <c r="V35" s="135"/>
      <c r="W35" s="135"/>
      <c r="X35" s="135"/>
      <c r="Y35" s="135"/>
      <c r="AI35" s="293"/>
      <c r="AJ35" s="293"/>
      <c r="AK35" s="293"/>
      <c r="AL35" s="293"/>
      <c r="AM35" s="293"/>
    </row>
    <row r="36" spans="1:39" x14ac:dyDescent="0.3">
      <c r="A36" s="294"/>
      <c r="B36" s="290"/>
      <c r="C36" s="290"/>
      <c r="D36" s="292" t="s">
        <v>1097</v>
      </c>
      <c r="E36" s="196">
        <f>E35-$D$35</f>
        <v>0</v>
      </c>
      <c r="F36" s="196">
        <f>F35-$D$35</f>
        <v>0</v>
      </c>
      <c r="G36" s="196">
        <f>G35-$D$35</f>
        <v>0</v>
      </c>
      <c r="H36" s="196">
        <f>H35-$D$35</f>
        <v>0</v>
      </c>
      <c r="I36" s="196">
        <f>I35-$D$35</f>
        <v>0</v>
      </c>
      <c r="J36" s="294"/>
      <c r="K36" s="553"/>
      <c r="L36" s="298">
        <f>L35-$K$35</f>
        <v>0</v>
      </c>
      <c r="M36" s="298">
        <f t="shared" ref="M36:P36" si="30">M35-$K$35</f>
        <v>0</v>
      </c>
      <c r="N36" s="298">
        <f t="shared" si="30"/>
        <v>0</v>
      </c>
      <c r="O36" s="298">
        <f t="shared" si="30"/>
        <v>0</v>
      </c>
      <c r="P36" s="298">
        <f t="shared" si="30"/>
        <v>0</v>
      </c>
      <c r="R36" s="135"/>
      <c r="S36" s="135"/>
      <c r="T36" s="135"/>
      <c r="U36" s="135"/>
      <c r="V36" s="135"/>
      <c r="W36" s="135"/>
      <c r="X36" s="135"/>
      <c r="Y36" s="135"/>
      <c r="AI36" s="293"/>
      <c r="AJ36" s="293"/>
      <c r="AK36" s="293"/>
      <c r="AL36" s="293"/>
      <c r="AM36" s="293"/>
    </row>
    <row r="37" spans="1:39" x14ac:dyDescent="0.3">
      <c r="A37" s="294"/>
      <c r="B37" s="317"/>
      <c r="C37" s="229"/>
      <c r="D37" s="229"/>
      <c r="E37" s="229"/>
      <c r="F37" s="229"/>
      <c r="G37" s="229"/>
      <c r="H37" s="229"/>
      <c r="I37" s="229"/>
      <c r="J37" s="229"/>
      <c r="K37" s="229"/>
      <c r="L37" s="229"/>
      <c r="M37" s="229"/>
      <c r="N37" s="229"/>
      <c r="O37" s="229"/>
      <c r="P37" s="229"/>
      <c r="R37" s="135"/>
      <c r="S37" s="135"/>
      <c r="T37" s="135"/>
      <c r="U37" s="135"/>
      <c r="V37" s="135"/>
      <c r="W37" s="135"/>
      <c r="X37" s="135"/>
      <c r="Y37" s="135"/>
      <c r="AI37" s="293"/>
      <c r="AJ37" s="293"/>
      <c r="AK37" s="293"/>
      <c r="AL37" s="293"/>
      <c r="AM37" s="293"/>
    </row>
    <row r="38" spans="1:39" x14ac:dyDescent="0.3">
      <c r="A38" s="294"/>
      <c r="B38" s="380" t="s">
        <v>775</v>
      </c>
      <c r="C38" s="379"/>
      <c r="D38" s="379"/>
      <c r="E38" s="379"/>
      <c r="F38" s="379"/>
      <c r="G38" s="379"/>
      <c r="H38" s="379"/>
      <c r="I38" s="228"/>
      <c r="J38" s="408"/>
      <c r="K38" s="407"/>
      <c r="L38" s="407"/>
      <c r="M38" s="407"/>
      <c r="N38" s="407"/>
      <c r="O38" s="407"/>
      <c r="P38" s="407"/>
      <c r="U38" s="135"/>
      <c r="AI38" s="293"/>
      <c r="AJ38" s="293"/>
      <c r="AK38" s="293"/>
      <c r="AL38" s="293"/>
      <c r="AM38" s="293"/>
    </row>
    <row r="39" spans="1:39" ht="43.2" x14ac:dyDescent="0.3">
      <c r="A39" s="294"/>
      <c r="B39" s="289" t="s">
        <v>769</v>
      </c>
      <c r="C39" s="172" t="s">
        <v>776</v>
      </c>
      <c r="D39" s="403" t="s">
        <v>754</v>
      </c>
      <c r="E39" s="263" t="s">
        <v>60</v>
      </c>
      <c r="F39" s="263" t="s">
        <v>61</v>
      </c>
      <c r="G39" s="171" t="s">
        <v>755</v>
      </c>
      <c r="H39" s="171" t="s">
        <v>756</v>
      </c>
      <c r="I39" s="263" t="s">
        <v>757</v>
      </c>
      <c r="J39" s="294"/>
      <c r="K39" s="403" t="s">
        <v>754</v>
      </c>
      <c r="L39" s="263" t="s">
        <v>60</v>
      </c>
      <c r="M39" s="263" t="s">
        <v>61</v>
      </c>
      <c r="N39" s="171" t="s">
        <v>755</v>
      </c>
      <c r="O39" s="171" t="s">
        <v>756</v>
      </c>
      <c r="P39" s="263" t="s">
        <v>757</v>
      </c>
      <c r="U39" s="135"/>
      <c r="AI39" s="293"/>
      <c r="AJ39" s="293"/>
      <c r="AK39" s="293"/>
      <c r="AL39" s="293"/>
      <c r="AM39" s="293"/>
    </row>
    <row r="40" spans="1:39" x14ac:dyDescent="0.3">
      <c r="A40" s="294"/>
      <c r="B40" s="342" t="s">
        <v>761</v>
      </c>
      <c r="C40" s="153">
        <f>'Inputs and eligible population'!F75</f>
        <v>45</v>
      </c>
      <c r="D40" s="130">
        <f>D$7*(SUM('Inputs and eligible population'!E$57:E$57)*($C$40/60))</f>
        <v>0</v>
      </c>
      <c r="E40" s="130">
        <f>E$7*(SUM('Inputs and eligible population'!F$57:F$57)*($C$40/60))</f>
        <v>0</v>
      </c>
      <c r="F40" s="130">
        <f>F$7*(SUM('Inputs and eligible population'!G$57:G$57)*($C$40/60))</f>
        <v>0</v>
      </c>
      <c r="G40" s="130">
        <f>G$7*(SUM('Inputs and eligible population'!H$57:H$57)*($C$40/60))</f>
        <v>0</v>
      </c>
      <c r="H40" s="130">
        <f>H$7*(SUM('Inputs and eligible population'!I$57:I$57)*($C$40/60))</f>
        <v>0</v>
      </c>
      <c r="I40" s="130">
        <f>I$7*(SUM('Inputs and eligible population'!J$57:J$57)*($C$40/60))</f>
        <v>0</v>
      </c>
      <c r="J40" s="294"/>
      <c r="K40" s="297">
        <f>(D40*'Inputs and eligible population'!$K$75)/1000</f>
        <v>0</v>
      </c>
      <c r="L40" s="297">
        <f>(E40*'Inputs and eligible population'!$K$75)/1000</f>
        <v>0</v>
      </c>
      <c r="M40" s="297">
        <f>(F40*'Inputs and eligible population'!$K$75)/1000</f>
        <v>0</v>
      </c>
      <c r="N40" s="297">
        <f>(G40*'Inputs and eligible population'!$K$75)/1000</f>
        <v>0</v>
      </c>
      <c r="O40" s="297">
        <f>(H40*'Inputs and eligible population'!$K$75)/1000</f>
        <v>0</v>
      </c>
      <c r="P40" s="297">
        <f>(I40*'Inputs and eligible population'!$K$75)/1000</f>
        <v>0</v>
      </c>
      <c r="U40" s="135"/>
      <c r="AI40" s="293"/>
      <c r="AJ40" s="293"/>
      <c r="AK40" s="293"/>
      <c r="AL40" s="293"/>
      <c r="AM40" s="293"/>
    </row>
    <row r="41" spans="1:39" x14ac:dyDescent="0.3">
      <c r="A41" s="294"/>
      <c r="B41" s="290"/>
      <c r="C41" s="290"/>
      <c r="D41" s="196">
        <f t="shared" ref="D41:I41" si="31">SUM(D40:D40)</f>
        <v>0</v>
      </c>
      <c r="E41" s="196">
        <f t="shared" si="31"/>
        <v>0</v>
      </c>
      <c r="F41" s="196">
        <f t="shared" si="31"/>
        <v>0</v>
      </c>
      <c r="G41" s="196">
        <f t="shared" si="31"/>
        <v>0</v>
      </c>
      <c r="H41" s="196">
        <f t="shared" si="31"/>
        <v>0</v>
      </c>
      <c r="I41" s="196">
        <f t="shared" si="31"/>
        <v>0</v>
      </c>
      <c r="J41" s="294"/>
      <c r="K41" s="298">
        <f t="shared" ref="K41:P41" si="32">SUM(K40:K40)</f>
        <v>0</v>
      </c>
      <c r="L41" s="298">
        <f t="shared" si="32"/>
        <v>0</v>
      </c>
      <c r="M41" s="298">
        <f t="shared" si="32"/>
        <v>0</v>
      </c>
      <c r="N41" s="298">
        <f t="shared" si="32"/>
        <v>0</v>
      </c>
      <c r="O41" s="298">
        <f t="shared" si="32"/>
        <v>0</v>
      </c>
      <c r="P41" s="298">
        <f t="shared" si="32"/>
        <v>0</v>
      </c>
      <c r="Q41" s="135"/>
      <c r="R41" s="135"/>
      <c r="S41" s="135"/>
      <c r="T41" s="135"/>
      <c r="U41" s="135"/>
      <c r="V41" s="135"/>
      <c r="W41" s="135"/>
      <c r="X41" s="135"/>
      <c r="Y41" s="135"/>
      <c r="AI41" s="293"/>
      <c r="AJ41" s="293"/>
      <c r="AK41" s="293"/>
      <c r="AL41" s="293"/>
      <c r="AM41" s="293"/>
    </row>
    <row r="42" spans="1:39" x14ac:dyDescent="0.3">
      <c r="A42" s="294"/>
      <c r="B42" s="309"/>
      <c r="C42" s="290"/>
      <c r="D42" s="292" t="s">
        <v>1094</v>
      </c>
      <c r="E42" s="196">
        <f>E41-$D$41</f>
        <v>0</v>
      </c>
      <c r="F42" s="196">
        <f>F41-$D$41</f>
        <v>0</v>
      </c>
      <c r="G42" s="196">
        <f>G41-$D$41</f>
        <v>0</v>
      </c>
      <c r="H42" s="196">
        <f>H41-$D$41</f>
        <v>0</v>
      </c>
      <c r="I42" s="196">
        <f>I41-$D$41</f>
        <v>0</v>
      </c>
      <c r="J42" s="294"/>
      <c r="K42" s="553"/>
      <c r="L42" s="298">
        <f>L41-$K$41</f>
        <v>0</v>
      </c>
      <c r="M42" s="298">
        <f t="shared" ref="M42:P42" si="33">M41-$K$41</f>
        <v>0</v>
      </c>
      <c r="N42" s="298">
        <f t="shared" si="33"/>
        <v>0</v>
      </c>
      <c r="O42" s="298">
        <f t="shared" si="33"/>
        <v>0</v>
      </c>
      <c r="P42" s="298">
        <f t="shared" si="33"/>
        <v>0</v>
      </c>
      <c r="Q42" s="135"/>
      <c r="R42" s="135"/>
      <c r="S42" s="135"/>
      <c r="T42" s="135"/>
      <c r="U42" s="135"/>
      <c r="V42" s="135"/>
      <c r="W42" s="135"/>
      <c r="X42" s="135"/>
      <c r="Y42" s="135"/>
      <c r="AI42" s="293"/>
      <c r="AJ42" s="293"/>
      <c r="AK42" s="293"/>
      <c r="AL42" s="293"/>
      <c r="AM42" s="293"/>
    </row>
    <row r="43" spans="1:39" x14ac:dyDescent="0.3">
      <c r="A43" s="294"/>
      <c r="B43" s="317"/>
      <c r="C43" s="229"/>
      <c r="D43" s="229"/>
      <c r="E43" s="229"/>
      <c r="F43" s="229"/>
      <c r="G43" s="229"/>
      <c r="H43" s="229"/>
      <c r="I43" s="229"/>
      <c r="J43" s="294"/>
      <c r="K43" s="229"/>
      <c r="L43" s="229"/>
      <c r="M43" s="229"/>
      <c r="N43" s="229"/>
      <c r="O43" s="229"/>
      <c r="P43" s="229"/>
      <c r="Q43" s="135"/>
      <c r="R43" s="135"/>
      <c r="S43" s="135"/>
      <c r="T43" s="135"/>
      <c r="U43" s="135"/>
      <c r="V43" s="135"/>
      <c r="W43" s="135"/>
      <c r="X43" s="135"/>
      <c r="Y43" s="135"/>
      <c r="AI43" s="293"/>
      <c r="AJ43" s="293"/>
      <c r="AK43" s="293"/>
      <c r="AL43" s="293"/>
      <c r="AM43" s="293"/>
    </row>
    <row r="44" spans="1:39" x14ac:dyDescent="0.3">
      <c r="A44" s="294"/>
      <c r="B44" s="380" t="s">
        <v>777</v>
      </c>
      <c r="C44" s="379"/>
      <c r="D44" s="379"/>
      <c r="E44" s="379"/>
      <c r="F44" s="379"/>
      <c r="G44" s="379"/>
      <c r="H44" s="379"/>
      <c r="I44" s="228"/>
      <c r="J44" s="408"/>
      <c r="K44" s="407"/>
      <c r="L44" s="407"/>
      <c r="M44" s="407"/>
      <c r="N44" s="407"/>
      <c r="O44" s="407"/>
      <c r="P44" s="407"/>
      <c r="Q44" s="135"/>
      <c r="R44" s="135"/>
      <c r="S44" s="135"/>
      <c r="T44" s="135"/>
      <c r="U44" s="135"/>
      <c r="V44" s="135"/>
      <c r="W44" s="135"/>
      <c r="X44" s="135"/>
      <c r="Y44" s="135"/>
      <c r="AI44" s="293"/>
      <c r="AJ44" s="293"/>
      <c r="AK44" s="293"/>
      <c r="AL44" s="293"/>
      <c r="AM44" s="293"/>
    </row>
    <row r="45" spans="1:39" ht="43.2" x14ac:dyDescent="0.3">
      <c r="A45" s="294"/>
      <c r="B45" s="289" t="s">
        <v>769</v>
      </c>
      <c r="C45" s="172" t="s">
        <v>778</v>
      </c>
      <c r="D45" s="403" t="s">
        <v>754</v>
      </c>
      <c r="E45" s="263" t="s">
        <v>60</v>
      </c>
      <c r="F45" s="263" t="s">
        <v>61</v>
      </c>
      <c r="G45" s="171" t="s">
        <v>755</v>
      </c>
      <c r="H45" s="171" t="s">
        <v>756</v>
      </c>
      <c r="I45" s="263" t="s">
        <v>757</v>
      </c>
      <c r="J45" s="294"/>
      <c r="K45" s="403" t="s">
        <v>754</v>
      </c>
      <c r="L45" s="263" t="s">
        <v>60</v>
      </c>
      <c r="M45" s="263" t="s">
        <v>61</v>
      </c>
      <c r="N45" s="171" t="s">
        <v>755</v>
      </c>
      <c r="O45" s="171" t="s">
        <v>756</v>
      </c>
      <c r="P45" s="263" t="s">
        <v>757</v>
      </c>
      <c r="Q45" s="135"/>
      <c r="R45" s="135"/>
      <c r="S45" s="135"/>
      <c r="T45" s="135"/>
      <c r="U45" s="135"/>
      <c r="V45" s="135"/>
      <c r="W45" s="135"/>
      <c r="X45" s="135"/>
      <c r="Y45" s="135"/>
      <c r="AI45" s="293"/>
      <c r="AJ45" s="293"/>
      <c r="AK45" s="293"/>
      <c r="AL45" s="293"/>
      <c r="AM45" s="293"/>
    </row>
    <row r="46" spans="1:39" x14ac:dyDescent="0.3">
      <c r="A46" s="294"/>
      <c r="B46" s="342" t="s">
        <v>761</v>
      </c>
      <c r="C46" s="153">
        <f>'Inputs and eligible population'!F76</f>
        <v>60</v>
      </c>
      <c r="D46" s="130">
        <f>D$7*(SUM('Inputs and eligible population'!E$57:E$57)*($C$46/60))</f>
        <v>0</v>
      </c>
      <c r="E46" s="130">
        <f>E$7*(SUM('Inputs and eligible population'!F$57:F$57)*($C$46/60))</f>
        <v>0</v>
      </c>
      <c r="F46" s="130">
        <f>F$7*(SUM('Inputs and eligible population'!G$57:G$57)*($C$46/60))</f>
        <v>0</v>
      </c>
      <c r="G46" s="130">
        <f>G$7*(SUM('Inputs and eligible population'!H$57:H$57)*($C$46/60))</f>
        <v>0</v>
      </c>
      <c r="H46" s="130">
        <f>H$7*(SUM('Inputs and eligible population'!I$57:I$57)*($C$46/60))</f>
        <v>0</v>
      </c>
      <c r="I46" s="130">
        <f>I$7*(SUM('Inputs and eligible population'!J$57:J$57)*($C$46/60))</f>
        <v>0</v>
      </c>
      <c r="J46" s="294"/>
      <c r="K46" s="297">
        <f>(D46*'Inputs and eligible population'!$K$76)/1000</f>
        <v>0</v>
      </c>
      <c r="L46" s="297">
        <f>(E46*'Inputs and eligible population'!$K$76)/1000</f>
        <v>0</v>
      </c>
      <c r="M46" s="297">
        <f>(F46*'Inputs and eligible population'!$K$76)/1000</f>
        <v>0</v>
      </c>
      <c r="N46" s="297">
        <f>(G46*'Inputs and eligible population'!$K$76)/1000</f>
        <v>0</v>
      </c>
      <c r="O46" s="297">
        <f>(H46*'Inputs and eligible population'!$K$76)/1000</f>
        <v>0</v>
      </c>
      <c r="P46" s="297">
        <f>(I46*'Inputs and eligible population'!$K$76)/1000</f>
        <v>0</v>
      </c>
      <c r="Q46" s="135"/>
      <c r="R46" s="135"/>
      <c r="S46" s="135"/>
      <c r="T46" s="135"/>
      <c r="U46" s="135"/>
      <c r="V46" s="135"/>
      <c r="W46" s="135"/>
      <c r="X46" s="135"/>
      <c r="Y46" s="135"/>
      <c r="AI46" s="293"/>
      <c r="AJ46" s="293"/>
      <c r="AK46" s="293"/>
      <c r="AL46" s="293"/>
      <c r="AM46" s="293"/>
    </row>
    <row r="47" spans="1:39" x14ac:dyDescent="0.3">
      <c r="A47" s="294"/>
      <c r="B47" s="342" t="s">
        <v>975</v>
      </c>
      <c r="C47" s="153">
        <f>'Inputs and eligible population'!G76</f>
        <v>60</v>
      </c>
      <c r="D47" s="130">
        <f>D$7*'Inputs and eligible population'!$E$58*($C$47/60)</f>
        <v>476256.6937950771</v>
      </c>
      <c r="E47" s="130">
        <f>E$7*'Inputs and eligible population'!$E$58*($C$47/60)</f>
        <v>480848.66914005659</v>
      </c>
      <c r="F47" s="130">
        <f>F$7*'Inputs and eligible population'!$E$58*($C$47/60)</f>
        <v>485484.91942719149</v>
      </c>
      <c r="G47" s="130">
        <f>G$7*'Inputs and eligible population'!$E$58*($C$47/60)</f>
        <v>490165.87154694955</v>
      </c>
      <c r="H47" s="130">
        <f>H$7*'Inputs and eligible population'!$E$58*($C$47/60)</f>
        <v>494891.95650579402</v>
      </c>
      <c r="I47" s="130">
        <f>I$7*'Inputs and eligible population'!$E$58*($C$47/60)</f>
        <v>499663.6094658699</v>
      </c>
      <c r="J47" s="294"/>
      <c r="K47" s="297">
        <f>(D47*'Inputs and eligible population'!$K$76)/1000</f>
        <v>15006.84842148288</v>
      </c>
      <c r="L47" s="297">
        <f>(E47*'Inputs and eligible population'!$K$76)/1000</f>
        <v>15151.541564603183</v>
      </c>
      <c r="M47" s="297">
        <f>(F47*'Inputs and eligible population'!$K$76)/1000</f>
        <v>15297.629811150804</v>
      </c>
      <c r="N47" s="297">
        <f>(G47*'Inputs and eligible population'!$K$76)/1000</f>
        <v>15445.126612444381</v>
      </c>
      <c r="O47" s="297">
        <f>(H47*'Inputs and eligible population'!$K$76)/1000</f>
        <v>15594.04554949757</v>
      </c>
      <c r="P47" s="297">
        <f>(I47*'Inputs and eligible population'!$K$76)/1000</f>
        <v>15744.400334269561</v>
      </c>
      <c r="Q47" s="135"/>
      <c r="R47" s="135"/>
      <c r="S47" s="135"/>
      <c r="T47" s="135"/>
      <c r="U47" s="135"/>
      <c r="V47" s="135"/>
      <c r="W47" s="135"/>
      <c r="X47" s="135"/>
      <c r="Y47" s="135"/>
      <c r="AI47" s="293"/>
      <c r="AJ47" s="293"/>
      <c r="AK47" s="293"/>
      <c r="AL47" s="293"/>
      <c r="AM47" s="293"/>
    </row>
    <row r="48" spans="1:39" x14ac:dyDescent="0.3">
      <c r="A48" s="294"/>
      <c r="B48" s="290"/>
      <c r="C48" s="290"/>
      <c r="D48" s="196">
        <f t="shared" ref="D48:I48" si="34">SUM(D46:D47)</f>
        <v>476256.6937950771</v>
      </c>
      <c r="E48" s="196">
        <f t="shared" si="34"/>
        <v>480848.66914005659</v>
      </c>
      <c r="F48" s="196">
        <f t="shared" si="34"/>
        <v>485484.91942719149</v>
      </c>
      <c r="G48" s="196">
        <f t="shared" si="34"/>
        <v>490165.87154694955</v>
      </c>
      <c r="H48" s="196">
        <f t="shared" si="34"/>
        <v>494891.95650579402</v>
      </c>
      <c r="I48" s="196">
        <f t="shared" si="34"/>
        <v>499663.6094658699</v>
      </c>
      <c r="J48" s="294"/>
      <c r="K48" s="298">
        <f t="shared" ref="K48:P48" si="35">SUM(K46:K47)</f>
        <v>15006.84842148288</v>
      </c>
      <c r="L48" s="298">
        <f t="shared" si="35"/>
        <v>15151.541564603183</v>
      </c>
      <c r="M48" s="298">
        <f t="shared" si="35"/>
        <v>15297.629811150804</v>
      </c>
      <c r="N48" s="298">
        <f t="shared" si="35"/>
        <v>15445.126612444381</v>
      </c>
      <c r="O48" s="298">
        <f t="shared" si="35"/>
        <v>15594.04554949757</v>
      </c>
      <c r="P48" s="298">
        <f t="shared" si="35"/>
        <v>15744.400334269561</v>
      </c>
      <c r="Q48" s="135"/>
      <c r="R48" s="135"/>
      <c r="S48" s="135"/>
      <c r="T48" s="135"/>
      <c r="U48" s="135"/>
      <c r="V48" s="135"/>
      <c r="W48" s="135"/>
      <c r="X48" s="135"/>
      <c r="Y48" s="135"/>
      <c r="AI48" s="293"/>
      <c r="AJ48" s="293"/>
      <c r="AK48" s="293"/>
      <c r="AL48" s="293"/>
      <c r="AM48" s="293"/>
    </row>
    <row r="49" spans="1:39" x14ac:dyDescent="0.3">
      <c r="A49" s="294"/>
      <c r="B49" s="309"/>
      <c r="C49" s="290"/>
      <c r="D49" s="292" t="s">
        <v>1095</v>
      </c>
      <c r="E49" s="196">
        <f>E48-$D$48</f>
        <v>4591.9753449794953</v>
      </c>
      <c r="F49" s="196">
        <f t="shared" ref="F49:I49" si="36">F48-$D$48</f>
        <v>9228.2256321143941</v>
      </c>
      <c r="G49" s="196">
        <f t="shared" si="36"/>
        <v>13909.177751872456</v>
      </c>
      <c r="H49" s="196">
        <f t="shared" si="36"/>
        <v>18635.262710716925</v>
      </c>
      <c r="I49" s="196">
        <f t="shared" si="36"/>
        <v>23406.915670792805</v>
      </c>
      <c r="J49" s="294"/>
      <c r="K49" s="553"/>
      <c r="L49" s="298">
        <f>L48-$K$48</f>
        <v>144.69314312030292</v>
      </c>
      <c r="M49" s="298">
        <f t="shared" ref="M49:P49" si="37">M48-$K$48</f>
        <v>290.78138966792358</v>
      </c>
      <c r="N49" s="298">
        <f t="shared" si="37"/>
        <v>438.27819096150051</v>
      </c>
      <c r="O49" s="298">
        <f t="shared" si="37"/>
        <v>587.19712801468995</v>
      </c>
      <c r="P49" s="298">
        <f t="shared" si="37"/>
        <v>737.55191278668099</v>
      </c>
      <c r="Q49" s="135"/>
      <c r="R49" s="135"/>
      <c r="S49" s="135"/>
      <c r="T49" s="135"/>
      <c r="U49" s="135"/>
      <c r="V49" s="135"/>
      <c r="W49" s="135"/>
      <c r="X49" s="135"/>
      <c r="Y49" s="135"/>
      <c r="AI49" s="293"/>
      <c r="AJ49" s="293"/>
      <c r="AK49" s="293"/>
      <c r="AL49" s="293"/>
      <c r="AM49" s="293"/>
    </row>
    <row r="50" spans="1:39" x14ac:dyDescent="0.3">
      <c r="A50" s="294"/>
      <c r="B50" s="317"/>
      <c r="C50" s="229"/>
      <c r="D50" s="229"/>
      <c r="E50" s="229"/>
      <c r="F50" s="229"/>
      <c r="G50" s="229"/>
      <c r="H50" s="229"/>
      <c r="I50" s="229"/>
      <c r="J50" s="294"/>
      <c r="K50" s="229"/>
      <c r="L50" s="229"/>
      <c r="M50" s="229"/>
      <c r="N50" s="229"/>
      <c r="O50" s="229"/>
      <c r="P50" s="229"/>
      <c r="Q50" s="135"/>
      <c r="R50" s="135"/>
      <c r="S50" s="135"/>
      <c r="T50" s="135"/>
      <c r="U50" s="135"/>
      <c r="V50" s="135"/>
      <c r="W50" s="135"/>
      <c r="X50" s="135"/>
      <c r="Y50" s="135"/>
      <c r="AI50" s="293"/>
      <c r="AJ50" s="293"/>
      <c r="AK50" s="293"/>
      <c r="AL50" s="293"/>
      <c r="AM50" s="293"/>
    </row>
    <row r="51" spans="1:39" x14ac:dyDescent="0.3">
      <c r="A51" s="294"/>
      <c r="B51" s="380" t="s">
        <v>973</v>
      </c>
      <c r="C51" s="379"/>
      <c r="D51" s="379"/>
      <c r="E51" s="379"/>
      <c r="F51" s="379"/>
      <c r="G51" s="379"/>
      <c r="H51" s="379"/>
      <c r="I51" s="228"/>
      <c r="J51" s="408"/>
      <c r="K51" s="407"/>
      <c r="L51" s="407"/>
      <c r="M51" s="407"/>
      <c r="N51" s="407"/>
      <c r="O51" s="407"/>
      <c r="P51" s="407"/>
      <c r="Q51" s="135"/>
      <c r="R51" s="135"/>
      <c r="S51" s="135"/>
      <c r="T51" s="135"/>
      <c r="U51" s="135"/>
      <c r="V51" s="135"/>
      <c r="W51" s="135"/>
      <c r="X51" s="135"/>
      <c r="Y51" s="135"/>
      <c r="AI51" s="293"/>
      <c r="AJ51" s="293"/>
      <c r="AK51" s="293"/>
      <c r="AL51" s="293"/>
      <c r="AM51" s="293"/>
    </row>
    <row r="52" spans="1:39" ht="43.2" x14ac:dyDescent="0.3">
      <c r="A52" s="294"/>
      <c r="B52" s="289" t="s">
        <v>769</v>
      </c>
      <c r="C52" s="172" t="s">
        <v>779</v>
      </c>
      <c r="D52" s="403" t="s">
        <v>754</v>
      </c>
      <c r="E52" s="263" t="s">
        <v>60</v>
      </c>
      <c r="F52" s="263" t="s">
        <v>61</v>
      </c>
      <c r="G52" s="171" t="s">
        <v>755</v>
      </c>
      <c r="H52" s="171" t="s">
        <v>756</v>
      </c>
      <c r="I52" s="263" t="s">
        <v>757</v>
      </c>
      <c r="J52" s="294"/>
      <c r="K52" s="403" t="s">
        <v>754</v>
      </c>
      <c r="L52" s="263" t="s">
        <v>60</v>
      </c>
      <c r="M52" s="263" t="s">
        <v>61</v>
      </c>
      <c r="N52" s="171" t="s">
        <v>755</v>
      </c>
      <c r="O52" s="171" t="s">
        <v>756</v>
      </c>
      <c r="P52" s="263" t="s">
        <v>757</v>
      </c>
      <c r="Q52" s="135"/>
      <c r="R52" s="135"/>
      <c r="S52" s="135"/>
      <c r="T52" s="135"/>
      <c r="U52" s="135"/>
      <c r="V52" s="135"/>
      <c r="W52" s="135"/>
      <c r="X52" s="135"/>
      <c r="Y52" s="135"/>
      <c r="AI52" s="293"/>
      <c r="AJ52" s="293"/>
      <c r="AK52" s="293"/>
      <c r="AL52" s="293"/>
      <c r="AM52" s="293"/>
    </row>
    <row r="53" spans="1:39" x14ac:dyDescent="0.3">
      <c r="A53" s="294"/>
      <c r="B53" s="342" t="s">
        <v>780</v>
      </c>
      <c r="C53" s="153">
        <f>'Inputs and eligible population'!F78</f>
        <v>360</v>
      </c>
      <c r="D53" s="130">
        <f>D$7*('Inputs and eligible population'!E57*'Inputs and eligible population'!E62)*($C$53/60)</f>
        <v>0</v>
      </c>
      <c r="E53" s="130">
        <f>E$7*('Inputs and eligible population'!F57*'Inputs and eligible population'!F62)*($C$53/60)</f>
        <v>0</v>
      </c>
      <c r="F53" s="130">
        <f>F$7*('Inputs and eligible population'!G57*'Inputs and eligible population'!G62)*($C$53/60)</f>
        <v>0</v>
      </c>
      <c r="G53" s="130">
        <f>G$7*('Inputs and eligible population'!H57*'Inputs and eligible population'!H62)*($C$53/60)</f>
        <v>0</v>
      </c>
      <c r="H53" s="130">
        <f>H$7*('Inputs and eligible population'!I57*'Inputs and eligible population'!I62)*($C$53/60)</f>
        <v>0</v>
      </c>
      <c r="I53" s="130">
        <f>I$7*('Inputs and eligible population'!J57*'Inputs and eligible population'!J62)*($C$53/60)</f>
        <v>0</v>
      </c>
      <c r="J53" s="294"/>
      <c r="K53" s="297">
        <f>(D53*'Inputs and eligible population'!$K$78)/1000</f>
        <v>0</v>
      </c>
      <c r="L53" s="297">
        <f>(E53*'Inputs and eligible population'!$K$78)/1000</f>
        <v>0</v>
      </c>
      <c r="M53" s="297">
        <f>(F53*'Inputs and eligible population'!$K$78)/1000</f>
        <v>0</v>
      </c>
      <c r="N53" s="297">
        <f>(G53*'Inputs and eligible population'!$K$78)/1000</f>
        <v>0</v>
      </c>
      <c r="O53" s="297">
        <f>(H53*'Inputs and eligible population'!$K$78)/1000</f>
        <v>0</v>
      </c>
      <c r="P53" s="297">
        <f>(I53*'Inputs and eligible population'!$K$78)/1000</f>
        <v>0</v>
      </c>
      <c r="Q53" s="135"/>
      <c r="R53" s="135"/>
      <c r="S53" s="135"/>
      <c r="T53" s="135"/>
      <c r="U53" s="135"/>
      <c r="V53" s="135"/>
      <c r="W53" s="135"/>
      <c r="X53" s="135"/>
      <c r="Y53" s="135"/>
      <c r="AI53" s="293"/>
      <c r="AJ53" s="293"/>
      <c r="AK53" s="293"/>
      <c r="AL53" s="293"/>
      <c r="AM53" s="293"/>
    </row>
    <row r="54" spans="1:39" x14ac:dyDescent="0.3">
      <c r="A54" s="294"/>
      <c r="B54" s="342" t="s">
        <v>781</v>
      </c>
      <c r="C54" s="130">
        <f>'Inputs and eligible population'!G77</f>
        <v>1440</v>
      </c>
      <c r="D54" s="130">
        <f>D$7*('Inputs and eligible population'!E58*'Inputs and eligible population'!E62)*($C$54/60)</f>
        <v>2286032.1302163703</v>
      </c>
      <c r="E54" s="130">
        <f>E$7*('Inputs and eligible population'!F58*'Inputs and eligible population'!F62)*($C$54/60)</f>
        <v>2308073.6118722716</v>
      </c>
      <c r="F54" s="130">
        <f>F$7*('Inputs and eligible population'!G58*'Inputs and eligible population'!G62)*($C$54/60)</f>
        <v>2330327.6132505191</v>
      </c>
      <c r="G54" s="130">
        <f>G$7*('Inputs and eligible population'!H58*'Inputs and eligible population'!H62)*($C$54/60)</f>
        <v>2352796.183425358</v>
      </c>
      <c r="H54" s="130">
        <f>H$7*('Inputs and eligible population'!I58*'Inputs and eligible population'!I62)*($C$54/60)</f>
        <v>2375481.3912278116</v>
      </c>
      <c r="I54" s="130">
        <f>I$7*('Inputs and eligible population'!J58*'Inputs and eligible population'!J62)*($C$54/60)</f>
        <v>2398385.3254361758</v>
      </c>
      <c r="J54" s="294"/>
      <c r="K54" s="297">
        <f>(D54*'Inputs and eligible population'!$K$77)/1000</f>
        <v>72032.872423117835</v>
      </c>
      <c r="L54" s="297">
        <f>(E54*'Inputs and eligible population'!$K$77)/1000</f>
        <v>72727.399510095289</v>
      </c>
      <c r="M54" s="297">
        <f>(F54*'Inputs and eligible population'!$K$77)/1000</f>
        <v>73428.623093523856</v>
      </c>
      <c r="N54" s="297">
        <f>(G54*'Inputs and eligible population'!$K$77)/1000</f>
        <v>74136.607739733037</v>
      </c>
      <c r="O54" s="297">
        <f>(H54*'Inputs and eligible population'!$K$77)/1000</f>
        <v>74851.418637588358</v>
      </c>
      <c r="P54" s="297">
        <f>(I54*'Inputs and eligible population'!$K$77)/1000</f>
        <v>75573.121604493906</v>
      </c>
      <c r="Q54" s="135"/>
      <c r="R54" s="135"/>
      <c r="S54" s="135"/>
      <c r="T54" s="135"/>
      <c r="U54" s="135"/>
      <c r="V54" s="135"/>
      <c r="W54" s="135"/>
      <c r="X54" s="135"/>
      <c r="Y54" s="135"/>
      <c r="AI54" s="293"/>
      <c r="AJ54" s="293"/>
      <c r="AK54" s="293"/>
      <c r="AL54" s="293"/>
      <c r="AM54" s="293"/>
    </row>
    <row r="55" spans="1:39" x14ac:dyDescent="0.3">
      <c r="A55" s="294"/>
      <c r="B55" s="290"/>
      <c r="C55" s="290"/>
      <c r="D55" s="196">
        <f t="shared" ref="D55:I55" si="38">SUM(D53:D54)</f>
        <v>2286032.1302163703</v>
      </c>
      <c r="E55" s="196">
        <f t="shared" si="38"/>
        <v>2308073.6118722716</v>
      </c>
      <c r="F55" s="196">
        <f t="shared" si="38"/>
        <v>2330327.6132505191</v>
      </c>
      <c r="G55" s="196">
        <f t="shared" si="38"/>
        <v>2352796.183425358</v>
      </c>
      <c r="H55" s="196">
        <f t="shared" si="38"/>
        <v>2375481.3912278116</v>
      </c>
      <c r="I55" s="196">
        <f t="shared" si="38"/>
        <v>2398385.3254361758</v>
      </c>
      <c r="J55" s="294"/>
      <c r="K55" s="298">
        <f t="shared" ref="K55:P55" si="39">SUM(K53:K54)</f>
        <v>72032.872423117835</v>
      </c>
      <c r="L55" s="298">
        <f t="shared" si="39"/>
        <v>72727.399510095289</v>
      </c>
      <c r="M55" s="298">
        <f t="shared" si="39"/>
        <v>73428.623093523856</v>
      </c>
      <c r="N55" s="298">
        <f t="shared" si="39"/>
        <v>74136.607739733037</v>
      </c>
      <c r="O55" s="298">
        <f t="shared" si="39"/>
        <v>74851.418637588358</v>
      </c>
      <c r="P55" s="298">
        <f t="shared" si="39"/>
        <v>75573.121604493906</v>
      </c>
      <c r="Q55" s="135"/>
      <c r="R55" s="135"/>
      <c r="S55" s="135"/>
      <c r="T55" s="135"/>
      <c r="U55" s="135"/>
      <c r="V55" s="135"/>
      <c r="W55" s="135"/>
      <c r="X55" s="135"/>
      <c r="Y55" s="135"/>
      <c r="AI55" s="293"/>
      <c r="AJ55" s="293"/>
      <c r="AK55" s="293"/>
      <c r="AL55" s="293"/>
      <c r="AM55" s="293"/>
    </row>
    <row r="56" spans="1:39" x14ac:dyDescent="0.3">
      <c r="A56" s="294"/>
      <c r="B56" s="309"/>
      <c r="C56" s="290"/>
      <c r="D56" s="292" t="s">
        <v>1096</v>
      </c>
      <c r="E56" s="196">
        <f>E55-$D$55</f>
        <v>22041.481655901298</v>
      </c>
      <c r="F56" s="196">
        <f t="shared" ref="F56:I56" si="40">F55-$D$55</f>
        <v>44295.483034148812</v>
      </c>
      <c r="G56" s="196">
        <f t="shared" si="40"/>
        <v>66764.053208987694</v>
      </c>
      <c r="H56" s="196">
        <f t="shared" si="40"/>
        <v>89449.261011441238</v>
      </c>
      <c r="I56" s="196">
        <f t="shared" si="40"/>
        <v>112353.19521980546</v>
      </c>
      <c r="J56" s="294"/>
      <c r="K56" s="553"/>
      <c r="L56" s="298">
        <f>L55-$K$55</f>
        <v>694.52708697745402</v>
      </c>
      <c r="M56" s="298">
        <f t="shared" ref="M56:P56" si="41">M55-$K$55</f>
        <v>1395.7506704060215</v>
      </c>
      <c r="N56" s="298">
        <f t="shared" si="41"/>
        <v>2103.7353166152025</v>
      </c>
      <c r="O56" s="298">
        <f t="shared" si="41"/>
        <v>2818.5462144705234</v>
      </c>
      <c r="P56" s="298">
        <f t="shared" si="41"/>
        <v>3540.2491813760716</v>
      </c>
      <c r="Q56" s="135"/>
      <c r="R56" s="135"/>
      <c r="S56" s="135"/>
      <c r="T56" s="135"/>
      <c r="U56" s="135"/>
      <c r="V56" s="135"/>
      <c r="W56" s="135"/>
      <c r="X56" s="135"/>
      <c r="Y56" s="135"/>
      <c r="AI56" s="293"/>
      <c r="AJ56" s="293"/>
      <c r="AK56" s="293"/>
      <c r="AL56" s="293"/>
      <c r="AM56" s="293"/>
    </row>
    <row r="57" spans="1:39" x14ac:dyDescent="0.3">
      <c r="A57" s="294"/>
      <c r="B57" s="317"/>
      <c r="C57" s="229"/>
      <c r="D57" s="229"/>
      <c r="E57" s="229"/>
      <c r="F57" s="587"/>
      <c r="G57" s="587"/>
      <c r="H57" s="229"/>
      <c r="I57" s="229"/>
      <c r="J57" s="294"/>
      <c r="K57" s="229"/>
      <c r="L57" s="229"/>
      <c r="M57" s="229"/>
      <c r="N57" s="229"/>
      <c r="O57" s="229"/>
      <c r="P57" s="229"/>
      <c r="Q57" s="135"/>
      <c r="R57" s="135"/>
      <c r="S57" s="135"/>
      <c r="T57" s="135"/>
      <c r="U57" s="135"/>
      <c r="V57" s="135"/>
      <c r="W57" s="135"/>
      <c r="X57" s="135"/>
      <c r="Y57" s="135"/>
      <c r="AI57" s="293"/>
      <c r="AJ57" s="293"/>
      <c r="AK57" s="293"/>
      <c r="AL57" s="293"/>
      <c r="AM57" s="293"/>
    </row>
    <row r="58" spans="1:39" x14ac:dyDescent="0.3">
      <c r="A58" s="294"/>
      <c r="B58" s="380" t="s">
        <v>972</v>
      </c>
      <c r="C58" s="625">
        <v>10</v>
      </c>
      <c r="D58" s="624" t="s">
        <v>997</v>
      </c>
      <c r="E58" s="379"/>
      <c r="F58" s="379"/>
      <c r="G58" s="379"/>
      <c r="H58" s="379"/>
      <c r="I58" s="228"/>
      <c r="J58" s="408"/>
      <c r="K58" s="407"/>
      <c r="L58" s="407"/>
      <c r="M58" s="407"/>
      <c r="N58" s="407"/>
      <c r="O58" s="407"/>
      <c r="P58" s="407"/>
      <c r="Q58" s="135"/>
      <c r="R58" s="135"/>
      <c r="S58" s="135"/>
      <c r="T58" s="135"/>
      <c r="U58" s="135"/>
      <c r="V58" s="135"/>
      <c r="W58" s="135"/>
      <c r="X58" s="135"/>
      <c r="Y58" s="135"/>
      <c r="AI58" s="293"/>
      <c r="AJ58" s="293"/>
      <c r="AK58" s="293"/>
      <c r="AL58" s="293"/>
      <c r="AM58" s="293"/>
    </row>
    <row r="59" spans="1:39" ht="57.6" x14ac:dyDescent="0.3">
      <c r="A59" s="294"/>
      <c r="B59" s="289" t="s">
        <v>769</v>
      </c>
      <c r="C59" s="172" t="s">
        <v>783</v>
      </c>
      <c r="D59" s="403" t="s">
        <v>754</v>
      </c>
      <c r="E59" s="263" t="s">
        <v>60</v>
      </c>
      <c r="F59" s="263" t="s">
        <v>61</v>
      </c>
      <c r="G59" s="171" t="s">
        <v>755</v>
      </c>
      <c r="H59" s="171" t="s">
        <v>756</v>
      </c>
      <c r="I59" s="263" t="s">
        <v>757</v>
      </c>
      <c r="J59" s="294"/>
      <c r="K59" s="403" t="s">
        <v>754</v>
      </c>
      <c r="L59" s="263" t="s">
        <v>60</v>
      </c>
      <c r="M59" s="263" t="s">
        <v>61</v>
      </c>
      <c r="N59" s="171" t="s">
        <v>755</v>
      </c>
      <c r="O59" s="171" t="s">
        <v>756</v>
      </c>
      <c r="P59" s="263" t="s">
        <v>757</v>
      </c>
      <c r="Q59" s="135"/>
      <c r="R59" s="135"/>
      <c r="S59" s="135"/>
      <c r="T59" s="135"/>
      <c r="U59" s="135"/>
      <c r="V59" s="135"/>
      <c r="W59" s="135"/>
      <c r="X59" s="135"/>
      <c r="Y59" s="135"/>
      <c r="AI59" s="293"/>
      <c r="AJ59" s="293"/>
      <c r="AK59" s="293"/>
      <c r="AL59" s="293"/>
      <c r="AM59" s="293"/>
    </row>
    <row r="60" spans="1:39" x14ac:dyDescent="0.3">
      <c r="A60" s="294"/>
      <c r="B60" s="342" t="s">
        <v>780</v>
      </c>
      <c r="C60" s="153">
        <f>'Inputs and eligible population'!F80/C58</f>
        <v>36</v>
      </c>
      <c r="D60" s="130">
        <f>D$7*('Inputs and eligible population'!E57*'Inputs and eligible population'!E63)*($C$60/60)</f>
        <v>0</v>
      </c>
      <c r="E60" s="130">
        <f>E$7*('Inputs and eligible population'!F57*'Inputs and eligible population'!F63)*($C$60/60)</f>
        <v>0</v>
      </c>
      <c r="F60" s="130">
        <f>F$7*('Inputs and eligible population'!G57*'Inputs and eligible population'!G63)*($C$60/60)</f>
        <v>0</v>
      </c>
      <c r="G60" s="130">
        <f>G$7*('Inputs and eligible population'!H57*'Inputs and eligible population'!H63)*($C$60/60)</f>
        <v>0</v>
      </c>
      <c r="H60" s="130">
        <f>H$7*('Inputs and eligible population'!I57*'Inputs and eligible population'!I63)*($C$60/60)</f>
        <v>0</v>
      </c>
      <c r="I60" s="130">
        <f>I$7*('Inputs and eligible population'!J57*'Inputs and eligible population'!J63)*($C$60/60)</f>
        <v>0</v>
      </c>
      <c r="J60" s="294"/>
      <c r="K60" s="297">
        <f>(D60*'Inputs and eligible population'!$K$78)/1000</f>
        <v>0</v>
      </c>
      <c r="L60" s="297">
        <f>(E60*'Inputs and eligible population'!$K$78)/1000</f>
        <v>0</v>
      </c>
      <c r="M60" s="297">
        <f>(F60*'Inputs and eligible population'!$K$78)/1000</f>
        <v>0</v>
      </c>
      <c r="N60" s="297">
        <f>(G60*'Inputs and eligible population'!$K$78)/1000</f>
        <v>0</v>
      </c>
      <c r="O60" s="297">
        <f>(H60*'Inputs and eligible population'!$K$78)/1000</f>
        <v>0</v>
      </c>
      <c r="P60" s="297">
        <f>(I60*'Inputs and eligible population'!$K$78)/1000</f>
        <v>0</v>
      </c>
      <c r="Q60" s="135"/>
      <c r="R60" s="135"/>
      <c r="S60" s="135"/>
      <c r="T60" s="135"/>
      <c r="U60" s="135"/>
      <c r="V60" s="135"/>
      <c r="W60" s="135"/>
      <c r="X60" s="135"/>
      <c r="Y60" s="135"/>
      <c r="AI60" s="293"/>
      <c r="AJ60" s="293"/>
      <c r="AK60" s="293"/>
      <c r="AL60" s="293"/>
      <c r="AM60" s="293"/>
    </row>
    <row r="61" spans="1:39" x14ac:dyDescent="0.3">
      <c r="A61" s="294"/>
      <c r="B61" s="342" t="s">
        <v>781</v>
      </c>
      <c r="C61" s="130">
        <f>'Inputs and eligible population'!G79/C58</f>
        <v>144</v>
      </c>
      <c r="D61" s="130">
        <f>D$7*('Inputs and eligible population'!E58*'Inputs and eligible population'!E63)*($C$61/60)</f>
        <v>914412.85208654811</v>
      </c>
      <c r="E61" s="130">
        <f>E$7*('Inputs and eligible population'!F58*'Inputs and eligible population'!F63)*($C$61/60)</f>
        <v>923229.44474890863</v>
      </c>
      <c r="F61" s="130">
        <f>F$7*('Inputs and eligible population'!G58*'Inputs and eligible population'!G63)*($C$61/60)</f>
        <v>932131.04530020768</v>
      </c>
      <c r="G61" s="130">
        <f>G$7*('Inputs and eligible population'!H58*'Inputs and eligible population'!H63)*($C$61/60)</f>
        <v>941118.4733701431</v>
      </c>
      <c r="H61" s="130">
        <f>H$7*('Inputs and eligible population'!I58*'Inputs and eligible population'!I63)*($C$61/60)</f>
        <v>950192.55649112456</v>
      </c>
      <c r="I61" s="130">
        <f>I$7*('Inputs and eligible population'!J58*'Inputs and eligible population'!J63)*($C$61/60)</f>
        <v>959354.13017447025</v>
      </c>
      <c r="J61" s="294"/>
      <c r="K61" s="297">
        <f>(D61*'Inputs and eligible population'!$K$77)/1000</f>
        <v>28813.148969247133</v>
      </c>
      <c r="L61" s="297">
        <f>(E61*'Inputs and eligible population'!$K$77)/1000</f>
        <v>29090.95980403811</v>
      </c>
      <c r="M61" s="297">
        <f>(F61*'Inputs and eligible population'!$K$77)/1000</f>
        <v>29371.449237409546</v>
      </c>
      <c r="N61" s="297">
        <f>(G61*'Inputs and eligible population'!$K$77)/1000</f>
        <v>29654.643095893211</v>
      </c>
      <c r="O61" s="297">
        <f>(H61*'Inputs and eligible population'!$K$77)/1000</f>
        <v>29940.567455035336</v>
      </c>
      <c r="P61" s="297">
        <f>(I61*'Inputs and eligible population'!$K$77)/1000</f>
        <v>30229.248641797556</v>
      </c>
      <c r="Q61" s="135"/>
      <c r="R61" s="135"/>
      <c r="S61" s="135"/>
      <c r="T61" s="135"/>
      <c r="U61" s="135"/>
      <c r="V61" s="135"/>
      <c r="W61" s="135"/>
      <c r="X61" s="135"/>
      <c r="Y61" s="135"/>
      <c r="AI61" s="293"/>
      <c r="AJ61" s="293"/>
      <c r="AK61" s="293"/>
      <c r="AL61" s="293"/>
      <c r="AM61" s="293"/>
    </row>
    <row r="62" spans="1:39" x14ac:dyDescent="0.3">
      <c r="A62" s="294"/>
      <c r="B62" s="290"/>
      <c r="C62" s="290"/>
      <c r="D62" s="196">
        <f t="shared" ref="D62:I62" si="42">SUM(D60:D61)</f>
        <v>914412.85208654811</v>
      </c>
      <c r="E62" s="196">
        <f t="shared" si="42"/>
        <v>923229.44474890863</v>
      </c>
      <c r="F62" s="196">
        <f t="shared" si="42"/>
        <v>932131.04530020768</v>
      </c>
      <c r="G62" s="196">
        <f t="shared" si="42"/>
        <v>941118.4733701431</v>
      </c>
      <c r="H62" s="196">
        <f t="shared" si="42"/>
        <v>950192.55649112456</v>
      </c>
      <c r="I62" s="196">
        <f t="shared" si="42"/>
        <v>959354.13017447025</v>
      </c>
      <c r="J62" s="294"/>
      <c r="K62" s="298">
        <f t="shared" ref="K62:P62" si="43">SUM(K60:K61)</f>
        <v>28813.148969247133</v>
      </c>
      <c r="L62" s="298">
        <f t="shared" si="43"/>
        <v>29090.95980403811</v>
      </c>
      <c r="M62" s="298">
        <f t="shared" si="43"/>
        <v>29371.449237409546</v>
      </c>
      <c r="N62" s="298">
        <f t="shared" si="43"/>
        <v>29654.643095893211</v>
      </c>
      <c r="O62" s="298">
        <f t="shared" si="43"/>
        <v>29940.567455035336</v>
      </c>
      <c r="P62" s="298">
        <f t="shared" si="43"/>
        <v>30229.248641797556</v>
      </c>
      <c r="Q62" s="135"/>
      <c r="R62" s="135"/>
      <c r="S62" s="135"/>
      <c r="T62" s="135"/>
      <c r="U62" s="135"/>
      <c r="V62" s="135"/>
      <c r="W62" s="135"/>
      <c r="X62" s="135"/>
      <c r="Y62" s="135"/>
      <c r="AI62" s="293"/>
      <c r="AJ62" s="293"/>
      <c r="AK62" s="293"/>
      <c r="AL62" s="293"/>
      <c r="AM62" s="293"/>
    </row>
    <row r="63" spans="1:39" x14ac:dyDescent="0.3">
      <c r="A63" s="294"/>
      <c r="B63" s="309"/>
      <c r="C63" s="290"/>
      <c r="D63" s="292" t="s">
        <v>1096</v>
      </c>
      <c r="E63" s="196">
        <f>E62-$D$62</f>
        <v>8816.5926623605192</v>
      </c>
      <c r="F63" s="196">
        <f t="shared" ref="F63:I63" si="44">F62-$D$62</f>
        <v>17718.193213659571</v>
      </c>
      <c r="G63" s="196">
        <f t="shared" si="44"/>
        <v>26705.621283594985</v>
      </c>
      <c r="H63" s="196">
        <f t="shared" si="44"/>
        <v>35779.704404576449</v>
      </c>
      <c r="I63" s="196">
        <f t="shared" si="44"/>
        <v>44941.278087922139</v>
      </c>
      <c r="J63" s="294"/>
      <c r="K63" s="553"/>
      <c r="L63" s="298">
        <f>L62-$K$62</f>
        <v>277.81083479097651</v>
      </c>
      <c r="M63" s="298">
        <f t="shared" ref="M63:P63" si="45">M62-$K$62</f>
        <v>558.30026816241298</v>
      </c>
      <c r="N63" s="298">
        <f t="shared" si="45"/>
        <v>841.49412664607735</v>
      </c>
      <c r="O63" s="298">
        <f t="shared" si="45"/>
        <v>1127.4184857882028</v>
      </c>
      <c r="P63" s="298">
        <f t="shared" si="45"/>
        <v>1416.0996725504228</v>
      </c>
      <c r="Q63" s="135"/>
      <c r="R63" s="135"/>
      <c r="S63" s="135"/>
      <c r="T63" s="135"/>
      <c r="U63" s="135"/>
      <c r="V63" s="135"/>
      <c r="W63" s="135"/>
      <c r="X63" s="135"/>
      <c r="Y63" s="135"/>
      <c r="AI63" s="293"/>
      <c r="AJ63" s="293"/>
      <c r="AK63" s="293"/>
      <c r="AL63" s="293"/>
      <c r="AM63" s="293"/>
    </row>
    <row r="64" spans="1:39" x14ac:dyDescent="0.3">
      <c r="A64" s="294"/>
      <c r="B64" s="317"/>
      <c r="C64" s="229"/>
      <c r="D64" s="229"/>
      <c r="E64" s="229"/>
      <c r="F64" s="587"/>
      <c r="G64" s="587"/>
      <c r="H64" s="229"/>
      <c r="I64" s="229"/>
      <c r="J64" s="294"/>
      <c r="K64" s="229"/>
      <c r="L64" s="229"/>
      <c r="M64" s="229"/>
      <c r="N64" s="229"/>
      <c r="O64" s="229"/>
      <c r="P64" s="229"/>
      <c r="Q64" s="135"/>
      <c r="R64" s="135"/>
      <c r="S64" s="135"/>
      <c r="T64" s="135"/>
      <c r="U64" s="135"/>
      <c r="V64" s="135"/>
      <c r="W64" s="135"/>
      <c r="X64" s="135"/>
      <c r="Y64" s="135"/>
      <c r="AI64" s="293"/>
      <c r="AJ64" s="293"/>
      <c r="AK64" s="293"/>
      <c r="AL64" s="293"/>
      <c r="AM64" s="293"/>
    </row>
    <row r="65" spans="1:39" x14ac:dyDescent="0.3">
      <c r="A65" s="294"/>
      <c r="B65" s="317"/>
      <c r="C65" s="229"/>
      <c r="D65" s="229"/>
      <c r="E65" s="229"/>
      <c r="F65" s="229"/>
      <c r="G65" s="229"/>
      <c r="H65" s="229"/>
      <c r="I65" s="229"/>
      <c r="J65" s="294"/>
      <c r="K65" s="229"/>
      <c r="L65" s="229"/>
      <c r="M65" s="229"/>
      <c r="N65" s="229"/>
      <c r="O65" s="229"/>
      <c r="P65" s="229"/>
      <c r="Q65" s="135"/>
      <c r="R65" s="135"/>
      <c r="S65" s="135"/>
      <c r="T65" s="135"/>
      <c r="U65" s="135"/>
      <c r="V65" s="135"/>
      <c r="W65" s="135"/>
      <c r="X65" s="135"/>
      <c r="Y65" s="135"/>
      <c r="AI65" s="293"/>
      <c r="AJ65" s="293"/>
      <c r="AK65" s="293"/>
      <c r="AL65" s="293"/>
      <c r="AM65" s="293"/>
    </row>
    <row r="66" spans="1:39" x14ac:dyDescent="0.3">
      <c r="A66" s="295"/>
      <c r="B66" s="318" t="s">
        <v>784</v>
      </c>
      <c r="C66" s="310"/>
      <c r="D66" s="310"/>
      <c r="E66" s="311"/>
      <c r="F66" s="312"/>
      <c r="G66" s="312"/>
      <c r="H66" s="312"/>
      <c r="I66" s="375"/>
      <c r="J66" s="295"/>
      <c r="K66" s="295"/>
      <c r="L66" s="295"/>
      <c r="M66" s="295"/>
      <c r="N66" s="295"/>
      <c r="O66" s="295"/>
      <c r="P66" s="231"/>
      <c r="Q66" s="135"/>
      <c r="R66" s="135"/>
      <c r="S66" s="135"/>
      <c r="T66" s="135"/>
      <c r="U66" s="135"/>
      <c r="V66" s="135"/>
      <c r="W66" s="135"/>
      <c r="X66" s="135"/>
      <c r="Y66" s="135"/>
      <c r="AI66" s="293"/>
      <c r="AJ66" s="293"/>
      <c r="AK66" s="293"/>
      <c r="AL66" s="293"/>
      <c r="AM66" s="293"/>
    </row>
    <row r="67" spans="1:39" x14ac:dyDescent="0.3">
      <c r="A67" s="295"/>
      <c r="B67" s="381" t="s">
        <v>112</v>
      </c>
      <c r="C67" s="382"/>
      <c r="D67" s="382"/>
      <c r="E67" s="382"/>
      <c r="F67" s="382"/>
      <c r="G67" s="382"/>
      <c r="H67" s="382"/>
      <c r="I67" s="230"/>
      <c r="J67" s="231"/>
      <c r="K67" s="411"/>
      <c r="L67" s="411"/>
      <c r="M67" s="411"/>
      <c r="N67" s="411"/>
      <c r="O67" s="411"/>
      <c r="P67" s="411"/>
      <c r="Q67" s="135"/>
      <c r="R67" s="135"/>
      <c r="S67" s="135"/>
      <c r="T67" s="135"/>
      <c r="U67" s="135"/>
      <c r="V67" s="135"/>
      <c r="W67" s="135"/>
      <c r="X67" s="135"/>
      <c r="Y67" s="135"/>
      <c r="AI67" s="293"/>
      <c r="AJ67" s="293"/>
      <c r="AK67" s="293"/>
      <c r="AL67" s="293"/>
      <c r="AM67" s="293"/>
    </row>
    <row r="68" spans="1:39" ht="57.6" x14ac:dyDescent="0.3">
      <c r="A68" s="295"/>
      <c r="B68" s="286" t="s">
        <v>769</v>
      </c>
      <c r="C68" s="172" t="s">
        <v>785</v>
      </c>
      <c r="D68" s="403" t="s">
        <v>754</v>
      </c>
      <c r="E68" s="263" t="s">
        <v>60</v>
      </c>
      <c r="F68" s="263" t="s">
        <v>61</v>
      </c>
      <c r="G68" s="171" t="s">
        <v>755</v>
      </c>
      <c r="H68" s="171" t="s">
        <v>756</v>
      </c>
      <c r="I68" s="263" t="s">
        <v>757</v>
      </c>
      <c r="J68" s="295"/>
      <c r="K68" s="403" t="s">
        <v>754</v>
      </c>
      <c r="L68" s="263" t="s">
        <v>60</v>
      </c>
      <c r="M68" s="263" t="s">
        <v>61</v>
      </c>
      <c r="N68" s="171" t="s">
        <v>755</v>
      </c>
      <c r="O68" s="171" t="s">
        <v>756</v>
      </c>
      <c r="P68" s="263" t="s">
        <v>757</v>
      </c>
      <c r="Q68" s="135"/>
      <c r="R68" s="135"/>
      <c r="S68" s="135"/>
      <c r="T68" s="135"/>
      <c r="U68" s="135"/>
      <c r="V68" s="135"/>
      <c r="W68" s="135"/>
      <c r="X68" s="135"/>
      <c r="Y68" s="135"/>
      <c r="AI68" s="293"/>
      <c r="AJ68" s="293"/>
      <c r="AK68" s="293"/>
      <c r="AL68" s="293"/>
      <c r="AM68" s="293"/>
    </row>
    <row r="69" spans="1:39" x14ac:dyDescent="0.3">
      <c r="A69" s="295"/>
      <c r="B69" s="342" t="s">
        <v>761</v>
      </c>
      <c r="C69" s="185">
        <f>'Inputs and eligible population'!F81</f>
        <v>0</v>
      </c>
      <c r="D69" s="130">
        <f>D$7*'Inputs and eligible population'!$E$57*($C$69/60)</f>
        <v>0</v>
      </c>
      <c r="E69" s="130">
        <f>E$7*'Inputs and eligible population'!$F$57*($C$69/60)</f>
        <v>0</v>
      </c>
      <c r="F69" s="130">
        <f>F$7*'Inputs and eligible population'!$G$57*($C$69/60)</f>
        <v>0</v>
      </c>
      <c r="G69" s="130">
        <f>G$7*'Inputs and eligible population'!$H$57*($C$69/60)</f>
        <v>0</v>
      </c>
      <c r="H69" s="130">
        <f>H$7*'Inputs and eligible population'!$I$57*($C$69/60)</f>
        <v>0</v>
      </c>
      <c r="I69" s="130">
        <f>I$7*'Inputs and eligible population'!$J$57*($C$69/60)</f>
        <v>0</v>
      </c>
      <c r="J69" s="295"/>
      <c r="K69" s="297">
        <f>(D69*'Inputs and eligible population'!$K$81)/1000</f>
        <v>0</v>
      </c>
      <c r="L69" s="297">
        <f>(E69*'Inputs and eligible population'!$K$81)/1000</f>
        <v>0</v>
      </c>
      <c r="M69" s="297">
        <f>(F69*'Inputs and eligible population'!$K$81)/1000</f>
        <v>0</v>
      </c>
      <c r="N69" s="297">
        <f>(G69*'Inputs and eligible population'!$K$81)/1000</f>
        <v>0</v>
      </c>
      <c r="O69" s="297">
        <f>(H69*'Inputs and eligible population'!$K$81)/1000</f>
        <v>0</v>
      </c>
      <c r="P69" s="297">
        <f>(I69*'Inputs and eligible population'!$K$81)/1000</f>
        <v>0</v>
      </c>
      <c r="Q69" s="135"/>
      <c r="R69" s="135"/>
      <c r="S69" s="135"/>
      <c r="T69" s="135"/>
      <c r="U69" s="135"/>
      <c r="V69" s="135"/>
      <c r="W69" s="135"/>
      <c r="X69" s="135"/>
      <c r="Y69" s="135"/>
      <c r="AI69" s="293"/>
      <c r="AJ69" s="293"/>
      <c r="AK69" s="293"/>
      <c r="AL69" s="293"/>
      <c r="AM69" s="293"/>
    </row>
    <row r="70" spans="1:39" x14ac:dyDescent="0.3">
      <c r="A70" s="295"/>
      <c r="B70" s="342" t="s">
        <v>781</v>
      </c>
      <c r="C70" s="185">
        <f>'Inputs and eligible population'!G81</f>
        <v>0</v>
      </c>
      <c r="D70" s="130">
        <f>D$7*'Inputs and eligible population'!$E$58*($C$70/60)</f>
        <v>0</v>
      </c>
      <c r="E70" s="130">
        <f>E$7*'Inputs and eligible population'!$F$58*($C$70/60)</f>
        <v>0</v>
      </c>
      <c r="F70" s="130">
        <f>F$7*'Inputs and eligible population'!$G$58*($C$70/60)</f>
        <v>0</v>
      </c>
      <c r="G70" s="130">
        <f>G$7*'Inputs and eligible population'!$H$58*($C$70/60)</f>
        <v>0</v>
      </c>
      <c r="H70" s="130">
        <f>H$7*'Inputs and eligible population'!$I$58*($C$70/60)</f>
        <v>0</v>
      </c>
      <c r="I70" s="130">
        <f>I$7*'Inputs and eligible population'!$J$58*($C$70/60)</f>
        <v>0</v>
      </c>
      <c r="J70" s="295"/>
      <c r="K70" s="297">
        <f>(D70*'Inputs and eligible population'!$K$81)/1000</f>
        <v>0</v>
      </c>
      <c r="L70" s="297">
        <f>(E70*'Inputs and eligible population'!$K$81)/1000</f>
        <v>0</v>
      </c>
      <c r="M70" s="297">
        <f>(F70*'Inputs and eligible population'!$K$81)/1000</f>
        <v>0</v>
      </c>
      <c r="N70" s="297">
        <f>(G70*'Inputs and eligible population'!$K$81)/1000</f>
        <v>0</v>
      </c>
      <c r="O70" s="297">
        <f>(H70*'Inputs and eligible population'!$K$81)/1000</f>
        <v>0</v>
      </c>
      <c r="P70" s="297">
        <f>(I70*'Inputs and eligible population'!$K$81)/1000</f>
        <v>0</v>
      </c>
      <c r="Q70" s="135"/>
      <c r="R70" s="135"/>
      <c r="S70" s="135"/>
      <c r="T70" s="135"/>
      <c r="U70" s="135"/>
      <c r="V70" s="135"/>
      <c r="W70" s="135"/>
      <c r="X70" s="135"/>
      <c r="Y70" s="135"/>
      <c r="AI70" s="293"/>
      <c r="AJ70" s="293"/>
      <c r="AK70" s="293"/>
      <c r="AL70" s="293"/>
      <c r="AM70" s="293"/>
    </row>
    <row r="71" spans="1:39" x14ac:dyDescent="0.3">
      <c r="A71" s="295"/>
      <c r="B71" s="290"/>
      <c r="C71" s="218"/>
      <c r="D71" s="196">
        <f t="shared" ref="D71:I71" si="46">SUM(D69:D70)</f>
        <v>0</v>
      </c>
      <c r="E71" s="196">
        <f t="shared" si="46"/>
        <v>0</v>
      </c>
      <c r="F71" s="196">
        <f t="shared" si="46"/>
        <v>0</v>
      </c>
      <c r="G71" s="196">
        <f t="shared" si="46"/>
        <v>0</v>
      </c>
      <c r="H71" s="196">
        <f t="shared" si="46"/>
        <v>0</v>
      </c>
      <c r="I71" s="196">
        <f t="shared" si="46"/>
        <v>0</v>
      </c>
      <c r="J71" s="295"/>
      <c r="K71" s="298">
        <f t="shared" ref="K71:P71" si="47">SUM(K69:K70)</f>
        <v>0</v>
      </c>
      <c r="L71" s="298">
        <f t="shared" si="47"/>
        <v>0</v>
      </c>
      <c r="M71" s="298">
        <f t="shared" si="47"/>
        <v>0</v>
      </c>
      <c r="N71" s="298">
        <f t="shared" si="47"/>
        <v>0</v>
      </c>
      <c r="O71" s="298">
        <f t="shared" si="47"/>
        <v>0</v>
      </c>
      <c r="P71" s="298">
        <f t="shared" si="47"/>
        <v>0</v>
      </c>
      <c r="Q71" s="135"/>
      <c r="R71" s="135"/>
      <c r="S71" s="135"/>
      <c r="T71" s="135"/>
      <c r="U71" s="135"/>
      <c r="V71" s="135"/>
      <c r="W71" s="135"/>
      <c r="X71" s="135"/>
      <c r="Y71" s="135"/>
      <c r="AI71" s="293"/>
      <c r="AJ71" s="293"/>
      <c r="AK71" s="293"/>
      <c r="AL71" s="293"/>
      <c r="AM71" s="293"/>
    </row>
    <row r="72" spans="1:39" x14ac:dyDescent="0.3">
      <c r="A72" s="295"/>
      <c r="B72" s="309"/>
      <c r="C72" s="264"/>
      <c r="D72" s="292" t="s">
        <v>1104</v>
      </c>
      <c r="E72" s="196">
        <f>E71-$D$71</f>
        <v>0</v>
      </c>
      <c r="F72" s="196">
        <f>F71-$D$71</f>
        <v>0</v>
      </c>
      <c r="G72" s="196">
        <f>G71-$D$71</f>
        <v>0</v>
      </c>
      <c r="H72" s="196">
        <f>H71-$D$71</f>
        <v>0</v>
      </c>
      <c r="I72" s="196">
        <f>I71-$D$71</f>
        <v>0</v>
      </c>
      <c r="J72" s="295"/>
      <c r="K72" s="554"/>
      <c r="L72" s="298">
        <f>L71-$K$71</f>
        <v>0</v>
      </c>
      <c r="M72" s="298">
        <f t="shared" ref="M72:P72" si="48">M71-$K$71</f>
        <v>0</v>
      </c>
      <c r="N72" s="298">
        <f t="shared" si="48"/>
        <v>0</v>
      </c>
      <c r="O72" s="298">
        <f t="shared" si="48"/>
        <v>0</v>
      </c>
      <c r="P72" s="298">
        <f t="shared" si="48"/>
        <v>0</v>
      </c>
      <c r="U72" s="135"/>
    </row>
    <row r="73" spans="1:39" x14ac:dyDescent="0.3">
      <c r="A73" s="295"/>
      <c r="B73" s="319"/>
      <c r="C73" s="231"/>
      <c r="D73" s="231"/>
      <c r="E73" s="231"/>
      <c r="F73" s="231"/>
      <c r="G73" s="231"/>
      <c r="H73" s="231"/>
      <c r="I73" s="231"/>
      <c r="J73" s="231"/>
      <c r="K73" s="231"/>
      <c r="L73" s="231"/>
      <c r="M73" s="231"/>
      <c r="N73" s="231"/>
      <c r="O73" s="231"/>
      <c r="P73" s="231"/>
      <c r="Q73" s="135"/>
      <c r="R73" s="135"/>
      <c r="S73" s="135"/>
      <c r="T73" s="135"/>
      <c r="U73" s="135"/>
      <c r="V73" s="135"/>
      <c r="W73" s="135"/>
      <c r="X73" s="135"/>
      <c r="Y73" s="135"/>
      <c r="AI73" s="293"/>
      <c r="AJ73" s="293"/>
      <c r="AK73" s="293"/>
      <c r="AL73" s="293"/>
      <c r="AM73" s="293"/>
    </row>
    <row r="74" spans="1:39" x14ac:dyDescent="0.3">
      <c r="A74" s="321"/>
      <c r="B74" s="322" t="s">
        <v>1002</v>
      </c>
      <c r="C74" s="323"/>
      <c r="D74" s="323"/>
      <c r="E74" s="324"/>
      <c r="F74" s="325"/>
      <c r="G74" s="326"/>
      <c r="H74" s="326"/>
      <c r="I74" s="376"/>
      <c r="J74" s="321"/>
      <c r="K74" s="321"/>
      <c r="L74" s="321"/>
      <c r="M74" s="321"/>
      <c r="N74" s="321"/>
      <c r="O74" s="321"/>
      <c r="P74" s="391"/>
      <c r="Q74" s="135"/>
      <c r="R74" s="135"/>
      <c r="S74" s="135"/>
      <c r="T74" s="135"/>
      <c r="U74" s="135"/>
      <c r="V74" s="135"/>
      <c r="W74" s="135"/>
      <c r="X74" s="135"/>
      <c r="Y74" s="135"/>
      <c r="AI74" s="293"/>
      <c r="AJ74" s="293"/>
      <c r="AK74" s="293"/>
      <c r="AL74" s="293"/>
      <c r="AM74" s="293"/>
    </row>
    <row r="75" spans="1:39" x14ac:dyDescent="0.3">
      <c r="A75" s="321"/>
      <c r="B75" s="383" t="s">
        <v>1004</v>
      </c>
      <c r="C75" s="384"/>
      <c r="D75" s="384"/>
      <c r="E75" s="384"/>
      <c r="F75" s="384"/>
      <c r="G75" s="384"/>
      <c r="H75" s="384"/>
      <c r="I75" s="327"/>
      <c r="J75" s="391"/>
      <c r="K75" s="412"/>
      <c r="L75" s="412"/>
      <c r="M75" s="412"/>
      <c r="N75" s="412"/>
      <c r="O75" s="412"/>
      <c r="P75" s="412"/>
      <c r="Q75" s="135"/>
      <c r="R75" s="135"/>
      <c r="S75" s="135"/>
      <c r="T75" s="135"/>
      <c r="U75" s="135"/>
      <c r="V75" s="135"/>
      <c r="W75" s="135"/>
      <c r="X75" s="135"/>
      <c r="Y75" s="135"/>
      <c r="AI75" s="293"/>
      <c r="AJ75" s="293"/>
      <c r="AK75" s="293"/>
      <c r="AL75" s="293"/>
      <c r="AM75" s="293"/>
    </row>
    <row r="76" spans="1:39" ht="43.2" x14ac:dyDescent="0.3">
      <c r="A76" s="321"/>
      <c r="B76" s="286" t="s">
        <v>769</v>
      </c>
      <c r="C76" s="172" t="s">
        <v>998</v>
      </c>
      <c r="D76" s="403" t="s">
        <v>754</v>
      </c>
      <c r="E76" s="263" t="s">
        <v>60</v>
      </c>
      <c r="F76" s="263" t="s">
        <v>61</v>
      </c>
      <c r="G76" s="171" t="s">
        <v>755</v>
      </c>
      <c r="H76" s="171" t="s">
        <v>756</v>
      </c>
      <c r="I76" s="263" t="s">
        <v>757</v>
      </c>
      <c r="J76" s="321"/>
      <c r="K76" s="403" t="s">
        <v>754</v>
      </c>
      <c r="L76" s="263" t="s">
        <v>60</v>
      </c>
      <c r="M76" s="263" t="s">
        <v>61</v>
      </c>
      <c r="N76" s="171" t="s">
        <v>755</v>
      </c>
      <c r="O76" s="171" t="s">
        <v>756</v>
      </c>
      <c r="P76" s="263" t="s">
        <v>757</v>
      </c>
      <c r="Q76" s="135"/>
      <c r="R76" s="135"/>
      <c r="S76" s="135"/>
      <c r="T76" s="135"/>
      <c r="U76" s="135"/>
      <c r="V76" s="135"/>
      <c r="W76" s="135"/>
      <c r="X76" s="135"/>
      <c r="Y76" s="135"/>
      <c r="AI76" s="293"/>
      <c r="AJ76" s="293"/>
      <c r="AK76" s="293"/>
      <c r="AL76" s="293"/>
      <c r="AM76" s="293"/>
    </row>
    <row r="77" spans="1:39" x14ac:dyDescent="0.3">
      <c r="A77" s="321"/>
      <c r="B77" s="342" t="s">
        <v>761</v>
      </c>
      <c r="C77" s="153">
        <f>'Inputs and eligible population'!F82</f>
        <v>0</v>
      </c>
      <c r="D77" s="130">
        <f>D$7*'Inputs and eligible population'!$E$57*($C$77/60)</f>
        <v>0</v>
      </c>
      <c r="E77" s="130">
        <f>E$7*'Inputs and eligible population'!$F$57*($C$77/60)</f>
        <v>0</v>
      </c>
      <c r="F77" s="130">
        <f>F$7*'Inputs and eligible population'!$G$57*($C$77/60)</f>
        <v>0</v>
      </c>
      <c r="G77" s="130">
        <f>G$7*'Inputs and eligible population'!$H$57*($C$77/60)</f>
        <v>0</v>
      </c>
      <c r="H77" s="130">
        <f>H$7*'Inputs and eligible population'!$I$57*($C$77/60)</f>
        <v>0</v>
      </c>
      <c r="I77" s="130">
        <f>I$7*'Inputs and eligible population'!$J$57*($C$77/60)</f>
        <v>0</v>
      </c>
      <c r="J77" s="321"/>
      <c r="K77" s="297">
        <f>(D77*'Inputs and eligible population'!$K$82)/1000</f>
        <v>0</v>
      </c>
      <c r="L77" s="297">
        <f>(E77*'Inputs and eligible population'!$K$82)/1000</f>
        <v>0</v>
      </c>
      <c r="M77" s="297">
        <f>(F77*'Inputs and eligible population'!$K$82)/1000</f>
        <v>0</v>
      </c>
      <c r="N77" s="297">
        <f>(G77*'Inputs and eligible population'!$K$82)/1000</f>
        <v>0</v>
      </c>
      <c r="O77" s="297">
        <f>(H77*'Inputs and eligible population'!$K$82)/1000</f>
        <v>0</v>
      </c>
      <c r="P77" s="297">
        <f>(I77*'Inputs and eligible population'!$K$82)/1000</f>
        <v>0</v>
      </c>
      <c r="Q77" s="135"/>
      <c r="R77" s="135"/>
      <c r="S77" s="135"/>
      <c r="T77" s="135"/>
      <c r="U77" s="135"/>
      <c r="V77" s="135"/>
      <c r="W77" s="135"/>
      <c r="X77" s="135"/>
      <c r="Y77" s="135"/>
      <c r="AI77" s="293"/>
      <c r="AJ77" s="293"/>
      <c r="AK77" s="293"/>
      <c r="AL77" s="293"/>
      <c r="AM77" s="293"/>
    </row>
    <row r="78" spans="1:39" x14ac:dyDescent="0.3">
      <c r="A78" s="321"/>
      <c r="B78" s="342" t="s">
        <v>781</v>
      </c>
      <c r="C78" s="153">
        <f>'Inputs and eligible population'!G82</f>
        <v>0</v>
      </c>
      <c r="D78" s="130">
        <f>D$7*'Inputs and eligible population'!E58*($C$78/60)</f>
        <v>0</v>
      </c>
      <c r="E78" s="130">
        <f>E$7*'Inputs and eligible population'!F58*($C$78/60)</f>
        <v>0</v>
      </c>
      <c r="F78" s="130">
        <f>F$7*'Inputs and eligible population'!G58*($C$78/60)</f>
        <v>0</v>
      </c>
      <c r="G78" s="130">
        <f>G$7*'Inputs and eligible population'!H58*($C$78/60)</f>
        <v>0</v>
      </c>
      <c r="H78" s="130">
        <f>H$7*'Inputs and eligible population'!I58*($C$78/60)</f>
        <v>0</v>
      </c>
      <c r="I78" s="130">
        <f>I$7*'Inputs and eligible population'!J58*($C$78/60)</f>
        <v>0</v>
      </c>
      <c r="J78" s="321"/>
      <c r="K78" s="297">
        <f>(D78*'Inputs and eligible population'!$K$82)/1000</f>
        <v>0</v>
      </c>
      <c r="L78" s="297">
        <f>(E78*'Inputs and eligible population'!$K$82)/1000</f>
        <v>0</v>
      </c>
      <c r="M78" s="297">
        <f>(F78*'Inputs and eligible population'!$K$82)/1000</f>
        <v>0</v>
      </c>
      <c r="N78" s="297">
        <f>(G78*'Inputs and eligible population'!$K$82)/1000</f>
        <v>0</v>
      </c>
      <c r="O78" s="297">
        <f>(H78*'Inputs and eligible population'!$K$82)/1000</f>
        <v>0</v>
      </c>
      <c r="P78" s="297">
        <f>(I78*'Inputs and eligible population'!$K$82)/1000</f>
        <v>0</v>
      </c>
      <c r="Q78" s="135"/>
      <c r="R78" s="135"/>
      <c r="S78" s="135"/>
      <c r="T78" s="135"/>
      <c r="U78" s="135"/>
      <c r="V78" s="135"/>
      <c r="W78" s="135"/>
      <c r="X78" s="135"/>
      <c r="Y78" s="135"/>
      <c r="AI78" s="293"/>
      <c r="AJ78" s="293"/>
      <c r="AK78" s="293"/>
      <c r="AL78" s="293"/>
      <c r="AM78" s="293"/>
    </row>
    <row r="79" spans="1:39" x14ac:dyDescent="0.3">
      <c r="A79" s="321"/>
      <c r="B79" s="290"/>
      <c r="C79" s="218"/>
      <c r="D79" s="196">
        <f t="shared" ref="D79:I79" si="49">SUM(D77:D78)</f>
        <v>0</v>
      </c>
      <c r="E79" s="196">
        <f t="shared" si="49"/>
        <v>0</v>
      </c>
      <c r="F79" s="196">
        <f t="shared" si="49"/>
        <v>0</v>
      </c>
      <c r="G79" s="196">
        <f t="shared" si="49"/>
        <v>0</v>
      </c>
      <c r="H79" s="196">
        <f t="shared" si="49"/>
        <v>0</v>
      </c>
      <c r="I79" s="196">
        <f t="shared" si="49"/>
        <v>0</v>
      </c>
      <c r="J79" s="321"/>
      <c r="K79" s="298">
        <f t="shared" ref="K79:P79" si="50">SUM(K77:K78)</f>
        <v>0</v>
      </c>
      <c r="L79" s="298">
        <f t="shared" si="50"/>
        <v>0</v>
      </c>
      <c r="M79" s="298">
        <f t="shared" si="50"/>
        <v>0</v>
      </c>
      <c r="N79" s="298">
        <f t="shared" si="50"/>
        <v>0</v>
      </c>
      <c r="O79" s="298">
        <f t="shared" si="50"/>
        <v>0</v>
      </c>
      <c r="P79" s="298">
        <f t="shared" si="50"/>
        <v>0</v>
      </c>
      <c r="Q79" s="135"/>
      <c r="R79" s="135"/>
      <c r="S79" s="135"/>
      <c r="T79" s="135"/>
      <c r="U79" s="135"/>
      <c r="V79" s="135"/>
      <c r="W79" s="135"/>
      <c r="X79" s="135"/>
      <c r="Y79" s="135"/>
      <c r="AI79" s="293"/>
      <c r="AJ79" s="293"/>
      <c r="AK79" s="293"/>
      <c r="AL79" s="293"/>
      <c r="AM79" s="293"/>
    </row>
    <row r="80" spans="1:39" x14ac:dyDescent="0.3">
      <c r="A80" s="321"/>
      <c r="B80" s="309"/>
      <c r="C80" s="264"/>
      <c r="D80" s="292" t="s">
        <v>1103</v>
      </c>
      <c r="E80" s="196">
        <f>E79-$D$79</f>
        <v>0</v>
      </c>
      <c r="F80" s="196">
        <f>F79-$D$79</f>
        <v>0</v>
      </c>
      <c r="G80" s="196">
        <f>G79-$D$79</f>
        <v>0</v>
      </c>
      <c r="H80" s="196">
        <f>H79-$D$79</f>
        <v>0</v>
      </c>
      <c r="I80" s="196">
        <f>I79-$D$79</f>
        <v>0</v>
      </c>
      <c r="J80" s="321"/>
      <c r="K80" s="555"/>
      <c r="L80" s="298">
        <f>L79-$K$79</f>
        <v>0</v>
      </c>
      <c r="M80" s="298">
        <f t="shared" ref="M80:P80" si="51">M79-$K$79</f>
        <v>0</v>
      </c>
      <c r="N80" s="298">
        <f t="shared" si="51"/>
        <v>0</v>
      </c>
      <c r="O80" s="298">
        <f t="shared" si="51"/>
        <v>0</v>
      </c>
      <c r="P80" s="298">
        <f t="shared" si="51"/>
        <v>0</v>
      </c>
      <c r="U80" s="135"/>
    </row>
    <row r="81" spans="1:21" x14ac:dyDescent="0.3">
      <c r="A81" s="321"/>
      <c r="B81" s="321"/>
      <c r="C81" s="321"/>
      <c r="D81" s="321"/>
      <c r="E81" s="321"/>
      <c r="F81" s="321"/>
      <c r="G81" s="321"/>
      <c r="H81" s="321"/>
      <c r="I81" s="321"/>
      <c r="J81" s="321"/>
      <c r="K81" s="321"/>
      <c r="L81" s="321"/>
      <c r="M81" s="321"/>
      <c r="N81" s="321"/>
      <c r="O81" s="321"/>
      <c r="P81" s="321"/>
      <c r="U81" s="135"/>
    </row>
    <row r="82" spans="1:21" x14ac:dyDescent="0.3">
      <c r="A82" s="321"/>
      <c r="B82" s="383" t="s">
        <v>1003</v>
      </c>
      <c r="C82" s="384"/>
      <c r="D82" s="384"/>
      <c r="E82" s="384"/>
      <c r="F82" s="384"/>
      <c r="G82" s="384"/>
      <c r="H82" s="384"/>
      <c r="I82" s="327"/>
      <c r="J82" s="391"/>
      <c r="K82" s="412"/>
      <c r="L82" s="412"/>
      <c r="M82" s="412"/>
      <c r="N82" s="412"/>
      <c r="O82" s="412"/>
      <c r="P82" s="412"/>
    </row>
    <row r="83" spans="1:21" ht="43.2" x14ac:dyDescent="0.3">
      <c r="A83" s="321"/>
      <c r="B83" s="286" t="s">
        <v>769</v>
      </c>
      <c r="C83" s="172" t="s">
        <v>998</v>
      </c>
      <c r="D83" s="403" t="s">
        <v>754</v>
      </c>
      <c r="E83" s="263" t="s">
        <v>60</v>
      </c>
      <c r="F83" s="263" t="s">
        <v>61</v>
      </c>
      <c r="G83" s="171" t="s">
        <v>755</v>
      </c>
      <c r="H83" s="171" t="s">
        <v>756</v>
      </c>
      <c r="I83" s="263" t="s">
        <v>757</v>
      </c>
      <c r="J83" s="321"/>
      <c r="K83" s="403" t="s">
        <v>754</v>
      </c>
      <c r="L83" s="263" t="s">
        <v>60</v>
      </c>
      <c r="M83" s="263" t="s">
        <v>61</v>
      </c>
      <c r="N83" s="171" t="s">
        <v>755</v>
      </c>
      <c r="O83" s="171" t="s">
        <v>756</v>
      </c>
      <c r="P83" s="263" t="s">
        <v>757</v>
      </c>
    </row>
    <row r="84" spans="1:21" x14ac:dyDescent="0.3">
      <c r="A84" s="321"/>
      <c r="B84" s="342" t="s">
        <v>761</v>
      </c>
      <c r="C84" s="153">
        <f>'Inputs and eligible population'!F83</f>
        <v>0</v>
      </c>
      <c r="D84" s="130">
        <f>D$7*'Inputs and eligible population'!$E$57*($C$84/60)</f>
        <v>0</v>
      </c>
      <c r="E84" s="130">
        <f>E$7*'Inputs and eligible population'!$F$57*($C$84/60)</f>
        <v>0</v>
      </c>
      <c r="F84" s="130">
        <f>F$7*'Inputs and eligible population'!$G$57*($C$84/60)</f>
        <v>0</v>
      </c>
      <c r="G84" s="130">
        <f>G$7*'Inputs and eligible population'!$H$57*($C$84/60)</f>
        <v>0</v>
      </c>
      <c r="H84" s="130">
        <f>H$7*'Inputs and eligible population'!$I$57*($C$84/60)</f>
        <v>0</v>
      </c>
      <c r="I84" s="130">
        <f>I$7*'Inputs and eligible population'!$J$57*($C$84/60)</f>
        <v>0</v>
      </c>
      <c r="J84" s="321"/>
      <c r="K84" s="297">
        <f>(D84*'Inputs and eligible population'!$K$83)/1000</f>
        <v>0</v>
      </c>
      <c r="L84" s="297">
        <f>(E84*'Inputs and eligible population'!$K$82)/1000</f>
        <v>0</v>
      </c>
      <c r="M84" s="297">
        <f>(F84*'Inputs and eligible population'!$K$82)/1000</f>
        <v>0</v>
      </c>
      <c r="N84" s="297">
        <f>(G84*'Inputs and eligible population'!$K$82)/1000</f>
        <v>0</v>
      </c>
      <c r="O84" s="297">
        <f>(H84*'Inputs and eligible population'!$K$82)/1000</f>
        <v>0</v>
      </c>
      <c r="P84" s="297">
        <f>(I84*'Inputs and eligible population'!$K$82)/1000</f>
        <v>0</v>
      </c>
    </row>
    <row r="85" spans="1:21" x14ac:dyDescent="0.3">
      <c r="A85" s="321"/>
      <c r="B85" s="342" t="s">
        <v>781</v>
      </c>
      <c r="C85" s="153">
        <f>'Inputs and eligible population'!G83</f>
        <v>0</v>
      </c>
      <c r="D85" s="130">
        <f>D$7*'Inputs and eligible population'!E58*($C$85/60)</f>
        <v>0</v>
      </c>
      <c r="E85" s="130">
        <f>E$7*'Inputs and eligible population'!F58*($C$85/60)</f>
        <v>0</v>
      </c>
      <c r="F85" s="130">
        <f>F$7*'Inputs and eligible population'!G58*($C$85/60)</f>
        <v>0</v>
      </c>
      <c r="G85" s="130">
        <f>G$7*'Inputs and eligible population'!H58*($C$85/60)</f>
        <v>0</v>
      </c>
      <c r="H85" s="130">
        <f>H$7*'Inputs and eligible population'!I58*($C$85/60)</f>
        <v>0</v>
      </c>
      <c r="I85" s="130">
        <f>I$7*'Inputs and eligible population'!J58*($C$85/60)</f>
        <v>0</v>
      </c>
      <c r="J85" s="321"/>
      <c r="K85" s="297">
        <f>(D85*'Inputs and eligible population'!$K$83)/1000</f>
        <v>0</v>
      </c>
      <c r="L85" s="297">
        <f>(E85*'Inputs and eligible population'!$K$83)/1000</f>
        <v>0</v>
      </c>
      <c r="M85" s="297">
        <f>(F85*'Inputs and eligible population'!$K$83)/1000</f>
        <v>0</v>
      </c>
      <c r="N85" s="297">
        <f>(G85*'Inputs and eligible population'!$K$83)/1000</f>
        <v>0</v>
      </c>
      <c r="O85" s="297">
        <f>(H85*'Inputs and eligible population'!$K$83)/1000</f>
        <v>0</v>
      </c>
      <c r="P85" s="297">
        <f>(I85*'Inputs and eligible population'!$K$83)/1000</f>
        <v>0</v>
      </c>
    </row>
    <row r="86" spans="1:21" x14ac:dyDescent="0.3">
      <c r="A86" s="321"/>
      <c r="B86" s="290"/>
      <c r="C86" s="218"/>
      <c r="D86" s="196">
        <f t="shared" ref="D86:I86" si="52">SUM(D84:D85)</f>
        <v>0</v>
      </c>
      <c r="E86" s="196">
        <f t="shared" si="52"/>
        <v>0</v>
      </c>
      <c r="F86" s="196">
        <f t="shared" si="52"/>
        <v>0</v>
      </c>
      <c r="G86" s="196">
        <f t="shared" si="52"/>
        <v>0</v>
      </c>
      <c r="H86" s="196">
        <f t="shared" si="52"/>
        <v>0</v>
      </c>
      <c r="I86" s="196">
        <f t="shared" si="52"/>
        <v>0</v>
      </c>
      <c r="J86" s="321"/>
      <c r="K86" s="298">
        <f t="shared" ref="K86:P86" si="53">SUM(K84:K85)</f>
        <v>0</v>
      </c>
      <c r="L86" s="298">
        <f t="shared" si="53"/>
        <v>0</v>
      </c>
      <c r="M86" s="298">
        <f t="shared" si="53"/>
        <v>0</v>
      </c>
      <c r="N86" s="298">
        <f t="shared" si="53"/>
        <v>0</v>
      </c>
      <c r="O86" s="298">
        <f t="shared" si="53"/>
        <v>0</v>
      </c>
      <c r="P86" s="298">
        <f t="shared" si="53"/>
        <v>0</v>
      </c>
    </row>
    <row r="87" spans="1:21" x14ac:dyDescent="0.3">
      <c r="A87" s="321"/>
      <c r="B87" s="309"/>
      <c r="C87" s="264"/>
      <c r="D87" s="292" t="s">
        <v>1102</v>
      </c>
      <c r="E87" s="196">
        <f>E86-$D$86</f>
        <v>0</v>
      </c>
      <c r="F87" s="196">
        <f t="shared" ref="F87:I87" si="54">F86-$D$86</f>
        <v>0</v>
      </c>
      <c r="G87" s="196">
        <f t="shared" si="54"/>
        <v>0</v>
      </c>
      <c r="H87" s="196">
        <f t="shared" si="54"/>
        <v>0</v>
      </c>
      <c r="I87" s="196">
        <f t="shared" si="54"/>
        <v>0</v>
      </c>
      <c r="J87" s="321"/>
      <c r="K87" s="555"/>
      <c r="L87" s="298">
        <f>L86-$K$86</f>
        <v>0</v>
      </c>
      <c r="M87" s="298">
        <f t="shared" ref="M87:P87" si="55">M86-$K$86</f>
        <v>0</v>
      </c>
      <c r="N87" s="298">
        <f t="shared" si="55"/>
        <v>0</v>
      </c>
      <c r="O87" s="298">
        <f t="shared" si="55"/>
        <v>0</v>
      </c>
      <c r="P87" s="298">
        <f t="shared" si="55"/>
        <v>0</v>
      </c>
    </row>
    <row r="88" spans="1:21" x14ac:dyDescent="0.3">
      <c r="A88" s="321"/>
      <c r="B88" s="321"/>
      <c r="C88" s="321"/>
      <c r="D88" s="321"/>
      <c r="E88" s="321"/>
      <c r="F88" s="321"/>
      <c r="G88" s="321"/>
      <c r="H88" s="321"/>
      <c r="I88" s="321"/>
      <c r="J88" s="321"/>
      <c r="K88" s="321"/>
      <c r="L88" s="321"/>
      <c r="M88" s="321"/>
      <c r="N88" s="321"/>
      <c r="O88" s="321"/>
      <c r="P88" s="321"/>
    </row>
    <row r="89" spans="1:21" x14ac:dyDescent="0.3">
      <c r="A89" s="321"/>
      <c r="B89" s="383" t="s">
        <v>1005</v>
      </c>
      <c r="C89" s="384"/>
      <c r="D89" s="384"/>
      <c r="E89" s="384"/>
      <c r="F89" s="384"/>
      <c r="G89" s="384"/>
      <c r="H89" s="384"/>
      <c r="I89" s="327"/>
      <c r="J89" s="391"/>
      <c r="K89" s="412"/>
      <c r="L89" s="412"/>
      <c r="M89" s="412"/>
      <c r="N89" s="412"/>
      <c r="O89" s="412"/>
      <c r="P89" s="412"/>
    </row>
    <row r="90" spans="1:21" ht="43.2" x14ac:dyDescent="0.3">
      <c r="A90" s="321"/>
      <c r="B90" s="286" t="s">
        <v>769</v>
      </c>
      <c r="C90" s="172" t="s">
        <v>998</v>
      </c>
      <c r="D90" s="403" t="s">
        <v>754</v>
      </c>
      <c r="E90" s="263" t="s">
        <v>60</v>
      </c>
      <c r="F90" s="263" t="s">
        <v>61</v>
      </c>
      <c r="G90" s="171" t="s">
        <v>755</v>
      </c>
      <c r="H90" s="171" t="s">
        <v>756</v>
      </c>
      <c r="I90" s="263" t="s">
        <v>757</v>
      </c>
      <c r="J90" s="321"/>
      <c r="K90" s="403" t="s">
        <v>754</v>
      </c>
      <c r="L90" s="263" t="s">
        <v>60</v>
      </c>
      <c r="M90" s="263" t="s">
        <v>61</v>
      </c>
      <c r="N90" s="171" t="s">
        <v>755</v>
      </c>
      <c r="O90" s="171" t="s">
        <v>756</v>
      </c>
      <c r="P90" s="263" t="s">
        <v>757</v>
      </c>
    </row>
    <row r="91" spans="1:21" x14ac:dyDescent="0.3">
      <c r="A91" s="321"/>
      <c r="B91" s="342" t="s">
        <v>761</v>
      </c>
      <c r="C91" s="153">
        <f>'Inputs and eligible population'!F84</f>
        <v>0</v>
      </c>
      <c r="D91" s="130">
        <f>D$7*'Inputs and eligible population'!E$57*($C$91/60)</f>
        <v>0</v>
      </c>
      <c r="E91" s="130">
        <f>E$7*'Inputs and eligible population'!F$57*($C$91/60)</f>
        <v>0</v>
      </c>
      <c r="F91" s="130">
        <f>F$7*'Inputs and eligible population'!G$57*($C$91/60)</f>
        <v>0</v>
      </c>
      <c r="G91" s="130">
        <f>G$7*'Inputs and eligible population'!H$57*($C$91/60)</f>
        <v>0</v>
      </c>
      <c r="H91" s="130">
        <f>H$7*'Inputs and eligible population'!I$57*($C$91/60)</f>
        <v>0</v>
      </c>
      <c r="I91" s="130">
        <f>I$7*'Inputs and eligible population'!J$57*($C$91/60)</f>
        <v>0</v>
      </c>
      <c r="J91" s="321"/>
      <c r="K91" s="297">
        <f>(D91*'Inputs and eligible population'!$K$82)/1000</f>
        <v>0</v>
      </c>
      <c r="L91" s="297">
        <f>(E91*'Inputs and eligible population'!$K$82)/1000</f>
        <v>0</v>
      </c>
      <c r="M91" s="297">
        <f>(F91*'Inputs and eligible population'!$K$82)/1000</f>
        <v>0</v>
      </c>
      <c r="N91" s="297">
        <f>(G91*'Inputs and eligible population'!$K$82)/1000</f>
        <v>0</v>
      </c>
      <c r="O91" s="297">
        <f>(H91*'Inputs and eligible population'!$K$82)/1000</f>
        <v>0</v>
      </c>
      <c r="P91" s="297">
        <f>(I91*'Inputs and eligible population'!$K$82)/1000</f>
        <v>0</v>
      </c>
    </row>
    <row r="92" spans="1:21" x14ac:dyDescent="0.3">
      <c r="A92" s="321"/>
      <c r="B92" s="342" t="s">
        <v>781</v>
      </c>
      <c r="C92" s="153">
        <f>'Inputs and eligible population'!G84</f>
        <v>0</v>
      </c>
      <c r="D92" s="130">
        <f>D$7*'Inputs and eligible population'!E58*($C$92/60)</f>
        <v>0</v>
      </c>
      <c r="E92" s="130">
        <f>E$7*'Inputs and eligible population'!F58*($C$92/60)</f>
        <v>0</v>
      </c>
      <c r="F92" s="130">
        <f>F$7*'Inputs and eligible population'!G58*($C$92/60)</f>
        <v>0</v>
      </c>
      <c r="G92" s="130">
        <f>G$7*'Inputs and eligible population'!H58*($C$92/60)</f>
        <v>0</v>
      </c>
      <c r="H92" s="130">
        <f>H$7*'Inputs and eligible population'!I58*($C$92/60)</f>
        <v>0</v>
      </c>
      <c r="I92" s="130">
        <f>I$7*'Inputs and eligible population'!J58*($C$92/60)</f>
        <v>0</v>
      </c>
      <c r="J92" s="321"/>
      <c r="K92" s="297">
        <f>(D92*'Inputs and eligible population'!$K$84)/1000</f>
        <v>0</v>
      </c>
      <c r="L92" s="297">
        <f>(E92*'Inputs and eligible population'!$K$84)/1000</f>
        <v>0</v>
      </c>
      <c r="M92" s="297">
        <f>(F92*'Inputs and eligible population'!$K$84)/1000</f>
        <v>0</v>
      </c>
      <c r="N92" s="297">
        <f>(G92*'Inputs and eligible population'!$K$84)/1000</f>
        <v>0</v>
      </c>
      <c r="O92" s="297">
        <f>(H92*'Inputs and eligible population'!$K$84)/1000</f>
        <v>0</v>
      </c>
      <c r="P92" s="297">
        <f>(I92*'Inputs and eligible population'!$K$84)/1000</f>
        <v>0</v>
      </c>
    </row>
    <row r="93" spans="1:21" x14ac:dyDescent="0.3">
      <c r="A93" s="321"/>
      <c r="B93" s="290"/>
      <c r="C93" s="218"/>
      <c r="D93" s="196">
        <f t="shared" ref="D93:I93" si="56">SUM(D91:D92)</f>
        <v>0</v>
      </c>
      <c r="E93" s="196">
        <f t="shared" si="56"/>
        <v>0</v>
      </c>
      <c r="F93" s="196">
        <f t="shared" si="56"/>
        <v>0</v>
      </c>
      <c r="G93" s="196">
        <f t="shared" si="56"/>
        <v>0</v>
      </c>
      <c r="H93" s="196">
        <f t="shared" si="56"/>
        <v>0</v>
      </c>
      <c r="I93" s="196">
        <f t="shared" si="56"/>
        <v>0</v>
      </c>
      <c r="J93" s="321"/>
      <c r="K93" s="298">
        <f t="shared" ref="K93:P93" si="57">SUM(K91:K92)</f>
        <v>0</v>
      </c>
      <c r="L93" s="298">
        <f t="shared" si="57"/>
        <v>0</v>
      </c>
      <c r="M93" s="298">
        <f t="shared" si="57"/>
        <v>0</v>
      </c>
      <c r="N93" s="298">
        <f t="shared" si="57"/>
        <v>0</v>
      </c>
      <c r="O93" s="298">
        <f t="shared" si="57"/>
        <v>0</v>
      </c>
      <c r="P93" s="298">
        <f t="shared" si="57"/>
        <v>0</v>
      </c>
    </row>
    <row r="94" spans="1:21" x14ac:dyDescent="0.3">
      <c r="A94" s="321"/>
      <c r="B94" s="309"/>
      <c r="C94" s="264"/>
      <c r="D94" s="292" t="s">
        <v>1101</v>
      </c>
      <c r="E94" s="196">
        <f>E93-$D$93</f>
        <v>0</v>
      </c>
      <c r="F94" s="196">
        <f t="shared" ref="F94:I94" si="58">F93-$D$93</f>
        <v>0</v>
      </c>
      <c r="G94" s="196">
        <f t="shared" si="58"/>
        <v>0</v>
      </c>
      <c r="H94" s="196">
        <f t="shared" si="58"/>
        <v>0</v>
      </c>
      <c r="I94" s="196">
        <f t="shared" si="58"/>
        <v>0</v>
      </c>
      <c r="J94" s="321"/>
      <c r="K94" s="555"/>
      <c r="L94" s="298">
        <f>L93-$K$93</f>
        <v>0</v>
      </c>
      <c r="M94" s="298">
        <f t="shared" ref="M94:P94" si="59">M93-$K$93</f>
        <v>0</v>
      </c>
      <c r="N94" s="298">
        <f t="shared" si="59"/>
        <v>0</v>
      </c>
      <c r="O94" s="298">
        <f t="shared" si="59"/>
        <v>0</v>
      </c>
      <c r="P94" s="298">
        <f t="shared" si="59"/>
        <v>0</v>
      </c>
    </row>
    <row r="95" spans="1:21" x14ac:dyDescent="0.3">
      <c r="A95" s="321"/>
      <c r="B95" s="321"/>
      <c r="C95" s="321"/>
      <c r="D95" s="321"/>
      <c r="E95" s="321"/>
      <c r="F95" s="321"/>
      <c r="G95" s="321"/>
      <c r="H95" s="321"/>
      <c r="I95" s="321"/>
      <c r="J95" s="321"/>
      <c r="K95" s="321"/>
      <c r="L95" s="321"/>
      <c r="M95" s="321"/>
      <c r="N95" s="321"/>
      <c r="O95" s="321"/>
      <c r="P95" s="321"/>
    </row>
    <row r="96" spans="1:21" x14ac:dyDescent="0.3">
      <c r="A96" s="300"/>
      <c r="B96" s="314" t="s">
        <v>787</v>
      </c>
      <c r="C96" s="301"/>
      <c r="D96" s="301"/>
      <c r="E96" s="302"/>
      <c r="F96" s="303"/>
      <c r="G96" s="304"/>
      <c r="H96" s="304"/>
      <c r="I96" s="409"/>
      <c r="J96" s="300"/>
      <c r="K96" s="300"/>
      <c r="L96" s="300"/>
      <c r="M96" s="300"/>
      <c r="N96" s="300"/>
      <c r="O96" s="300"/>
      <c r="P96" s="227"/>
    </row>
    <row r="97" spans="1:16" x14ac:dyDescent="0.3">
      <c r="A97" s="300"/>
      <c r="B97" s="532" t="s">
        <v>119</v>
      </c>
      <c r="C97" s="377"/>
      <c r="D97" s="377"/>
      <c r="E97" s="377"/>
      <c r="F97" s="377"/>
      <c r="G97" s="377"/>
      <c r="H97" s="377"/>
      <c r="I97" s="226"/>
      <c r="J97" s="227"/>
      <c r="K97" s="563"/>
      <c r="L97" s="563"/>
      <c r="M97" s="563"/>
      <c r="N97" s="563"/>
      <c r="O97" s="563"/>
      <c r="P97" s="563"/>
    </row>
    <row r="98" spans="1:16" ht="57.6" x14ac:dyDescent="0.3">
      <c r="A98" s="300"/>
      <c r="B98" s="286" t="s">
        <v>769</v>
      </c>
      <c r="C98" s="172" t="s">
        <v>788</v>
      </c>
      <c r="D98" s="403" t="s">
        <v>754</v>
      </c>
      <c r="E98" s="263" t="s">
        <v>60</v>
      </c>
      <c r="F98" s="263" t="s">
        <v>61</v>
      </c>
      <c r="G98" s="171" t="s">
        <v>755</v>
      </c>
      <c r="H98" s="171" t="s">
        <v>756</v>
      </c>
      <c r="I98" s="263" t="s">
        <v>757</v>
      </c>
      <c r="J98" s="300"/>
      <c r="K98" s="403" t="s">
        <v>754</v>
      </c>
      <c r="L98" s="263" t="s">
        <v>60</v>
      </c>
      <c r="M98" s="263" t="s">
        <v>61</v>
      </c>
      <c r="N98" s="171" t="s">
        <v>755</v>
      </c>
      <c r="O98" s="171" t="s">
        <v>756</v>
      </c>
      <c r="P98" s="263" t="s">
        <v>757</v>
      </c>
    </row>
    <row r="99" spans="1:16" x14ac:dyDescent="0.3">
      <c r="A99" s="300"/>
      <c r="B99" s="342" t="s">
        <v>761</v>
      </c>
      <c r="C99" s="153">
        <f>'Inputs and eligible population'!F85</f>
        <v>0</v>
      </c>
      <c r="D99" s="130">
        <f>D$7*'Inputs and eligible population'!E$57*($C$99/60)</f>
        <v>0</v>
      </c>
      <c r="E99" s="130">
        <f>E$7*'Inputs and eligible population'!F$57*($C$99/60)</f>
        <v>0</v>
      </c>
      <c r="F99" s="130">
        <f>F$7*'Inputs and eligible population'!G$57*($C$99/60)</f>
        <v>0</v>
      </c>
      <c r="G99" s="130">
        <f>G$7*'Inputs and eligible population'!H$57*($C$99/60)</f>
        <v>0</v>
      </c>
      <c r="H99" s="130">
        <f>H$7*'Inputs and eligible population'!I$57*($C$99/60)</f>
        <v>0</v>
      </c>
      <c r="I99" s="130">
        <f>I$7*'Inputs and eligible population'!J$57*($C$99/60)</f>
        <v>0</v>
      </c>
      <c r="J99" s="300"/>
      <c r="K99" s="297">
        <f>(D99*'Inputs and eligible population'!$K$82)/1000</f>
        <v>0</v>
      </c>
      <c r="L99" s="297">
        <f>(E99*'Inputs and eligible population'!$K$82)/1000</f>
        <v>0</v>
      </c>
      <c r="M99" s="297">
        <f>(F99*'Inputs and eligible population'!$K$82)/1000</f>
        <v>0</v>
      </c>
      <c r="N99" s="297">
        <f>(G99*'Inputs and eligible population'!$K$82)/1000</f>
        <v>0</v>
      </c>
      <c r="O99" s="297">
        <f>(H99*'Inputs and eligible population'!$K$82)/1000</f>
        <v>0</v>
      </c>
      <c r="P99" s="297">
        <f>(I99*'Inputs and eligible population'!$K$82)/1000</f>
        <v>0</v>
      </c>
    </row>
    <row r="100" spans="1:16" x14ac:dyDescent="0.3">
      <c r="A100" s="300"/>
      <c r="B100" s="290"/>
      <c r="C100" s="218"/>
      <c r="D100" s="196">
        <f t="shared" ref="D100:I100" si="60">SUM(D99:D99)</f>
        <v>0</v>
      </c>
      <c r="E100" s="196">
        <f t="shared" si="60"/>
        <v>0</v>
      </c>
      <c r="F100" s="196">
        <f t="shared" si="60"/>
        <v>0</v>
      </c>
      <c r="G100" s="196">
        <f t="shared" si="60"/>
        <v>0</v>
      </c>
      <c r="H100" s="196">
        <f t="shared" si="60"/>
        <v>0</v>
      </c>
      <c r="I100" s="196">
        <f t="shared" si="60"/>
        <v>0</v>
      </c>
      <c r="J100" s="300"/>
      <c r="K100" s="298">
        <f t="shared" ref="K100:P100" si="61">SUM(K99:K99)</f>
        <v>0</v>
      </c>
      <c r="L100" s="298">
        <f t="shared" si="61"/>
        <v>0</v>
      </c>
      <c r="M100" s="298">
        <f t="shared" si="61"/>
        <v>0</v>
      </c>
      <c r="N100" s="298">
        <f t="shared" si="61"/>
        <v>0</v>
      </c>
      <c r="O100" s="298">
        <f t="shared" si="61"/>
        <v>0</v>
      </c>
      <c r="P100" s="298">
        <f t="shared" si="61"/>
        <v>0</v>
      </c>
    </row>
    <row r="101" spans="1:16" x14ac:dyDescent="0.3">
      <c r="A101" s="300"/>
      <c r="B101" s="309"/>
      <c r="C101" s="264"/>
      <c r="D101" s="292" t="s">
        <v>1099</v>
      </c>
      <c r="E101" s="196">
        <f>E100-$D$100</f>
        <v>0</v>
      </c>
      <c r="F101" s="196">
        <f t="shared" ref="F101:I101" si="62">F100-$D$100</f>
        <v>0</v>
      </c>
      <c r="G101" s="196">
        <f t="shared" si="62"/>
        <v>0</v>
      </c>
      <c r="H101" s="196">
        <f t="shared" si="62"/>
        <v>0</v>
      </c>
      <c r="I101" s="196">
        <f t="shared" si="62"/>
        <v>0</v>
      </c>
      <c r="J101" s="300"/>
      <c r="K101" s="564"/>
      <c r="L101" s="298">
        <f>L100-$K$100</f>
        <v>0</v>
      </c>
      <c r="M101" s="298">
        <f t="shared" ref="M101:P101" si="63">M100-$K$100</f>
        <v>0</v>
      </c>
      <c r="N101" s="298">
        <f t="shared" si="63"/>
        <v>0</v>
      </c>
      <c r="O101" s="298">
        <f t="shared" si="63"/>
        <v>0</v>
      </c>
      <c r="P101" s="298">
        <f t="shared" si="63"/>
        <v>0</v>
      </c>
    </row>
    <row r="102" spans="1:16" x14ac:dyDescent="0.3">
      <c r="A102" s="300"/>
      <c r="B102" s="300"/>
      <c r="C102" s="300"/>
      <c r="D102" s="300"/>
      <c r="E102" s="300"/>
      <c r="F102" s="300"/>
      <c r="G102" s="300"/>
      <c r="H102" s="300"/>
      <c r="I102" s="300"/>
      <c r="J102" s="300"/>
      <c r="K102" s="300"/>
      <c r="L102" s="300"/>
      <c r="M102" s="300"/>
      <c r="N102" s="300"/>
      <c r="O102" s="300"/>
      <c r="P102" s="300"/>
    </row>
    <row r="103" spans="1:16" x14ac:dyDescent="0.3">
      <c r="A103" s="566"/>
      <c r="B103" s="570" t="s">
        <v>789</v>
      </c>
      <c r="C103" s="571"/>
      <c r="D103" s="571"/>
      <c r="E103" s="572"/>
      <c r="F103" s="573"/>
      <c r="G103" s="574"/>
      <c r="H103" s="574"/>
      <c r="I103" s="575"/>
      <c r="J103" s="566"/>
      <c r="K103" s="566"/>
      <c r="L103" s="566"/>
      <c r="M103" s="566"/>
      <c r="N103" s="566"/>
      <c r="O103" s="566"/>
      <c r="P103" s="576"/>
    </row>
    <row r="104" spans="1:16" x14ac:dyDescent="0.3">
      <c r="A104" s="566"/>
      <c r="B104" s="577" t="s">
        <v>790</v>
      </c>
      <c r="C104" s="578"/>
      <c r="D104" s="578"/>
      <c r="E104" s="578"/>
      <c r="F104" s="578"/>
      <c r="G104" s="578"/>
      <c r="H104" s="578"/>
      <c r="I104" s="579"/>
      <c r="J104" s="576"/>
      <c r="K104" s="580"/>
      <c r="L104" s="580"/>
      <c r="M104" s="580"/>
      <c r="N104" s="580"/>
      <c r="O104" s="580"/>
      <c r="P104" s="580"/>
    </row>
    <row r="105" spans="1:16" ht="43.2" x14ac:dyDescent="0.3">
      <c r="A105" s="566"/>
      <c r="B105" s="286" t="s">
        <v>769</v>
      </c>
      <c r="C105" s="172" t="s">
        <v>791</v>
      </c>
      <c r="D105" s="403" t="s">
        <v>754</v>
      </c>
      <c r="E105" s="263" t="s">
        <v>60</v>
      </c>
      <c r="F105" s="263" t="s">
        <v>61</v>
      </c>
      <c r="G105" s="171" t="s">
        <v>755</v>
      </c>
      <c r="H105" s="171" t="s">
        <v>756</v>
      </c>
      <c r="I105" s="263" t="s">
        <v>757</v>
      </c>
      <c r="J105" s="566"/>
      <c r="K105" s="403" t="s">
        <v>754</v>
      </c>
      <c r="L105" s="263" t="s">
        <v>60</v>
      </c>
      <c r="M105" s="263" t="s">
        <v>61</v>
      </c>
      <c r="N105" s="171" t="s">
        <v>755</v>
      </c>
      <c r="O105" s="171" t="s">
        <v>756</v>
      </c>
      <c r="P105" s="263" t="s">
        <v>757</v>
      </c>
    </row>
    <row r="106" spans="1:16" x14ac:dyDescent="0.3">
      <c r="A106" s="566"/>
      <c r="B106" s="342" t="s">
        <v>761</v>
      </c>
      <c r="C106" s="185">
        <f>'Inputs and eligible population'!F86</f>
        <v>0</v>
      </c>
      <c r="D106" s="130">
        <f>D$7*'Inputs and eligible population'!E$57*($C$106/60)</f>
        <v>0</v>
      </c>
      <c r="E106" s="130">
        <f>E$7*'Inputs and eligible population'!F$57*($C$106/60)</f>
        <v>0</v>
      </c>
      <c r="F106" s="130">
        <f>F$7*'Inputs and eligible population'!G$57*($C$106/60)</f>
        <v>0</v>
      </c>
      <c r="G106" s="130">
        <f>G$7*'Inputs and eligible population'!H$57*($C$106/60)</f>
        <v>0</v>
      </c>
      <c r="H106" s="130">
        <f>H$7*'Inputs and eligible population'!I$57*($C$106/60)</f>
        <v>0</v>
      </c>
      <c r="I106" s="130">
        <f>I$7*'Inputs and eligible population'!J$57*($C$106/60)</f>
        <v>0</v>
      </c>
      <c r="J106" s="566"/>
      <c r="K106" s="297">
        <f>(D106*'Inputs and eligible population'!$K$82)/1000</f>
        <v>0</v>
      </c>
      <c r="L106" s="297">
        <f>(E106*'Inputs and eligible population'!$K$82)/1000</f>
        <v>0</v>
      </c>
      <c r="M106" s="297">
        <f>(F106*'Inputs and eligible population'!$K$82)/1000</f>
        <v>0</v>
      </c>
      <c r="N106" s="297">
        <f>(G106*'Inputs and eligible population'!$K$82)/1000</f>
        <v>0</v>
      </c>
      <c r="O106" s="297">
        <f>(H106*'Inputs and eligible population'!$K$82)/1000</f>
        <v>0</v>
      </c>
      <c r="P106" s="297">
        <f>(I106*'Inputs and eligible population'!$K$82)/1000</f>
        <v>0</v>
      </c>
    </row>
    <row r="107" spans="1:16" x14ac:dyDescent="0.3">
      <c r="A107" s="566"/>
      <c r="B107" s="290"/>
      <c r="C107" s="218"/>
      <c r="D107" s="196">
        <f t="shared" ref="D107:I107" si="64">SUM(D106:D106)</f>
        <v>0</v>
      </c>
      <c r="E107" s="196">
        <f t="shared" si="64"/>
        <v>0</v>
      </c>
      <c r="F107" s="196">
        <f t="shared" si="64"/>
        <v>0</v>
      </c>
      <c r="G107" s="196">
        <f t="shared" si="64"/>
        <v>0</v>
      </c>
      <c r="H107" s="196">
        <f t="shared" si="64"/>
        <v>0</v>
      </c>
      <c r="I107" s="196">
        <f t="shared" si="64"/>
        <v>0</v>
      </c>
      <c r="J107" s="566"/>
      <c r="K107" s="298">
        <f t="shared" ref="K107:P107" si="65">SUM(K106:K106)</f>
        <v>0</v>
      </c>
      <c r="L107" s="298">
        <f t="shared" si="65"/>
        <v>0</v>
      </c>
      <c r="M107" s="298">
        <f t="shared" si="65"/>
        <v>0</v>
      </c>
      <c r="N107" s="298">
        <f t="shared" si="65"/>
        <v>0</v>
      </c>
      <c r="O107" s="298">
        <f t="shared" si="65"/>
        <v>0</v>
      </c>
      <c r="P107" s="298">
        <f t="shared" si="65"/>
        <v>0</v>
      </c>
    </row>
    <row r="108" spans="1:16" x14ac:dyDescent="0.3">
      <c r="A108" s="566"/>
      <c r="B108" s="309"/>
      <c r="C108" s="264"/>
      <c r="D108" s="292" t="s">
        <v>1100</v>
      </c>
      <c r="E108" s="196">
        <f>E107-$D$107</f>
        <v>0</v>
      </c>
      <c r="F108" s="196">
        <f t="shared" ref="F108:I108" si="66">F107-$D$107</f>
        <v>0</v>
      </c>
      <c r="G108" s="196">
        <f t="shared" si="66"/>
        <v>0</v>
      </c>
      <c r="H108" s="196">
        <f t="shared" si="66"/>
        <v>0</v>
      </c>
      <c r="I108" s="196">
        <f t="shared" si="66"/>
        <v>0</v>
      </c>
      <c r="J108" s="566"/>
      <c r="K108" s="581"/>
      <c r="L108" s="298">
        <f>L107-$K$107</f>
        <v>0</v>
      </c>
      <c r="M108" s="298">
        <f t="shared" ref="M108:P108" si="67">M107-$K$107</f>
        <v>0</v>
      </c>
      <c r="N108" s="298">
        <f t="shared" si="67"/>
        <v>0</v>
      </c>
      <c r="O108" s="298">
        <f t="shared" si="67"/>
        <v>0</v>
      </c>
      <c r="P108" s="298">
        <f t="shared" si="67"/>
        <v>0</v>
      </c>
    </row>
    <row r="109" spans="1:16" x14ac:dyDescent="0.3">
      <c r="A109" s="566"/>
      <c r="B109" s="566"/>
      <c r="C109" s="566"/>
      <c r="D109" s="566"/>
      <c r="E109" s="566"/>
      <c r="F109" s="566"/>
      <c r="G109" s="566"/>
      <c r="H109" s="566"/>
      <c r="I109" s="566"/>
      <c r="J109" s="566"/>
      <c r="K109" s="566"/>
      <c r="L109" s="566"/>
      <c r="M109" s="566"/>
      <c r="N109" s="566"/>
      <c r="O109" s="566"/>
      <c r="P109" s="566"/>
    </row>
  </sheetData>
  <sheetProtection algorithmName="SHA-512" hashValue="eR87HjDTQz171q99v3BmsONidwHn7344HDPJZ+RbrCPKfaVLf0T3aIg/Z+bhm8aXwkcEp7NEmkTnw0fZY7bSAw==" saltValue="Zr1WLyCehbFnHZJPkKCwRA==" spinCount="100000" sheet="1" objects="1" scenarios="1"/>
  <protectedRanges>
    <protectedRange sqref="C58" name="Range1"/>
    <protectedRange sqref="C69:C70" name="Range2"/>
    <protectedRange sqref="C106" name="Range3"/>
  </protectedRanges>
  <pageMargins left="0.70866141732283472" right="0.70866141732283472" top="0.74803149606299213" bottom="0.74803149606299213" header="0.31496062992125984" footer="0.31496062992125984"/>
  <pageSetup paperSize="9" scale="36" fitToHeight="0" orientation="portrait" horizontalDpi="4294967293" r:id="rId1"/>
  <rowBreaks count="1" manualBreakCount="1">
    <brk id="73"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115"/>
  <sheetViews>
    <sheetView showGridLines="0" zoomScale="70" zoomScaleNormal="70" zoomScaleSheetLayoutView="30" workbookViewId="0"/>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7" width="11.6640625" customWidth="1"/>
    <col min="18" max="18" width="11.44140625" customWidth="1"/>
    <col min="19" max="19" width="11.6640625" customWidth="1"/>
    <col min="20" max="25" width="10.88671875" customWidth="1"/>
    <col min="27" max="40" width="0" hidden="1" customWidth="1"/>
  </cols>
  <sheetData>
    <row r="1" spans="1:39" ht="76.5" customHeight="1" x14ac:dyDescent="0.3">
      <c r="B1" s="148" t="str">
        <f>'Unit costs'!B1</f>
        <v>Digital pulmonary rehabilitation technologies for adults with chronic obstructive pulmonary disease: early value assessment</v>
      </c>
      <c r="C1" s="129"/>
      <c r="D1" s="129"/>
      <c r="E1" s="129"/>
      <c r="F1" s="129"/>
      <c r="G1" s="129"/>
      <c r="H1" s="129"/>
      <c r="I1" s="129"/>
      <c r="J1" s="129"/>
      <c r="K1" s="129"/>
      <c r="L1" s="129"/>
      <c r="M1" s="129"/>
      <c r="N1" s="129"/>
      <c r="O1" s="129"/>
      <c r="P1" s="129"/>
      <c r="Q1" s="129"/>
      <c r="R1" s="129"/>
      <c r="S1" s="129"/>
      <c r="T1" s="129"/>
      <c r="U1" s="129"/>
      <c r="V1" s="129"/>
      <c r="W1" s="129"/>
      <c r="X1" s="129"/>
      <c r="Y1" s="129"/>
    </row>
    <row r="2" spans="1:39" ht="42.6" customHeight="1" x14ac:dyDescent="0.3">
      <c r="B2" s="225" t="s">
        <v>792</v>
      </c>
      <c r="C2" s="129" t="s">
        <v>145</v>
      </c>
      <c r="D2" s="129" t="s">
        <v>145</v>
      </c>
      <c r="E2" s="129" t="s">
        <v>145</v>
      </c>
      <c r="F2" s="129" t="s">
        <v>145</v>
      </c>
      <c r="G2" s="129" t="s">
        <v>145</v>
      </c>
      <c r="H2" s="129" t="s">
        <v>145</v>
      </c>
      <c r="I2" s="129" t="s">
        <v>145</v>
      </c>
      <c r="J2" s="129" t="s">
        <v>145</v>
      </c>
      <c r="K2" s="129" t="s">
        <v>145</v>
      </c>
      <c r="L2" s="129" t="s">
        <v>145</v>
      </c>
      <c r="M2" s="129" t="s">
        <v>145</v>
      </c>
      <c r="N2" s="129" t="s">
        <v>145</v>
      </c>
      <c r="O2" s="129" t="s">
        <v>145</v>
      </c>
      <c r="P2" s="129"/>
      <c r="Q2" s="129"/>
      <c r="R2" s="129"/>
      <c r="S2" s="129"/>
      <c r="T2" s="129"/>
      <c r="U2" s="129"/>
      <c r="V2" s="129"/>
      <c r="W2" s="129"/>
      <c r="X2" s="129"/>
      <c r="Y2" s="129"/>
    </row>
    <row r="3" spans="1:39" ht="14.4" customHeight="1" x14ac:dyDescent="0.3">
      <c r="B3" s="132" t="s">
        <v>145</v>
      </c>
      <c r="C3" s="135" t="s">
        <v>145</v>
      </c>
      <c r="D3" s="135" t="s">
        <v>145</v>
      </c>
      <c r="E3" s="135" t="s">
        <v>145</v>
      </c>
      <c r="F3" s="135" t="s">
        <v>145</v>
      </c>
      <c r="G3" s="135" t="s">
        <v>145</v>
      </c>
      <c r="H3" s="135" t="s">
        <v>145</v>
      </c>
      <c r="I3" s="135" t="s">
        <v>145</v>
      </c>
      <c r="J3" s="135" t="s">
        <v>145</v>
      </c>
      <c r="K3" s="135" t="s">
        <v>145</v>
      </c>
      <c r="L3" s="135" t="s">
        <v>145</v>
      </c>
      <c r="M3" s="135" t="s">
        <v>145</v>
      </c>
      <c r="N3" s="135" t="s">
        <v>145</v>
      </c>
      <c r="O3" s="135" t="s">
        <v>145</v>
      </c>
      <c r="P3" s="135"/>
      <c r="Q3" s="135"/>
      <c r="R3" s="129"/>
      <c r="S3" s="129"/>
      <c r="T3" s="129"/>
      <c r="U3" s="129"/>
      <c r="V3" s="129"/>
      <c r="W3" s="129"/>
      <c r="X3" s="135"/>
      <c r="Y3" s="135"/>
    </row>
    <row r="4" spans="1:39" ht="14.4" customHeight="1" x14ac:dyDescent="0.3">
      <c r="B4" t="s">
        <v>765</v>
      </c>
      <c r="C4" s="135"/>
      <c r="D4" s="135"/>
      <c r="E4" s="135"/>
      <c r="F4" s="135"/>
      <c r="G4" s="135"/>
      <c r="H4" s="135"/>
      <c r="I4" s="135"/>
      <c r="J4" s="135"/>
      <c r="K4" s="135"/>
      <c r="L4" s="135"/>
      <c r="M4" s="135"/>
      <c r="N4" s="135"/>
      <c r="O4" s="135"/>
      <c r="P4" s="135"/>
      <c r="Q4" s="135"/>
      <c r="R4" s="135"/>
      <c r="S4" s="135"/>
      <c r="T4" s="135"/>
      <c r="U4" s="135"/>
      <c r="V4" s="135"/>
      <c r="W4" s="135"/>
      <c r="X4" s="135"/>
      <c r="Y4" s="135"/>
    </row>
    <row r="5" spans="1:39" ht="14.4" customHeight="1" x14ac:dyDescent="0.3">
      <c r="B5" s="628" t="s">
        <v>1008</v>
      </c>
      <c r="F5" s="135"/>
      <c r="G5" s="135"/>
      <c r="H5" s="135"/>
      <c r="I5" s="135"/>
      <c r="J5" s="135"/>
      <c r="K5" s="135"/>
      <c r="L5" s="135"/>
      <c r="M5" s="135"/>
      <c r="N5" s="135"/>
      <c r="O5" s="135"/>
      <c r="P5" s="135"/>
      <c r="Q5" s="135"/>
      <c r="R5" s="129"/>
      <c r="S5" s="129"/>
      <c r="T5" s="129"/>
      <c r="U5" s="129"/>
      <c r="V5" s="129"/>
      <c r="W5" s="129"/>
      <c r="X5" s="135"/>
      <c r="Y5" s="135"/>
    </row>
    <row r="6" spans="1:39" ht="43.2" x14ac:dyDescent="0.3">
      <c r="B6" s="265" t="s">
        <v>177</v>
      </c>
      <c r="C6" s="220"/>
      <c r="D6" s="403" t="s">
        <v>754</v>
      </c>
      <c r="E6" s="263" t="s">
        <v>60</v>
      </c>
      <c r="F6" s="263" t="s">
        <v>61</v>
      </c>
      <c r="G6" s="171" t="s">
        <v>755</v>
      </c>
      <c r="H6" s="171" t="s">
        <v>756</v>
      </c>
      <c r="I6" s="263" t="s">
        <v>757</v>
      </c>
      <c r="K6" s="403" t="s">
        <v>754</v>
      </c>
      <c r="L6" s="263" t="s">
        <v>60</v>
      </c>
      <c r="M6" s="263" t="s">
        <v>61</v>
      </c>
      <c r="N6" s="171" t="s">
        <v>755</v>
      </c>
      <c r="O6" s="171" t="s">
        <v>756</v>
      </c>
      <c r="P6" s="263" t="s">
        <v>757</v>
      </c>
      <c r="Q6" s="135"/>
      <c r="R6" s="129"/>
      <c r="S6" s="129"/>
      <c r="T6" s="129"/>
      <c r="U6" s="129"/>
      <c r="V6" s="129"/>
      <c r="W6" s="129"/>
      <c r="X6" s="135"/>
      <c r="Y6" s="135"/>
      <c r="AI6" s="293"/>
      <c r="AJ6" s="293"/>
      <c r="AK6" s="293"/>
      <c r="AL6" s="293"/>
      <c r="AM6" s="293"/>
    </row>
    <row r="7" spans="1:39" ht="14.4" customHeight="1" x14ac:dyDescent="0.3">
      <c r="B7" s="233" t="s">
        <v>177</v>
      </c>
      <c r="C7" s="174"/>
      <c r="D7" s="369">
        <f>'Inputs and eligible population'!F38</f>
        <v>1107573.7065001794</v>
      </c>
      <c r="E7" s="369">
        <f>'Inputs and eligible population'!G38</f>
        <v>1118252.7189303641</v>
      </c>
      <c r="F7" s="369">
        <f>'Inputs and eligible population'!H38</f>
        <v>1129034.6963423057</v>
      </c>
      <c r="G7" s="369">
        <f>'Inputs and eligible population'!I38</f>
        <v>1139920.6315045338</v>
      </c>
      <c r="H7" s="369">
        <f>'Inputs and eligible population'!J38</f>
        <v>1150911.5267576606</v>
      </c>
      <c r="I7" s="369">
        <f>'Inputs and eligible population'!K38</f>
        <v>1162008.3941066742</v>
      </c>
      <c r="O7" s="135"/>
      <c r="P7" s="135"/>
      <c r="Q7" s="135"/>
      <c r="R7" s="129"/>
      <c r="S7" s="129"/>
      <c r="T7" s="129"/>
      <c r="U7" s="129"/>
      <c r="V7" s="129"/>
      <c r="W7" s="129"/>
      <c r="X7" s="135"/>
      <c r="Y7" s="135"/>
      <c r="AI7" s="293"/>
      <c r="AJ7" s="293"/>
      <c r="AK7" s="293"/>
      <c r="AL7" s="293"/>
      <c r="AM7" s="293"/>
    </row>
    <row r="8" spans="1:39" ht="14.4" customHeight="1" x14ac:dyDescent="0.3">
      <c r="B8"/>
      <c r="O8" s="135"/>
      <c r="P8" s="135"/>
      <c r="Q8" s="135"/>
      <c r="R8" s="129"/>
      <c r="S8" s="129"/>
      <c r="T8" s="129"/>
      <c r="U8" s="129"/>
      <c r="V8" s="129"/>
      <c r="W8" s="129"/>
      <c r="X8" s="135"/>
      <c r="Y8" s="135"/>
      <c r="AI8" s="293"/>
      <c r="AJ8" s="293"/>
      <c r="AK8" s="293"/>
      <c r="AL8" s="293"/>
      <c r="AM8" s="293"/>
    </row>
    <row r="9" spans="1:39" ht="14.4" customHeight="1" x14ac:dyDescent="0.3">
      <c r="B9" s="286" t="s">
        <v>766</v>
      </c>
      <c r="C9" s="413"/>
      <c r="D9" s="413"/>
      <c r="E9" s="414"/>
      <c r="F9" s="413"/>
      <c r="G9" s="415"/>
      <c r="H9" s="416"/>
      <c r="I9" s="416"/>
      <c r="J9" s="535"/>
      <c r="K9" s="260" t="s">
        <v>184</v>
      </c>
      <c r="L9" s="260" t="s">
        <v>184</v>
      </c>
      <c r="M9" s="260" t="s">
        <v>184</v>
      </c>
      <c r="N9" s="260" t="s">
        <v>184</v>
      </c>
      <c r="O9" s="260" t="s">
        <v>184</v>
      </c>
      <c r="P9" s="260" t="s">
        <v>184</v>
      </c>
      <c r="Q9" s="135"/>
      <c r="R9" s="129"/>
      <c r="S9" s="129"/>
      <c r="T9" s="129"/>
      <c r="U9" s="129"/>
      <c r="V9" s="129"/>
      <c r="W9" s="129"/>
      <c r="X9" s="135"/>
      <c r="Y9" s="135"/>
      <c r="AI9" s="293"/>
      <c r="AJ9" s="293"/>
      <c r="AK9" s="293"/>
      <c r="AL9" s="293"/>
      <c r="AM9" s="293"/>
    </row>
    <row r="10" spans="1:39" ht="14.4" customHeight="1" x14ac:dyDescent="0.3">
      <c r="A10" s="294"/>
      <c r="B10" s="419" t="str">
        <f>'Capacity (local prices)'!B10</f>
        <v>Initial Assessment</v>
      </c>
      <c r="C10" s="422"/>
      <c r="D10" s="401">
        <f>D28</f>
        <v>0</v>
      </c>
      <c r="E10" s="401">
        <f t="shared" ref="E10:I10" si="0">E28</f>
        <v>0</v>
      </c>
      <c r="F10" s="401">
        <f t="shared" si="0"/>
        <v>0</v>
      </c>
      <c r="G10" s="401">
        <f t="shared" si="0"/>
        <v>0</v>
      </c>
      <c r="H10" s="401">
        <f t="shared" si="0"/>
        <v>0</v>
      </c>
      <c r="I10" s="401">
        <f t="shared" si="0"/>
        <v>0</v>
      </c>
      <c r="K10" s="218"/>
      <c r="L10" s="218"/>
      <c r="M10" s="218"/>
      <c r="N10" s="218"/>
      <c r="O10" s="399"/>
      <c r="P10" s="399"/>
      <c r="Q10" s="135"/>
      <c r="R10" s="135"/>
      <c r="S10" s="135"/>
      <c r="T10" s="135"/>
      <c r="U10" s="135"/>
      <c r="V10" s="135"/>
      <c r="W10" s="135"/>
      <c r="X10" s="135"/>
      <c r="Y10" s="135"/>
      <c r="AI10" s="293"/>
      <c r="AJ10" s="293"/>
      <c r="AK10" s="293"/>
      <c r="AL10" s="293"/>
      <c r="AM10" s="293"/>
    </row>
    <row r="11" spans="1:39" ht="14.4" customHeight="1" x14ac:dyDescent="0.3">
      <c r="A11" s="294"/>
      <c r="B11" s="419" t="str">
        <f>'Capacity (local prices)'!B11</f>
        <v>Assessment calls - follow up and monitoring</v>
      </c>
      <c r="C11" s="422"/>
      <c r="D11" s="401">
        <f>D34</f>
        <v>0</v>
      </c>
      <c r="E11" s="401">
        <f t="shared" ref="E11:I11" si="1">E34</f>
        <v>0</v>
      </c>
      <c r="F11" s="401">
        <f t="shared" si="1"/>
        <v>0</v>
      </c>
      <c r="G11" s="401">
        <f t="shared" si="1"/>
        <v>0</v>
      </c>
      <c r="H11" s="401">
        <f t="shared" si="1"/>
        <v>0</v>
      </c>
      <c r="I11" s="401">
        <f t="shared" si="1"/>
        <v>0</v>
      </c>
      <c r="K11" s="218"/>
      <c r="L11" s="218"/>
      <c r="M11" s="218"/>
      <c r="N11" s="218"/>
      <c r="O11" s="399"/>
      <c r="P11" s="399"/>
      <c r="Q11" s="135"/>
      <c r="R11" s="135"/>
      <c r="S11" s="135"/>
      <c r="T11" s="135"/>
      <c r="U11" s="135"/>
      <c r="V11" s="135"/>
      <c r="W11" s="135"/>
      <c r="X11" s="135"/>
      <c r="Y11" s="135"/>
      <c r="AI11" s="293"/>
      <c r="AJ11" s="293"/>
      <c r="AK11" s="293"/>
      <c r="AL11" s="293"/>
      <c r="AM11" s="293"/>
    </row>
    <row r="12" spans="1:39" ht="14.4" customHeight="1" x14ac:dyDescent="0.3">
      <c r="A12" s="294"/>
      <c r="B12" s="419" t="str">
        <f>'Capacity (local prices)'!B12</f>
        <v>Nurse time -webinars</v>
      </c>
      <c r="C12" s="422"/>
      <c r="D12" s="401">
        <f>D40</f>
        <v>0</v>
      </c>
      <c r="E12" s="401">
        <f t="shared" ref="E12:I12" si="2">E40</f>
        <v>0</v>
      </c>
      <c r="F12" s="401">
        <f t="shared" si="2"/>
        <v>0</v>
      </c>
      <c r="G12" s="401">
        <f t="shared" si="2"/>
        <v>0</v>
      </c>
      <c r="H12" s="401">
        <f t="shared" si="2"/>
        <v>0</v>
      </c>
      <c r="I12" s="401">
        <f t="shared" si="2"/>
        <v>0</v>
      </c>
      <c r="K12" s="218"/>
      <c r="L12" s="218"/>
      <c r="M12" s="218"/>
      <c r="N12" s="218"/>
      <c r="O12" s="399"/>
      <c r="P12" s="399"/>
      <c r="Q12" s="135"/>
      <c r="R12" s="135"/>
      <c r="S12" s="135"/>
      <c r="T12" s="135"/>
      <c r="U12" s="135"/>
      <c r="V12" s="135"/>
      <c r="W12" s="135"/>
      <c r="X12" s="135"/>
      <c r="Y12" s="135"/>
      <c r="AI12" s="293"/>
      <c r="AJ12" s="293"/>
      <c r="AK12" s="293"/>
      <c r="AL12" s="293"/>
      <c r="AM12" s="293"/>
    </row>
    <row r="13" spans="1:39" ht="14.4" customHeight="1" x14ac:dyDescent="0.3">
      <c r="A13" s="294"/>
      <c r="B13" s="419" t="str">
        <f>'Capacity (local prices)'!B13</f>
        <v>Nurse time -end of programme assessment</v>
      </c>
      <c r="C13" s="422"/>
      <c r="D13" s="401">
        <f>D46</f>
        <v>0</v>
      </c>
      <c r="E13" s="401">
        <f t="shared" ref="E13:I13" si="3">E46</f>
        <v>0</v>
      </c>
      <c r="F13" s="401">
        <f t="shared" si="3"/>
        <v>0</v>
      </c>
      <c r="G13" s="401">
        <f t="shared" si="3"/>
        <v>0</v>
      </c>
      <c r="H13" s="401">
        <f t="shared" si="3"/>
        <v>0</v>
      </c>
      <c r="I13" s="401">
        <f t="shared" si="3"/>
        <v>0</v>
      </c>
      <c r="K13" s="218"/>
      <c r="L13" s="218"/>
      <c r="M13" s="218"/>
      <c r="N13" s="218"/>
      <c r="O13" s="399"/>
      <c r="P13" s="399"/>
      <c r="Q13" s="135"/>
      <c r="R13" s="135"/>
      <c r="S13" s="135"/>
      <c r="T13" s="135"/>
      <c r="U13" s="135"/>
      <c r="V13" s="135"/>
      <c r="W13" s="135"/>
      <c r="X13" s="135"/>
      <c r="Y13" s="135"/>
      <c r="AI13" s="293"/>
      <c r="AJ13" s="293"/>
      <c r="AK13" s="293"/>
      <c r="AL13" s="293"/>
      <c r="AM13" s="293"/>
    </row>
    <row r="14" spans="1:39" ht="14.4" customHeight="1" x14ac:dyDescent="0.3">
      <c r="A14" s="294"/>
      <c r="B14" s="419" t="str">
        <f>'Capacity (local prices)'!B51</f>
        <v>Nurse time face-to-face individual PR exercise sessions</v>
      </c>
      <c r="C14" s="422"/>
      <c r="D14" s="401">
        <f>D53</f>
        <v>5316353.7912008613</v>
      </c>
      <c r="E14" s="401">
        <f t="shared" ref="E14:I14" si="4">E53</f>
        <v>5367613.050865748</v>
      </c>
      <c r="F14" s="401">
        <f t="shared" si="4"/>
        <v>5419366.5424430678</v>
      </c>
      <c r="G14" s="401">
        <f t="shared" si="4"/>
        <v>5471619.0312217623</v>
      </c>
      <c r="H14" s="401">
        <f t="shared" si="4"/>
        <v>5524375.3284367714</v>
      </c>
      <c r="I14" s="401">
        <f t="shared" si="4"/>
        <v>5577640.2917120364</v>
      </c>
      <c r="K14" s="218"/>
      <c r="L14" s="218"/>
      <c r="M14" s="218"/>
      <c r="N14" s="218"/>
      <c r="O14" s="399"/>
      <c r="P14" s="399"/>
      <c r="Q14" s="135"/>
      <c r="R14" s="135"/>
      <c r="S14" s="135"/>
      <c r="T14" s="135"/>
      <c r="U14" s="135"/>
      <c r="V14" s="135"/>
      <c r="W14" s="135"/>
      <c r="X14" s="135"/>
      <c r="Y14" s="135"/>
      <c r="AI14" s="293"/>
      <c r="AJ14" s="293"/>
      <c r="AK14" s="293"/>
      <c r="AL14" s="293"/>
      <c r="AM14" s="293"/>
    </row>
    <row r="15" spans="1:39" ht="14.4" customHeight="1" x14ac:dyDescent="0.3">
      <c r="A15" s="294"/>
      <c r="B15" s="419" t="str">
        <f>'Capacity (local prices)'!B58</f>
        <v>Nurse time face-to-face group PR exercise sessions</v>
      </c>
      <c r="C15" s="422"/>
      <c r="D15" s="401">
        <f>D60</f>
        <v>914412.85208654811</v>
      </c>
      <c r="E15" s="401">
        <f t="shared" ref="E15:I15" si="5">E60</f>
        <v>923229.44474890863</v>
      </c>
      <c r="F15" s="401">
        <f t="shared" si="5"/>
        <v>932131.04530020768</v>
      </c>
      <c r="G15" s="401">
        <f t="shared" si="5"/>
        <v>941118.4733701431</v>
      </c>
      <c r="H15" s="401">
        <f t="shared" si="5"/>
        <v>950192.55649112456</v>
      </c>
      <c r="I15" s="401">
        <f t="shared" si="5"/>
        <v>959354.13017447025</v>
      </c>
      <c r="K15" s="297">
        <f>K59</f>
        <v>429051.65432752919</v>
      </c>
      <c r="L15" s="297">
        <f t="shared" ref="L15:P15" si="6">L59</f>
        <v>433188.4877706354</v>
      </c>
      <c r="M15" s="297">
        <f t="shared" si="6"/>
        <v>437365.20776531042</v>
      </c>
      <c r="N15" s="297">
        <f t="shared" si="6"/>
        <v>441582.19889000483</v>
      </c>
      <c r="O15" s="297">
        <f t="shared" si="6"/>
        <v>445839.84943120054</v>
      </c>
      <c r="P15" s="297">
        <f t="shared" si="6"/>
        <v>450138.55141916318</v>
      </c>
      <c r="Q15" s="135"/>
      <c r="R15" s="135"/>
      <c r="S15" s="135"/>
      <c r="T15" s="135"/>
      <c r="U15" s="135"/>
      <c r="V15" s="135"/>
      <c r="W15" s="135"/>
      <c r="X15" s="135"/>
      <c r="Y15" s="135"/>
      <c r="AI15" s="293"/>
      <c r="AJ15" s="293"/>
      <c r="AK15" s="293"/>
      <c r="AL15" s="293"/>
      <c r="AM15" s="293"/>
    </row>
    <row r="16" spans="1:39" ht="14.4" customHeight="1" x14ac:dyDescent="0.3">
      <c r="A16" s="295"/>
      <c r="B16" s="420" t="str">
        <f>'Capacity (local prices)'!B16</f>
        <v>Appointments with clinician</v>
      </c>
      <c r="C16" s="423"/>
      <c r="D16" s="405">
        <f>D69</f>
        <v>0</v>
      </c>
      <c r="E16" s="405">
        <f t="shared" ref="E16:I16" si="7">E69</f>
        <v>0</v>
      </c>
      <c r="F16" s="405">
        <f t="shared" si="7"/>
        <v>0</v>
      </c>
      <c r="G16" s="405">
        <f t="shared" si="7"/>
        <v>0</v>
      </c>
      <c r="H16" s="405">
        <f t="shared" si="7"/>
        <v>0</v>
      </c>
      <c r="I16" s="405">
        <f t="shared" si="7"/>
        <v>0</v>
      </c>
      <c r="K16" s="297">
        <f t="shared" ref="K16:P16" si="8">K69+K77</f>
        <v>0</v>
      </c>
      <c r="L16" s="297">
        <f t="shared" si="8"/>
        <v>0</v>
      </c>
      <c r="M16" s="297">
        <f t="shared" si="8"/>
        <v>0</v>
      </c>
      <c r="N16" s="297">
        <f t="shared" si="8"/>
        <v>0</v>
      </c>
      <c r="O16" s="297">
        <f t="shared" si="8"/>
        <v>0</v>
      </c>
      <c r="P16" s="297">
        <f t="shared" si="8"/>
        <v>0</v>
      </c>
      <c r="Q16" s="135"/>
      <c r="R16" s="135"/>
      <c r="S16" s="135"/>
      <c r="T16" s="135"/>
      <c r="U16" s="135"/>
      <c r="V16" s="135"/>
      <c r="W16" s="135"/>
      <c r="X16" s="135"/>
      <c r="Y16" s="135"/>
      <c r="AI16" s="293"/>
      <c r="AJ16" s="293"/>
      <c r="AK16" s="293"/>
      <c r="AL16" s="293"/>
      <c r="AM16" s="293"/>
    </row>
    <row r="17" spans="1:39" ht="14.4" customHeight="1" x14ac:dyDescent="0.3">
      <c r="A17" s="321"/>
      <c r="B17" s="421" t="str">
        <f>'Capacity (local prices)'!B17</f>
        <v>Assessments  carried out by physiotherapist</v>
      </c>
      <c r="C17" s="424"/>
      <c r="D17" s="406">
        <f>D85</f>
        <v>0</v>
      </c>
      <c r="E17" s="406">
        <f t="shared" ref="E17:I17" si="9">E85</f>
        <v>0</v>
      </c>
      <c r="F17" s="406">
        <f t="shared" si="9"/>
        <v>0</v>
      </c>
      <c r="G17" s="406">
        <f t="shared" si="9"/>
        <v>0</v>
      </c>
      <c r="H17" s="406">
        <f t="shared" si="9"/>
        <v>0</v>
      </c>
      <c r="I17" s="406">
        <f t="shared" si="9"/>
        <v>0</v>
      </c>
      <c r="K17" s="584"/>
      <c r="L17" s="584"/>
      <c r="M17" s="584"/>
      <c r="N17" s="584"/>
      <c r="O17" s="584"/>
      <c r="P17" s="584"/>
      <c r="Q17" s="135"/>
      <c r="R17" s="135"/>
      <c r="S17" s="135"/>
      <c r="T17" s="135"/>
      <c r="U17" s="135"/>
      <c r="V17" s="135"/>
      <c r="W17" s="135"/>
      <c r="X17" s="135"/>
      <c r="Y17" s="135"/>
      <c r="AI17" s="293"/>
      <c r="AJ17" s="293"/>
      <c r="AK17" s="293"/>
      <c r="AL17" s="293"/>
      <c r="AM17" s="293"/>
    </row>
    <row r="18" spans="1:39" ht="14.4" customHeight="1" x14ac:dyDescent="0.3">
      <c r="A18" s="321"/>
      <c r="B18" s="421" t="str">
        <f>'Capacity (local prices)'!B18</f>
        <v xml:space="preserve">Assessments  carried out by exercise physiologist </v>
      </c>
      <c r="C18" s="424"/>
      <c r="D18" s="406">
        <f>D92</f>
        <v>0</v>
      </c>
      <c r="E18" s="406">
        <f t="shared" ref="E18:I18" si="10">E92</f>
        <v>0</v>
      </c>
      <c r="F18" s="406">
        <f t="shared" si="10"/>
        <v>0</v>
      </c>
      <c r="G18" s="406">
        <f t="shared" si="10"/>
        <v>0</v>
      </c>
      <c r="H18" s="406">
        <f t="shared" si="10"/>
        <v>0</v>
      </c>
      <c r="I18" s="406">
        <f t="shared" si="10"/>
        <v>0</v>
      </c>
      <c r="K18" s="584"/>
      <c r="L18" s="584"/>
      <c r="M18" s="584"/>
      <c r="N18" s="584"/>
      <c r="O18" s="584"/>
      <c r="P18" s="584"/>
      <c r="Q18" s="135"/>
      <c r="R18" s="135"/>
      <c r="S18" s="135"/>
      <c r="T18" s="135"/>
      <c r="U18" s="135"/>
      <c r="V18" s="135"/>
      <c r="W18" s="135"/>
      <c r="X18" s="135"/>
      <c r="Y18" s="135"/>
      <c r="AI18" s="293"/>
      <c r="AJ18" s="293"/>
      <c r="AK18" s="293"/>
      <c r="AL18" s="293"/>
      <c r="AM18" s="293"/>
    </row>
    <row r="19" spans="1:39" ht="14.4" customHeight="1" x14ac:dyDescent="0.3">
      <c r="A19" s="321"/>
      <c r="B19" s="421" t="str">
        <f>'Capacity (local prices)'!B19</f>
        <v xml:space="preserve">Assessments  carried out by occupational therapist </v>
      </c>
      <c r="C19" s="424"/>
      <c r="D19" s="406">
        <f>D99</f>
        <v>0</v>
      </c>
      <c r="E19" s="406">
        <f t="shared" ref="E19:I19" si="11">E99</f>
        <v>0</v>
      </c>
      <c r="F19" s="406">
        <f t="shared" si="11"/>
        <v>0</v>
      </c>
      <c r="G19" s="406">
        <f t="shared" si="11"/>
        <v>0</v>
      </c>
      <c r="H19" s="406">
        <f t="shared" si="11"/>
        <v>0</v>
      </c>
      <c r="I19" s="406">
        <f t="shared" si="11"/>
        <v>0</v>
      </c>
      <c r="K19" s="584"/>
      <c r="L19" s="584"/>
      <c r="M19" s="584"/>
      <c r="N19" s="584"/>
      <c r="O19" s="584"/>
      <c r="P19" s="584"/>
      <c r="Q19" s="135"/>
      <c r="R19" s="135"/>
      <c r="S19" s="135"/>
      <c r="T19" s="135"/>
      <c r="U19" s="135"/>
      <c r="V19" s="135"/>
      <c r="W19" s="135"/>
      <c r="X19" s="135"/>
      <c r="Y19" s="135"/>
      <c r="AI19" s="293"/>
      <c r="AJ19" s="293"/>
      <c r="AK19" s="293"/>
      <c r="AL19" s="293"/>
      <c r="AM19" s="293"/>
    </row>
    <row r="20" spans="1:39" ht="14.4" customHeight="1" x14ac:dyDescent="0.3">
      <c r="A20" s="300"/>
      <c r="B20" s="418" t="str">
        <f>'Capacity (local prices)'!B20</f>
        <v>Technical instructor</v>
      </c>
      <c r="C20" s="565"/>
      <c r="D20" s="400">
        <f>D106</f>
        <v>0</v>
      </c>
      <c r="E20" s="400">
        <f t="shared" ref="E20:I20" si="12">E106</f>
        <v>0</v>
      </c>
      <c r="F20" s="400">
        <f t="shared" si="12"/>
        <v>0</v>
      </c>
      <c r="G20" s="400">
        <f t="shared" si="12"/>
        <v>0</v>
      </c>
      <c r="H20" s="400">
        <f t="shared" si="12"/>
        <v>0</v>
      </c>
      <c r="I20" s="400">
        <f t="shared" si="12"/>
        <v>0</v>
      </c>
      <c r="K20" s="584"/>
      <c r="L20" s="584"/>
      <c r="M20" s="584"/>
      <c r="N20" s="584"/>
      <c r="O20" s="584"/>
      <c r="P20" s="584"/>
      <c r="Q20" s="135"/>
      <c r="R20" s="135"/>
      <c r="S20" s="135"/>
      <c r="T20" s="135"/>
      <c r="U20" s="135"/>
      <c r="V20" s="135"/>
      <c r="W20" s="135"/>
      <c r="X20" s="135"/>
      <c r="Y20" s="135"/>
      <c r="AI20" s="293"/>
      <c r="AJ20" s="293"/>
      <c r="AK20" s="293"/>
      <c r="AL20" s="293"/>
      <c r="AM20" s="293"/>
    </row>
    <row r="21" spans="1:39" ht="14.4" customHeight="1" x14ac:dyDescent="0.3">
      <c r="A21" s="566"/>
      <c r="B21" s="567" t="str">
        <f>'Capacity (local prices)'!B21</f>
        <v>Other clinical support - telephone / email</v>
      </c>
      <c r="C21" s="568"/>
      <c r="D21" s="569">
        <f>D113</f>
        <v>0</v>
      </c>
      <c r="E21" s="569">
        <f t="shared" ref="E21:I21" si="13">E113</f>
        <v>0</v>
      </c>
      <c r="F21" s="569">
        <f t="shared" si="13"/>
        <v>0</v>
      </c>
      <c r="G21" s="569">
        <f t="shared" si="13"/>
        <v>0</v>
      </c>
      <c r="H21" s="569">
        <f t="shared" si="13"/>
        <v>0</v>
      </c>
      <c r="I21" s="569">
        <f t="shared" si="13"/>
        <v>0</v>
      </c>
      <c r="J21" s="135"/>
      <c r="K21" s="584"/>
      <c r="L21" s="584"/>
      <c r="M21" s="584"/>
      <c r="N21" s="584"/>
      <c r="O21" s="584"/>
      <c r="P21" s="584"/>
      <c r="Q21" s="135"/>
      <c r="R21" s="135"/>
      <c r="S21" s="135"/>
      <c r="T21" s="135"/>
      <c r="U21" s="135"/>
      <c r="V21" s="135"/>
      <c r="W21" s="135"/>
      <c r="X21" s="135"/>
      <c r="Y21" s="135"/>
    </row>
    <row r="22" spans="1:39" ht="14.4" customHeight="1" x14ac:dyDescent="0.3">
      <c r="B22" s="256"/>
      <c r="D22" s="293"/>
      <c r="F22" s="135"/>
      <c r="G22" s="135"/>
      <c r="H22" s="135"/>
      <c r="I22" s="135"/>
      <c r="J22" s="135"/>
      <c r="K22" s="298">
        <f t="shared" ref="K22:P22" si="14">SUM(K10:K21)</f>
        <v>429051.65432752919</v>
      </c>
      <c r="L22" s="298">
        <f t="shared" si="14"/>
        <v>433188.4877706354</v>
      </c>
      <c r="M22" s="298">
        <f t="shared" si="14"/>
        <v>437365.20776531042</v>
      </c>
      <c r="N22" s="298">
        <f t="shared" si="14"/>
        <v>441582.19889000483</v>
      </c>
      <c r="O22" s="298">
        <f t="shared" si="14"/>
        <v>445839.84943120054</v>
      </c>
      <c r="P22" s="298">
        <f t="shared" si="14"/>
        <v>450138.55141916318</v>
      </c>
      <c r="Q22" s="135"/>
      <c r="R22" s="135"/>
      <c r="S22" s="135"/>
      <c r="T22" s="135"/>
      <c r="U22" s="135"/>
      <c r="V22" s="135"/>
      <c r="W22" s="135"/>
      <c r="X22" s="135"/>
      <c r="Y22" s="135"/>
    </row>
    <row r="23" spans="1:39" x14ac:dyDescent="0.3">
      <c r="B23" s="313"/>
      <c r="C23" s="313"/>
      <c r="D23" s="313"/>
      <c r="E23" s="313"/>
      <c r="F23" s="313"/>
      <c r="G23" s="313"/>
      <c r="H23" s="313"/>
      <c r="I23" s="313"/>
      <c r="J23" s="313"/>
      <c r="K23" s="313"/>
      <c r="O23" s="135"/>
      <c r="P23" s="135"/>
      <c r="Q23" s="135"/>
      <c r="R23" s="135"/>
      <c r="U23" s="135"/>
      <c r="V23" s="135"/>
      <c r="W23" s="135"/>
      <c r="X23" s="135"/>
      <c r="Y23" s="135"/>
      <c r="AI23" s="293"/>
      <c r="AJ23" s="293"/>
      <c r="AK23" s="293"/>
      <c r="AL23" s="293"/>
      <c r="AM23" s="293"/>
    </row>
    <row r="24" spans="1:39" x14ac:dyDescent="0.3">
      <c r="A24" s="294"/>
      <c r="B24" s="316" t="s">
        <v>767</v>
      </c>
      <c r="C24" s="305"/>
      <c r="D24" s="305"/>
      <c r="E24" s="306"/>
      <c r="F24" s="307"/>
      <c r="G24" s="308"/>
      <c r="H24" s="308"/>
      <c r="I24" s="308"/>
      <c r="J24" s="410"/>
      <c r="K24" s="294"/>
      <c r="L24" s="294"/>
      <c r="M24" s="294"/>
      <c r="N24" s="294"/>
      <c r="O24" s="294"/>
      <c r="P24" s="229"/>
      <c r="Q24" s="135"/>
      <c r="R24" s="135"/>
      <c r="S24" s="135"/>
      <c r="T24" s="135"/>
      <c r="U24" s="135"/>
      <c r="V24" s="135"/>
      <c r="W24" s="135"/>
      <c r="X24" s="135"/>
      <c r="Y24" s="135"/>
      <c r="AI24" s="293"/>
      <c r="AJ24" s="293"/>
      <c r="AK24" s="293"/>
      <c r="AL24" s="293"/>
      <c r="AM24" s="293"/>
    </row>
    <row r="25" spans="1:39" x14ac:dyDescent="0.3">
      <c r="A25" s="294"/>
      <c r="B25" s="378" t="s">
        <v>768</v>
      </c>
      <c r="C25" s="379"/>
      <c r="D25" s="379"/>
      <c r="E25" s="379"/>
      <c r="F25" s="379"/>
      <c r="G25" s="379"/>
      <c r="H25" s="379"/>
      <c r="I25" s="228"/>
      <c r="J25" s="408"/>
      <c r="K25" s="407"/>
      <c r="L25" s="407"/>
      <c r="M25" s="407"/>
      <c r="N25" s="407"/>
      <c r="O25" s="407"/>
      <c r="P25" s="407"/>
      <c r="U25" s="135"/>
    </row>
    <row r="26" spans="1:39" ht="43.2" x14ac:dyDescent="0.3">
      <c r="A26" s="294"/>
      <c r="B26" s="289" t="s">
        <v>769</v>
      </c>
      <c r="C26" s="172" t="s">
        <v>770</v>
      </c>
      <c r="D26" s="403" t="s">
        <v>754</v>
      </c>
      <c r="E26" s="263" t="s">
        <v>60</v>
      </c>
      <c r="F26" s="263" t="s">
        <v>61</v>
      </c>
      <c r="G26" s="171" t="s">
        <v>755</v>
      </c>
      <c r="H26" s="171" t="s">
        <v>756</v>
      </c>
      <c r="I26" s="263" t="s">
        <v>757</v>
      </c>
      <c r="J26" s="294"/>
      <c r="K26" s="403"/>
      <c r="L26" s="552"/>
      <c r="M26" s="552"/>
      <c r="N26" s="404"/>
      <c r="O26" s="404"/>
      <c r="P26" s="552"/>
      <c r="U26" s="135"/>
    </row>
    <row r="27" spans="1:39" x14ac:dyDescent="0.3">
      <c r="A27" s="294"/>
      <c r="B27" s="342" t="s">
        <v>761</v>
      </c>
      <c r="C27" s="153">
        <f>'Inputs and eligible population'!F73</f>
        <v>75</v>
      </c>
      <c r="D27" s="130">
        <f>D$7*'Inputs and eligible population'!$E$57*(C27/60)</f>
        <v>0</v>
      </c>
      <c r="E27" s="130">
        <f>E$7*'Inputs and eligible population'!$F$57*($C$27/60)</f>
        <v>0</v>
      </c>
      <c r="F27" s="130">
        <f>F$7*'Inputs and eligible population'!$G$57*($C$27/60)</f>
        <v>0</v>
      </c>
      <c r="G27" s="130">
        <f>G$7*'Inputs and eligible population'!$H$57*($C$27/60)</f>
        <v>0</v>
      </c>
      <c r="H27" s="130">
        <f>H$7*'Inputs and eligible population'!$I$57*($C$27/60)</f>
        <v>0</v>
      </c>
      <c r="I27" s="130">
        <f>I$7*'Inputs and eligible population'!$J$57*($C$27/60)</f>
        <v>0</v>
      </c>
      <c r="J27" s="294"/>
      <c r="K27" s="584"/>
      <c r="L27" s="584"/>
      <c r="M27" s="584"/>
      <c r="N27" s="584"/>
      <c r="O27" s="584"/>
      <c r="P27" s="584"/>
      <c r="U27" s="135"/>
    </row>
    <row r="28" spans="1:39" x14ac:dyDescent="0.3">
      <c r="A28" s="294"/>
      <c r="B28" s="290" t="s">
        <v>771</v>
      </c>
      <c r="C28" s="315"/>
      <c r="D28" s="196">
        <f t="shared" ref="D28:I28" si="15">SUM(D27:D27)</f>
        <v>0</v>
      </c>
      <c r="E28" s="196">
        <f t="shared" si="15"/>
        <v>0</v>
      </c>
      <c r="F28" s="196">
        <f t="shared" si="15"/>
        <v>0</v>
      </c>
      <c r="G28" s="196">
        <f t="shared" si="15"/>
        <v>0</v>
      </c>
      <c r="H28" s="196">
        <f t="shared" si="15"/>
        <v>0</v>
      </c>
      <c r="I28" s="196">
        <f t="shared" si="15"/>
        <v>0</v>
      </c>
      <c r="J28" s="294"/>
      <c r="K28" s="198"/>
      <c r="L28" s="198"/>
      <c r="M28" s="198"/>
      <c r="N28" s="198"/>
      <c r="O28" s="198"/>
      <c r="P28" s="198"/>
      <c r="R28" s="135"/>
      <c r="S28" s="135"/>
      <c r="T28" s="135"/>
      <c r="U28" s="135"/>
      <c r="V28" s="135"/>
      <c r="W28" s="135"/>
      <c r="X28" s="135"/>
      <c r="Y28" s="135"/>
      <c r="AI28" s="293"/>
      <c r="AJ28" s="293"/>
      <c r="AK28" s="293"/>
      <c r="AL28" s="293"/>
      <c r="AM28" s="293"/>
    </row>
    <row r="29" spans="1:39" x14ac:dyDescent="0.3">
      <c r="A29" s="294"/>
      <c r="B29" s="309"/>
      <c r="C29" s="264"/>
      <c r="D29" s="292" t="s">
        <v>772</v>
      </c>
      <c r="E29" s="196">
        <f>E28-$D$28</f>
        <v>0</v>
      </c>
      <c r="F29" s="196">
        <f>F28-$D$28</f>
        <v>0</v>
      </c>
      <c r="G29" s="196">
        <f>G28-$D$28</f>
        <v>0</v>
      </c>
      <c r="H29" s="196">
        <f>H28-$D$28</f>
        <v>0</v>
      </c>
      <c r="I29" s="196">
        <f>I28-$D$28</f>
        <v>0</v>
      </c>
      <c r="J29" s="294"/>
      <c r="K29" s="623"/>
      <c r="L29" s="198"/>
      <c r="M29" s="198"/>
      <c r="N29" s="198"/>
      <c r="O29" s="198"/>
      <c r="P29" s="198"/>
      <c r="R29" s="135"/>
      <c r="S29" s="135"/>
      <c r="T29" s="135"/>
      <c r="U29" s="135"/>
      <c r="V29" s="135"/>
      <c r="W29" s="135"/>
      <c r="X29" s="135"/>
      <c r="Y29" s="135"/>
      <c r="AI29" s="293"/>
      <c r="AJ29" s="293"/>
      <c r="AK29" s="293"/>
      <c r="AL29" s="293"/>
      <c r="AM29" s="293"/>
    </row>
    <row r="30" spans="1:39" x14ac:dyDescent="0.3">
      <c r="A30" s="294"/>
      <c r="B30" s="317"/>
      <c r="C30" s="229"/>
      <c r="D30" s="229"/>
      <c r="E30" s="229"/>
      <c r="F30" s="229"/>
      <c r="G30" s="229"/>
      <c r="H30" s="229"/>
      <c r="I30" s="229"/>
      <c r="J30" s="229"/>
      <c r="K30" s="229"/>
      <c r="L30" s="229"/>
      <c r="M30" s="229"/>
      <c r="N30" s="229"/>
      <c r="O30" s="229"/>
      <c r="P30" s="229"/>
      <c r="R30" s="135"/>
      <c r="S30" s="135"/>
      <c r="T30" s="135"/>
      <c r="U30" s="135"/>
      <c r="V30" s="135"/>
      <c r="W30" s="135"/>
      <c r="X30" s="135"/>
      <c r="Y30" s="135"/>
      <c r="AI30" s="293"/>
      <c r="AJ30" s="293"/>
      <c r="AK30" s="293"/>
      <c r="AL30" s="293"/>
      <c r="AM30" s="293"/>
    </row>
    <row r="31" spans="1:39" x14ac:dyDescent="0.3">
      <c r="A31" s="294"/>
      <c r="B31" s="380" t="s">
        <v>773</v>
      </c>
      <c r="C31" s="379"/>
      <c r="D31" s="379"/>
      <c r="E31" s="379"/>
      <c r="F31" s="379"/>
      <c r="G31" s="379"/>
      <c r="H31" s="379"/>
      <c r="I31" s="228"/>
      <c r="J31" s="408"/>
      <c r="K31" s="407"/>
      <c r="L31" s="407"/>
      <c r="M31" s="407"/>
      <c r="N31" s="407"/>
      <c r="O31" s="407"/>
      <c r="P31" s="407"/>
      <c r="R31" s="135"/>
      <c r="S31" s="135"/>
      <c r="T31" s="135"/>
      <c r="U31" s="135"/>
      <c r="V31" s="135"/>
      <c r="W31" s="135"/>
      <c r="X31" s="135"/>
      <c r="Y31" s="135"/>
      <c r="AI31" s="293"/>
      <c r="AJ31" s="293"/>
      <c r="AK31" s="293"/>
      <c r="AL31" s="293"/>
      <c r="AM31" s="293"/>
    </row>
    <row r="32" spans="1:39" ht="43.2" x14ac:dyDescent="0.3">
      <c r="A32" s="294"/>
      <c r="B32" s="289" t="s">
        <v>769</v>
      </c>
      <c r="C32" s="172" t="s">
        <v>774</v>
      </c>
      <c r="D32" s="403" t="s">
        <v>754</v>
      </c>
      <c r="E32" s="263" t="s">
        <v>60</v>
      </c>
      <c r="F32" s="263" t="s">
        <v>61</v>
      </c>
      <c r="G32" s="171" t="s">
        <v>755</v>
      </c>
      <c r="H32" s="171" t="s">
        <v>756</v>
      </c>
      <c r="I32" s="263" t="s">
        <v>757</v>
      </c>
      <c r="J32" s="294"/>
      <c r="K32" s="403"/>
      <c r="L32" s="263"/>
      <c r="M32" s="263"/>
      <c r="N32" s="171"/>
      <c r="O32" s="171"/>
      <c r="P32" s="263"/>
      <c r="R32" s="135"/>
      <c r="S32" s="135"/>
      <c r="T32" s="135"/>
      <c r="U32" s="135"/>
      <c r="V32" s="135"/>
      <c r="W32" s="135"/>
      <c r="X32" s="135"/>
      <c r="Y32" s="135"/>
      <c r="AI32" s="293"/>
      <c r="AJ32" s="293"/>
      <c r="AK32" s="293"/>
      <c r="AL32" s="293"/>
      <c r="AM32" s="293"/>
    </row>
    <row r="33" spans="1:39" x14ac:dyDescent="0.3">
      <c r="A33" s="294"/>
      <c r="B33" s="342" t="s">
        <v>761</v>
      </c>
      <c r="C33" s="153">
        <f>'Inputs and eligible population'!F74</f>
        <v>90</v>
      </c>
      <c r="D33" s="130">
        <f>D$7*'Inputs and eligible population'!$E$57*($C$33/60)</f>
        <v>0</v>
      </c>
      <c r="E33" s="130">
        <f>E$7*'Inputs and eligible population'!$F$57*($C$33/60)</f>
        <v>0</v>
      </c>
      <c r="F33" s="130">
        <f>F$7*'Inputs and eligible population'!$G$57*($C$33/60)</f>
        <v>0</v>
      </c>
      <c r="G33" s="130">
        <f>G$7*'Inputs and eligible population'!$H$57*($C$33/60)</f>
        <v>0</v>
      </c>
      <c r="H33" s="130">
        <f>H$7*'Inputs and eligible population'!$I$57*($C$33/60)</f>
        <v>0</v>
      </c>
      <c r="I33" s="130">
        <f>I$7*'Inputs and eligible population'!$J$57*($C$33/60)</f>
        <v>0</v>
      </c>
      <c r="J33" s="294"/>
      <c r="K33" s="584"/>
      <c r="L33" s="584"/>
      <c r="M33" s="584"/>
      <c r="N33" s="584"/>
      <c r="O33" s="584"/>
      <c r="P33" s="584"/>
      <c r="R33" s="135"/>
      <c r="S33" s="135"/>
      <c r="T33" s="135"/>
      <c r="U33" s="135"/>
      <c r="V33" s="135"/>
      <c r="W33" s="135"/>
      <c r="X33" s="135"/>
      <c r="Y33" s="135"/>
      <c r="AI33" s="293"/>
      <c r="AJ33" s="293"/>
      <c r="AK33" s="293"/>
      <c r="AL33" s="293"/>
      <c r="AM33" s="293"/>
    </row>
    <row r="34" spans="1:39" x14ac:dyDescent="0.3">
      <c r="A34" s="294"/>
      <c r="B34" s="290"/>
      <c r="C34" s="290"/>
      <c r="D34" s="196">
        <f t="shared" ref="D34:I34" si="16">SUM(D33:D33)</f>
        <v>0</v>
      </c>
      <c r="E34" s="196">
        <f t="shared" si="16"/>
        <v>0</v>
      </c>
      <c r="F34" s="196">
        <f t="shared" si="16"/>
        <v>0</v>
      </c>
      <c r="G34" s="196">
        <f t="shared" si="16"/>
        <v>0</v>
      </c>
      <c r="H34" s="196">
        <f t="shared" si="16"/>
        <v>0</v>
      </c>
      <c r="I34" s="196">
        <f t="shared" si="16"/>
        <v>0</v>
      </c>
      <c r="J34" s="294"/>
      <c r="K34" s="198"/>
      <c r="L34" s="198"/>
      <c r="M34" s="198"/>
      <c r="N34" s="198"/>
      <c r="O34" s="198"/>
      <c r="P34" s="198"/>
      <c r="R34" s="135"/>
      <c r="S34" s="135"/>
      <c r="T34" s="135"/>
      <c r="U34" s="135"/>
      <c r="V34" s="135"/>
      <c r="W34" s="135"/>
      <c r="X34" s="135"/>
      <c r="Y34" s="135"/>
      <c r="AI34" s="293"/>
      <c r="AJ34" s="293"/>
      <c r="AK34" s="293"/>
      <c r="AL34" s="293"/>
      <c r="AM34" s="293"/>
    </row>
    <row r="35" spans="1:39" x14ac:dyDescent="0.3">
      <c r="A35" s="294"/>
      <c r="B35" s="290"/>
      <c r="C35" s="290"/>
      <c r="D35" s="292" t="s">
        <v>1097</v>
      </c>
      <c r="E35" s="196">
        <f>E34-$D$34</f>
        <v>0</v>
      </c>
      <c r="F35" s="196">
        <f>F34-$D$34</f>
        <v>0</v>
      </c>
      <c r="G35" s="196">
        <f>G34-$D$34</f>
        <v>0</v>
      </c>
      <c r="H35" s="196">
        <f>H34-$D$34</f>
        <v>0</v>
      </c>
      <c r="I35" s="196">
        <f>I34-$D$34</f>
        <v>0</v>
      </c>
      <c r="J35" s="294"/>
      <c r="K35" s="623"/>
      <c r="L35" s="198"/>
      <c r="M35" s="198"/>
      <c r="N35" s="198"/>
      <c r="O35" s="198"/>
      <c r="P35" s="198"/>
      <c r="R35" s="135"/>
      <c r="S35" s="135"/>
      <c r="T35" s="135"/>
      <c r="U35" s="135"/>
      <c r="V35" s="135"/>
      <c r="W35" s="135"/>
      <c r="X35" s="135"/>
      <c r="Y35" s="135"/>
      <c r="AI35" s="293"/>
      <c r="AJ35" s="293"/>
      <c r="AK35" s="293"/>
      <c r="AL35" s="293"/>
      <c r="AM35" s="293"/>
    </row>
    <row r="36" spans="1:39" x14ac:dyDescent="0.3">
      <c r="A36" s="294"/>
      <c r="B36" s="317"/>
      <c r="C36" s="229"/>
      <c r="D36" s="229"/>
      <c r="E36" s="229"/>
      <c r="F36" s="229"/>
      <c r="G36" s="229"/>
      <c r="H36" s="229"/>
      <c r="I36" s="229"/>
      <c r="J36" s="229"/>
      <c r="K36" s="229"/>
      <c r="L36" s="229"/>
      <c r="M36" s="229"/>
      <c r="N36" s="229"/>
      <c r="O36" s="229"/>
      <c r="P36" s="229"/>
      <c r="R36" s="135"/>
      <c r="S36" s="135"/>
      <c r="T36" s="135"/>
      <c r="U36" s="135"/>
      <c r="V36" s="135"/>
      <c r="W36" s="135"/>
      <c r="X36" s="135"/>
      <c r="Y36" s="135"/>
      <c r="AI36" s="293"/>
      <c r="AJ36" s="293"/>
      <c r="AK36" s="293"/>
      <c r="AL36" s="293"/>
      <c r="AM36" s="293"/>
    </row>
    <row r="37" spans="1:39" x14ac:dyDescent="0.3">
      <c r="A37" s="294"/>
      <c r="B37" s="380" t="s">
        <v>775</v>
      </c>
      <c r="C37" s="379"/>
      <c r="D37" s="379"/>
      <c r="E37" s="379"/>
      <c r="F37" s="379"/>
      <c r="G37" s="379"/>
      <c r="H37" s="379"/>
      <c r="I37" s="228"/>
      <c r="J37" s="408"/>
      <c r="K37" s="407"/>
      <c r="L37" s="407"/>
      <c r="M37" s="407"/>
      <c r="N37" s="407"/>
      <c r="O37" s="407"/>
      <c r="P37" s="407"/>
      <c r="R37" s="135"/>
      <c r="S37" s="135"/>
      <c r="T37" s="135"/>
      <c r="U37" s="135"/>
      <c r="V37" s="135"/>
      <c r="W37" s="135"/>
      <c r="X37" s="135"/>
      <c r="Y37" s="135"/>
      <c r="AI37" s="293"/>
      <c r="AJ37" s="293"/>
      <c r="AK37" s="293"/>
      <c r="AL37" s="293"/>
      <c r="AM37" s="293"/>
    </row>
    <row r="38" spans="1:39" ht="43.2" x14ac:dyDescent="0.3">
      <c r="A38" s="294"/>
      <c r="B38" s="289" t="s">
        <v>769</v>
      </c>
      <c r="C38" s="172" t="s">
        <v>776</v>
      </c>
      <c r="D38" s="403" t="s">
        <v>754</v>
      </c>
      <c r="E38" s="263" t="s">
        <v>60</v>
      </c>
      <c r="F38" s="263" t="s">
        <v>61</v>
      </c>
      <c r="G38" s="171" t="s">
        <v>755</v>
      </c>
      <c r="H38" s="171" t="s">
        <v>756</v>
      </c>
      <c r="I38" s="263" t="s">
        <v>757</v>
      </c>
      <c r="J38" s="294"/>
      <c r="K38" s="403"/>
      <c r="L38" s="263"/>
      <c r="M38" s="263"/>
      <c r="N38" s="171"/>
      <c r="O38" s="171"/>
      <c r="P38" s="263"/>
      <c r="R38" s="135"/>
      <c r="S38" s="135"/>
      <c r="T38" s="135"/>
      <c r="U38" s="135"/>
      <c r="V38" s="135"/>
      <c r="W38" s="135"/>
      <c r="X38" s="135"/>
      <c r="Y38" s="135"/>
      <c r="AI38" s="293"/>
      <c r="AJ38" s="293"/>
      <c r="AK38" s="293"/>
      <c r="AL38" s="293"/>
      <c r="AM38" s="293"/>
    </row>
    <row r="39" spans="1:39" x14ac:dyDescent="0.3">
      <c r="A39" s="294"/>
      <c r="B39" s="342" t="s">
        <v>761</v>
      </c>
      <c r="C39" s="153">
        <f>'Inputs and eligible population'!F75</f>
        <v>45</v>
      </c>
      <c r="D39" s="130">
        <f>D$7*'Inputs and eligible population'!$E$57*($C$39/60)</f>
        <v>0</v>
      </c>
      <c r="E39" s="130">
        <f>E$7*'Inputs and eligible population'!$F$57*($C$39/60)</f>
        <v>0</v>
      </c>
      <c r="F39" s="130">
        <f>F$7*'Inputs and eligible population'!$G$57*($C$39/60)</f>
        <v>0</v>
      </c>
      <c r="G39" s="130">
        <f>G$7*'Inputs and eligible population'!$H$57*($C$39/60)</f>
        <v>0</v>
      </c>
      <c r="H39" s="130">
        <f>H$7*'Inputs and eligible population'!$I$57*($C$39/60)</f>
        <v>0</v>
      </c>
      <c r="I39" s="130">
        <f>I$7*'Inputs and eligible population'!$J$57*($C$39/60)</f>
        <v>0</v>
      </c>
      <c r="J39" s="294"/>
      <c r="K39" s="584"/>
      <c r="L39" s="584"/>
      <c r="M39" s="584"/>
      <c r="N39" s="584"/>
      <c r="O39" s="584"/>
      <c r="P39" s="584"/>
      <c r="R39" s="135"/>
      <c r="S39" s="135"/>
      <c r="T39" s="135"/>
      <c r="U39" s="135"/>
      <c r="V39" s="135"/>
      <c r="W39" s="135"/>
      <c r="X39" s="135"/>
      <c r="Y39" s="135"/>
      <c r="AI39" s="293"/>
      <c r="AJ39" s="293"/>
      <c r="AK39" s="293"/>
      <c r="AL39" s="293"/>
      <c r="AM39" s="293"/>
    </row>
    <row r="40" spans="1:39" x14ac:dyDescent="0.3">
      <c r="A40" s="294"/>
      <c r="B40" s="290"/>
      <c r="C40" s="290"/>
      <c r="D40" s="196">
        <f t="shared" ref="D40:I40" si="17">SUM(D39:D39)</f>
        <v>0</v>
      </c>
      <c r="E40" s="196">
        <f t="shared" si="17"/>
        <v>0</v>
      </c>
      <c r="F40" s="196">
        <f t="shared" si="17"/>
        <v>0</v>
      </c>
      <c r="G40" s="196">
        <f t="shared" si="17"/>
        <v>0</v>
      </c>
      <c r="H40" s="196">
        <f t="shared" si="17"/>
        <v>0</v>
      </c>
      <c r="I40" s="196">
        <f t="shared" si="17"/>
        <v>0</v>
      </c>
      <c r="J40" s="294"/>
      <c r="K40" s="198"/>
      <c r="L40" s="198"/>
      <c r="M40" s="198"/>
      <c r="N40" s="198"/>
      <c r="O40" s="198"/>
      <c r="P40" s="198"/>
      <c r="U40" s="135"/>
      <c r="AI40" s="293"/>
      <c r="AJ40" s="293"/>
      <c r="AK40" s="293"/>
      <c r="AL40" s="293"/>
      <c r="AM40" s="293"/>
    </row>
    <row r="41" spans="1:39" x14ac:dyDescent="0.3">
      <c r="A41" s="294"/>
      <c r="B41" s="309"/>
      <c r="C41" s="290"/>
      <c r="D41" s="292" t="s">
        <v>1094</v>
      </c>
      <c r="E41" s="196">
        <f>E40-$D$40</f>
        <v>0</v>
      </c>
      <c r="F41" s="196">
        <f>F40-$D$40</f>
        <v>0</v>
      </c>
      <c r="G41" s="196">
        <f>G40-$D$40</f>
        <v>0</v>
      </c>
      <c r="H41" s="196">
        <f>H40-$D$40</f>
        <v>0</v>
      </c>
      <c r="I41" s="196">
        <f>I40-$D$40</f>
        <v>0</v>
      </c>
      <c r="J41" s="294"/>
      <c r="K41" s="623"/>
      <c r="L41" s="198"/>
      <c r="M41" s="198"/>
      <c r="N41" s="198"/>
      <c r="O41" s="198"/>
      <c r="P41" s="198"/>
      <c r="U41" s="135"/>
      <c r="AI41" s="293"/>
      <c r="AJ41" s="293"/>
      <c r="AK41" s="293"/>
      <c r="AL41" s="293"/>
      <c r="AM41" s="293"/>
    </row>
    <row r="42" spans="1:39" x14ac:dyDescent="0.3">
      <c r="A42" s="294"/>
      <c r="B42" s="317"/>
      <c r="C42" s="229"/>
      <c r="D42" s="229"/>
      <c r="E42" s="229"/>
      <c r="F42" s="229"/>
      <c r="G42" s="229"/>
      <c r="H42" s="229"/>
      <c r="I42" s="229"/>
      <c r="J42" s="294"/>
      <c r="K42" s="229"/>
      <c r="L42" s="229"/>
      <c r="M42" s="229"/>
      <c r="N42" s="229"/>
      <c r="O42" s="229"/>
      <c r="P42" s="229"/>
      <c r="U42" s="135"/>
      <c r="AI42" s="293"/>
      <c r="AJ42" s="293"/>
      <c r="AK42" s="293"/>
      <c r="AL42" s="293"/>
      <c r="AM42" s="293"/>
    </row>
    <row r="43" spans="1:39" x14ac:dyDescent="0.3">
      <c r="A43" s="294"/>
      <c r="B43" s="380" t="s">
        <v>777</v>
      </c>
      <c r="C43" s="379"/>
      <c r="D43" s="379"/>
      <c r="E43" s="379"/>
      <c r="F43" s="379"/>
      <c r="G43" s="379"/>
      <c r="H43" s="379"/>
      <c r="I43" s="228"/>
      <c r="J43" s="408"/>
      <c r="K43" s="407"/>
      <c r="L43" s="407"/>
      <c r="M43" s="407"/>
      <c r="N43" s="407"/>
      <c r="O43" s="407"/>
      <c r="P43" s="407"/>
      <c r="U43" s="135"/>
      <c r="AI43" s="293"/>
      <c r="AJ43" s="293"/>
      <c r="AK43" s="293"/>
      <c r="AL43" s="293"/>
      <c r="AM43" s="293"/>
    </row>
    <row r="44" spans="1:39" ht="43.2" x14ac:dyDescent="0.3">
      <c r="A44" s="294"/>
      <c r="B44" s="289" t="s">
        <v>769</v>
      </c>
      <c r="C44" s="172" t="s">
        <v>778</v>
      </c>
      <c r="D44" s="403" t="s">
        <v>754</v>
      </c>
      <c r="E44" s="263" t="s">
        <v>60</v>
      </c>
      <c r="F44" s="263" t="s">
        <v>61</v>
      </c>
      <c r="G44" s="171" t="s">
        <v>755</v>
      </c>
      <c r="H44" s="171" t="s">
        <v>756</v>
      </c>
      <c r="I44" s="263" t="s">
        <v>757</v>
      </c>
      <c r="J44" s="294"/>
      <c r="K44" s="403"/>
      <c r="L44" s="263"/>
      <c r="M44" s="263"/>
      <c r="N44" s="171"/>
      <c r="O44" s="171"/>
      <c r="P44" s="263"/>
      <c r="Q44" s="135"/>
      <c r="R44" s="135"/>
      <c r="S44" s="135"/>
      <c r="T44" s="135"/>
      <c r="U44" s="135"/>
      <c r="V44" s="135"/>
      <c r="W44" s="135"/>
      <c r="X44" s="135"/>
      <c r="Y44" s="135"/>
      <c r="AI44" s="293"/>
      <c r="AJ44" s="293"/>
      <c r="AK44" s="293"/>
      <c r="AL44" s="293"/>
      <c r="AM44" s="293"/>
    </row>
    <row r="45" spans="1:39" x14ac:dyDescent="0.3">
      <c r="A45" s="294"/>
      <c r="B45" s="342" t="s">
        <v>761</v>
      </c>
      <c r="C45" s="153">
        <f>'Inputs and eligible population'!F76</f>
        <v>60</v>
      </c>
      <c r="D45" s="130">
        <f>D$7*'Inputs and eligible population'!$E$57*($C$45/60)</f>
        <v>0</v>
      </c>
      <c r="E45" s="130">
        <f>E$7*'Inputs and eligible population'!$F$57*($C$45/60)</f>
        <v>0</v>
      </c>
      <c r="F45" s="130">
        <f>F$7*'Inputs and eligible population'!$G$57*($C$45/60)</f>
        <v>0</v>
      </c>
      <c r="G45" s="130">
        <f>G$7*'Inputs and eligible population'!$H$57*($C$45/60)</f>
        <v>0</v>
      </c>
      <c r="H45" s="130">
        <f>H$7*'Inputs and eligible population'!$I$57*($C$45/60)</f>
        <v>0</v>
      </c>
      <c r="I45" s="130">
        <f>I$7*'Inputs and eligible population'!$J$57*($C$45/60)</f>
        <v>0</v>
      </c>
      <c r="J45" s="294"/>
      <c r="K45" s="584"/>
      <c r="L45" s="584"/>
      <c r="M45" s="584"/>
      <c r="N45" s="584"/>
      <c r="O45" s="584"/>
      <c r="P45" s="584"/>
      <c r="Q45" s="135"/>
      <c r="R45" s="135"/>
      <c r="S45" s="135"/>
      <c r="T45" s="135"/>
      <c r="U45" s="135"/>
      <c r="V45" s="135"/>
      <c r="W45" s="135"/>
      <c r="X45" s="135"/>
      <c r="Y45" s="135"/>
      <c r="AI45" s="293"/>
      <c r="AJ45" s="293"/>
      <c r="AK45" s="293"/>
      <c r="AL45" s="293"/>
      <c r="AM45" s="293"/>
    </row>
    <row r="46" spans="1:39" x14ac:dyDescent="0.3">
      <c r="A46" s="294"/>
      <c r="B46" s="290"/>
      <c r="C46" s="290"/>
      <c r="D46" s="196">
        <f t="shared" ref="D46:I46" si="18">SUM(D45:D45)</f>
        <v>0</v>
      </c>
      <c r="E46" s="196">
        <f t="shared" si="18"/>
        <v>0</v>
      </c>
      <c r="F46" s="196">
        <f t="shared" si="18"/>
        <v>0</v>
      </c>
      <c r="G46" s="196">
        <f t="shared" si="18"/>
        <v>0</v>
      </c>
      <c r="H46" s="196">
        <f t="shared" si="18"/>
        <v>0</v>
      </c>
      <c r="I46" s="196">
        <f t="shared" si="18"/>
        <v>0</v>
      </c>
      <c r="J46" s="294"/>
      <c r="K46" s="198"/>
      <c r="L46" s="198"/>
      <c r="M46" s="198"/>
      <c r="N46" s="198"/>
      <c r="O46" s="198"/>
      <c r="P46" s="198"/>
      <c r="Q46" s="135"/>
      <c r="R46" s="135"/>
      <c r="S46" s="135"/>
      <c r="T46" s="135"/>
      <c r="U46" s="135"/>
      <c r="V46" s="135"/>
      <c r="W46" s="135"/>
      <c r="X46" s="135"/>
      <c r="Y46" s="135"/>
      <c r="AI46" s="293"/>
      <c r="AJ46" s="293"/>
      <c r="AK46" s="293"/>
      <c r="AL46" s="293"/>
      <c r="AM46" s="293"/>
    </row>
    <row r="47" spans="1:39" x14ac:dyDescent="0.3">
      <c r="A47" s="294"/>
      <c r="B47" s="309"/>
      <c r="C47" s="290"/>
      <c r="D47" s="292" t="s">
        <v>1095</v>
      </c>
      <c r="E47" s="196">
        <f>E46-$D$46</f>
        <v>0</v>
      </c>
      <c r="F47" s="196">
        <f t="shared" ref="F47:I47" si="19">F46-$D$46</f>
        <v>0</v>
      </c>
      <c r="G47" s="196">
        <f t="shared" si="19"/>
        <v>0</v>
      </c>
      <c r="H47" s="196">
        <f t="shared" si="19"/>
        <v>0</v>
      </c>
      <c r="I47" s="196">
        <f t="shared" si="19"/>
        <v>0</v>
      </c>
      <c r="J47" s="294"/>
      <c r="K47" s="623"/>
      <c r="L47" s="198"/>
      <c r="M47" s="198"/>
      <c r="N47" s="198"/>
      <c r="O47" s="198"/>
      <c r="P47" s="198"/>
      <c r="Q47" s="135"/>
      <c r="R47" s="135"/>
      <c r="S47" s="135"/>
      <c r="T47" s="135"/>
      <c r="U47" s="135"/>
      <c r="V47" s="135"/>
      <c r="W47" s="135"/>
      <c r="X47" s="135"/>
      <c r="Y47" s="135"/>
      <c r="AI47" s="293"/>
      <c r="AJ47" s="293"/>
      <c r="AK47" s="293"/>
      <c r="AL47" s="293"/>
      <c r="AM47" s="293"/>
    </row>
    <row r="48" spans="1:39" x14ac:dyDescent="0.3">
      <c r="A48" s="294"/>
      <c r="B48" s="317"/>
      <c r="C48" s="229"/>
      <c r="D48" s="229"/>
      <c r="E48" s="229"/>
      <c r="F48" s="229"/>
      <c r="G48" s="229"/>
      <c r="H48" s="229"/>
      <c r="I48" s="229"/>
      <c r="J48" s="294"/>
      <c r="K48" s="229"/>
      <c r="L48" s="229"/>
      <c r="M48" s="229"/>
      <c r="N48" s="229"/>
      <c r="O48" s="229"/>
      <c r="P48" s="229"/>
      <c r="Q48" s="135"/>
      <c r="R48" s="135"/>
      <c r="S48" s="135"/>
      <c r="T48" s="135"/>
      <c r="U48" s="135"/>
      <c r="V48" s="135"/>
      <c r="W48" s="135"/>
      <c r="X48" s="135"/>
      <c r="Y48" s="135"/>
      <c r="AI48" s="293"/>
      <c r="AJ48" s="293"/>
      <c r="AK48" s="293"/>
      <c r="AL48" s="293"/>
      <c r="AM48" s="293"/>
    </row>
    <row r="49" spans="1:39" x14ac:dyDescent="0.3">
      <c r="A49" s="294"/>
      <c r="B49" s="380" t="s">
        <v>962</v>
      </c>
      <c r="C49" s="379"/>
      <c r="D49" s="379"/>
      <c r="E49" s="379"/>
      <c r="F49" s="379"/>
      <c r="G49" s="379"/>
      <c r="H49" s="379"/>
      <c r="I49" s="228"/>
      <c r="J49" s="408"/>
      <c r="K49" s="407"/>
      <c r="L49" s="407"/>
      <c r="M49" s="407"/>
      <c r="N49" s="407"/>
      <c r="O49" s="407"/>
      <c r="P49" s="407"/>
      <c r="Q49" s="135"/>
      <c r="R49" s="135"/>
      <c r="S49" s="135"/>
      <c r="T49" s="135"/>
      <c r="U49" s="135"/>
      <c r="V49" s="135"/>
      <c r="W49" s="135"/>
      <c r="X49" s="135"/>
      <c r="Y49" s="135"/>
      <c r="AI49" s="293"/>
      <c r="AJ49" s="293"/>
      <c r="AK49" s="293"/>
      <c r="AL49" s="293"/>
      <c r="AM49" s="293"/>
    </row>
    <row r="50" spans="1:39" ht="43.2" x14ac:dyDescent="0.3">
      <c r="A50" s="294"/>
      <c r="B50" s="289" t="s">
        <v>769</v>
      </c>
      <c r="C50" s="172" t="s">
        <v>779</v>
      </c>
      <c r="D50" s="403" t="s">
        <v>754</v>
      </c>
      <c r="E50" s="263" t="s">
        <v>60</v>
      </c>
      <c r="F50" s="263" t="s">
        <v>61</v>
      </c>
      <c r="G50" s="171" t="s">
        <v>755</v>
      </c>
      <c r="H50" s="171" t="s">
        <v>756</v>
      </c>
      <c r="I50" s="263" t="s">
        <v>757</v>
      </c>
      <c r="J50" s="294"/>
      <c r="K50" s="403"/>
      <c r="L50" s="263"/>
      <c r="M50" s="263"/>
      <c r="N50" s="171"/>
      <c r="O50" s="171"/>
      <c r="P50" s="263"/>
      <c r="Q50" s="135"/>
      <c r="R50" s="135"/>
      <c r="S50" s="135"/>
      <c r="T50" s="135"/>
      <c r="U50" s="135"/>
      <c r="V50" s="135"/>
      <c r="W50" s="135"/>
      <c r="X50" s="135"/>
      <c r="Y50" s="135"/>
      <c r="AI50" s="293"/>
      <c r="AJ50" s="293"/>
      <c r="AK50" s="293"/>
      <c r="AL50" s="293"/>
      <c r="AM50" s="293"/>
    </row>
    <row r="51" spans="1:39" x14ac:dyDescent="0.3">
      <c r="A51" s="294"/>
      <c r="B51" s="342" t="s">
        <v>761</v>
      </c>
      <c r="C51" s="153">
        <f>'Inputs and eligible population'!F78</f>
        <v>360</v>
      </c>
      <c r="D51" s="130">
        <f>D$7*'Inputs and eligible population'!$E$57*($C$51/60)</f>
        <v>0</v>
      </c>
      <c r="E51" s="130">
        <f>E$7*'Inputs and eligible population'!$F$57*($C$51/60)</f>
        <v>0</v>
      </c>
      <c r="F51" s="130">
        <f>F$7*'Inputs and eligible population'!$G$57*($C$51/60)</f>
        <v>0</v>
      </c>
      <c r="G51" s="130">
        <f>G$7*'Inputs and eligible population'!$H$57*($C$51/60)</f>
        <v>0</v>
      </c>
      <c r="H51" s="130">
        <f>H$7*'Inputs and eligible population'!$I$57*($C$51/60)</f>
        <v>0</v>
      </c>
      <c r="I51" s="130">
        <f>I$7*'Inputs and eligible population'!$J$57*($C$51/60)</f>
        <v>0</v>
      </c>
      <c r="J51" s="294"/>
      <c r="K51" s="584"/>
      <c r="L51" s="584"/>
      <c r="M51" s="584"/>
      <c r="N51" s="584"/>
      <c r="O51" s="584"/>
      <c r="P51" s="584"/>
      <c r="Q51" s="135"/>
      <c r="R51" s="135"/>
      <c r="S51" s="135"/>
      <c r="T51" s="135"/>
      <c r="U51" s="135"/>
      <c r="V51" s="135"/>
      <c r="W51" s="135"/>
      <c r="X51" s="135"/>
      <c r="Y51" s="135"/>
      <c r="AI51" s="293"/>
      <c r="AJ51" s="293"/>
      <c r="AK51" s="293"/>
      <c r="AL51" s="293"/>
      <c r="AM51" s="293"/>
    </row>
    <row r="52" spans="1:39" x14ac:dyDescent="0.3">
      <c r="A52" s="294"/>
      <c r="B52" s="342" t="s">
        <v>781</v>
      </c>
      <c r="C52" s="153">
        <f>'Inputs and eligible population'!G77</f>
        <v>1440</v>
      </c>
      <c r="D52" s="130">
        <f>D$7*'Inputs and eligible population'!$E$62*($C$52/60)</f>
        <v>5316353.7912008613</v>
      </c>
      <c r="E52" s="130">
        <f>E$7*'Inputs and eligible population'!$F$62*($C$52/60)</f>
        <v>5367613.050865748</v>
      </c>
      <c r="F52" s="130">
        <f>F$7*'Inputs and eligible population'!$G$62*($C$52/60)</f>
        <v>5419366.5424430678</v>
      </c>
      <c r="G52" s="130">
        <f>G$7*'Inputs and eligible population'!$H$62*($C$52/60)</f>
        <v>5471619.0312217623</v>
      </c>
      <c r="H52" s="130">
        <f>H$7*'Inputs and eligible population'!$I$62*($C$52/60)</f>
        <v>5524375.3284367714</v>
      </c>
      <c r="I52" s="130">
        <f>I$7*'Inputs and eligible population'!$J$62*($C$52/60)</f>
        <v>5577640.2917120364</v>
      </c>
      <c r="J52" s="294"/>
      <c r="K52" s="584"/>
      <c r="L52" s="584"/>
      <c r="M52" s="584"/>
      <c r="N52" s="584"/>
      <c r="O52" s="584"/>
      <c r="P52" s="584"/>
      <c r="Q52" s="135"/>
      <c r="R52" s="135"/>
      <c r="S52" s="135"/>
      <c r="T52" s="135"/>
      <c r="U52" s="135"/>
      <c r="V52" s="135"/>
      <c r="W52" s="135"/>
      <c r="X52" s="135"/>
      <c r="Y52" s="135"/>
      <c r="AI52" s="293"/>
      <c r="AJ52" s="293"/>
      <c r="AK52" s="293"/>
      <c r="AL52" s="293"/>
      <c r="AM52" s="293"/>
    </row>
    <row r="53" spans="1:39" x14ac:dyDescent="0.3">
      <c r="A53" s="294"/>
      <c r="B53" s="290"/>
      <c r="C53" s="290"/>
      <c r="D53" s="196">
        <f t="shared" ref="D53:I53" si="20">SUM(D51:D52)</f>
        <v>5316353.7912008613</v>
      </c>
      <c r="E53" s="196">
        <f t="shared" si="20"/>
        <v>5367613.050865748</v>
      </c>
      <c r="F53" s="196">
        <f t="shared" si="20"/>
        <v>5419366.5424430678</v>
      </c>
      <c r="G53" s="196">
        <f t="shared" si="20"/>
        <v>5471619.0312217623</v>
      </c>
      <c r="H53" s="196">
        <f t="shared" si="20"/>
        <v>5524375.3284367714</v>
      </c>
      <c r="I53" s="196">
        <f t="shared" si="20"/>
        <v>5577640.2917120364</v>
      </c>
      <c r="J53" s="294"/>
      <c r="K53" s="198"/>
      <c r="L53" s="198"/>
      <c r="M53" s="198"/>
      <c r="N53" s="198"/>
      <c r="O53" s="198"/>
      <c r="P53" s="198"/>
      <c r="U53" s="135"/>
    </row>
    <row r="54" spans="1:39" x14ac:dyDescent="0.3">
      <c r="A54" s="294"/>
      <c r="B54" s="309"/>
      <c r="C54" s="290"/>
      <c r="D54" s="292" t="s">
        <v>1105</v>
      </c>
      <c r="E54" s="196">
        <f>E53-$D$53</f>
        <v>51259.259664886631</v>
      </c>
      <c r="F54" s="196">
        <f t="shared" ref="F54:I54" si="21">F53-$D$53</f>
        <v>103012.75124220643</v>
      </c>
      <c r="G54" s="196">
        <f t="shared" si="21"/>
        <v>155265.24002090096</v>
      </c>
      <c r="H54" s="196">
        <f t="shared" si="21"/>
        <v>208021.53723591007</v>
      </c>
      <c r="I54" s="196">
        <f t="shared" si="21"/>
        <v>261286.50051117502</v>
      </c>
      <c r="J54" s="294"/>
      <c r="K54" s="623"/>
      <c r="L54" s="198"/>
      <c r="M54" s="198"/>
      <c r="N54" s="198"/>
      <c r="O54" s="198"/>
      <c r="P54" s="198"/>
      <c r="Q54" s="135"/>
      <c r="R54" s="135"/>
      <c r="S54" s="135"/>
      <c r="T54" s="135"/>
      <c r="U54" s="135"/>
      <c r="V54" s="135"/>
      <c r="W54" s="135"/>
      <c r="X54" s="135"/>
      <c r="Y54" s="135"/>
      <c r="AI54" s="293"/>
      <c r="AJ54" s="293"/>
      <c r="AK54" s="293"/>
      <c r="AL54" s="293"/>
      <c r="AM54" s="293"/>
    </row>
    <row r="55" spans="1:39" x14ac:dyDescent="0.3">
      <c r="A55" s="294"/>
      <c r="B55" s="317"/>
      <c r="C55" s="229"/>
      <c r="D55" s="229"/>
      <c r="E55" s="229"/>
      <c r="F55" s="587"/>
      <c r="G55" s="587"/>
      <c r="H55" s="229"/>
      <c r="I55" s="229"/>
      <c r="J55" s="294"/>
      <c r="K55" s="229"/>
      <c r="L55" s="229"/>
      <c r="M55" s="229"/>
      <c r="N55" s="229"/>
      <c r="O55" s="229"/>
      <c r="P55" s="229"/>
      <c r="Q55" s="135"/>
      <c r="R55" s="135"/>
      <c r="S55" s="135"/>
      <c r="T55" s="135"/>
      <c r="U55" s="135"/>
      <c r="V55" s="135"/>
      <c r="W55" s="135"/>
      <c r="X55" s="135"/>
      <c r="Y55" s="135"/>
      <c r="AI55" s="293"/>
      <c r="AJ55" s="293"/>
      <c r="AK55" s="293"/>
      <c r="AL55" s="293"/>
      <c r="AM55" s="293"/>
    </row>
    <row r="56" spans="1:39" x14ac:dyDescent="0.3">
      <c r="A56" s="294"/>
      <c r="B56" s="380" t="s">
        <v>782</v>
      </c>
      <c r="C56" s="625">
        <v>10</v>
      </c>
      <c r="D56" s="624" t="s">
        <v>997</v>
      </c>
      <c r="E56" s="379"/>
      <c r="F56" s="379"/>
      <c r="G56" s="379"/>
      <c r="H56" s="379"/>
      <c r="I56" s="228"/>
      <c r="J56" s="408"/>
      <c r="K56" s="407"/>
      <c r="L56" s="407"/>
      <c r="M56" s="407"/>
      <c r="N56" s="407"/>
      <c r="O56" s="407"/>
      <c r="P56" s="407"/>
      <c r="Q56" s="135"/>
      <c r="R56" s="135"/>
      <c r="S56" s="135"/>
      <c r="T56" s="135"/>
      <c r="U56" s="135"/>
      <c r="V56" s="135"/>
      <c r="W56" s="135"/>
      <c r="X56" s="135"/>
      <c r="Y56" s="135"/>
      <c r="AI56" s="293"/>
      <c r="AJ56" s="293"/>
      <c r="AK56" s="293"/>
      <c r="AL56" s="293"/>
      <c r="AM56" s="293"/>
    </row>
    <row r="57" spans="1:39" ht="57.6" x14ac:dyDescent="0.3">
      <c r="A57" s="294"/>
      <c r="B57" s="289" t="s">
        <v>769</v>
      </c>
      <c r="C57" s="172" t="s">
        <v>783</v>
      </c>
      <c r="D57" s="403" t="s">
        <v>754</v>
      </c>
      <c r="E57" s="263" t="s">
        <v>60</v>
      </c>
      <c r="F57" s="263" t="s">
        <v>61</v>
      </c>
      <c r="G57" s="171" t="s">
        <v>755</v>
      </c>
      <c r="H57" s="171" t="s">
        <v>756</v>
      </c>
      <c r="I57" s="263" t="s">
        <v>757</v>
      </c>
      <c r="J57" s="294"/>
      <c r="K57" s="403" t="s">
        <v>754</v>
      </c>
      <c r="L57" s="263" t="s">
        <v>60</v>
      </c>
      <c r="M57" s="263" t="s">
        <v>61</v>
      </c>
      <c r="N57" s="171" t="s">
        <v>755</v>
      </c>
      <c r="O57" s="171" t="s">
        <v>756</v>
      </c>
      <c r="P57" s="263" t="s">
        <v>757</v>
      </c>
      <c r="Q57" s="135"/>
      <c r="R57" s="135"/>
      <c r="S57" s="135"/>
      <c r="T57" s="135"/>
      <c r="U57" s="135"/>
      <c r="V57" s="135"/>
      <c r="W57" s="135"/>
      <c r="X57" s="135"/>
      <c r="Y57" s="135"/>
      <c r="AI57" s="293"/>
      <c r="AJ57" s="293"/>
      <c r="AK57" s="293"/>
      <c r="AL57" s="293"/>
      <c r="AM57" s="293"/>
    </row>
    <row r="58" spans="1:39" x14ac:dyDescent="0.3">
      <c r="A58" s="294"/>
      <c r="B58" s="342" t="s">
        <v>780</v>
      </c>
      <c r="C58" s="153">
        <f>'Inputs and eligible population'!F80/C56</f>
        <v>36</v>
      </c>
      <c r="D58" s="130">
        <f>D$7*('Inputs and eligible population'!E57*'Inputs and eligible population'!E63)*($C$58/60)</f>
        <v>0</v>
      </c>
      <c r="E58" s="130">
        <f>E$7*('Inputs and eligible population'!F57*'Inputs and eligible population'!F63)*($C$58/60)</f>
        <v>0</v>
      </c>
      <c r="F58" s="130">
        <f>F$7*('Inputs and eligible population'!G57*'Inputs and eligible population'!G63)*($C$58/60)</f>
        <v>0</v>
      </c>
      <c r="G58" s="130">
        <f>G$7*('Inputs and eligible population'!H57*'Inputs and eligible population'!H63)*($C$58/60)</f>
        <v>0</v>
      </c>
      <c r="H58" s="130">
        <f>H$7*('Inputs and eligible population'!I57*'Inputs and eligible population'!I63)*($C$58/60)</f>
        <v>0</v>
      </c>
      <c r="I58" s="130">
        <f>I$7*('Inputs and eligible population'!J57*'Inputs and eligible population'!J63)*($C$58/60)</f>
        <v>0</v>
      </c>
      <c r="J58" s="294"/>
      <c r="K58" s="297">
        <f>(D58*'Inputs and eligible population'!$K$78)/1000</f>
        <v>0</v>
      </c>
      <c r="L58" s="297">
        <f>(E58*'Inputs and eligible population'!$K$78)/1000</f>
        <v>0</v>
      </c>
      <c r="M58" s="297">
        <f>(F58*'Inputs and eligible population'!$K$78)/1000</f>
        <v>0</v>
      </c>
      <c r="N58" s="297">
        <f>(G58*'Inputs and eligible population'!$K$78)/1000</f>
        <v>0</v>
      </c>
      <c r="O58" s="297">
        <f>(H58*'Inputs and eligible population'!$K$78)/1000</f>
        <v>0</v>
      </c>
      <c r="P58" s="297">
        <f>(I58*'Inputs and eligible population'!$K$78)/1000</f>
        <v>0</v>
      </c>
      <c r="Q58" s="135"/>
      <c r="R58" s="135"/>
      <c r="S58" s="135"/>
      <c r="T58" s="135"/>
      <c r="U58" s="135"/>
      <c r="V58" s="135"/>
      <c r="W58" s="135"/>
      <c r="X58" s="135"/>
      <c r="Y58" s="135"/>
      <c r="AI58" s="293"/>
      <c r="AJ58" s="293"/>
      <c r="AK58" s="293"/>
      <c r="AL58" s="293"/>
      <c r="AM58" s="293"/>
    </row>
    <row r="59" spans="1:39" x14ac:dyDescent="0.3">
      <c r="A59" s="294"/>
      <c r="B59" s="342" t="s">
        <v>781</v>
      </c>
      <c r="C59" s="130">
        <f>'Inputs and eligible population'!G79/C56</f>
        <v>144</v>
      </c>
      <c r="D59" s="130">
        <f>D$7*('Inputs and eligible population'!E58*'Inputs and eligible population'!E63)*($C$59/60)</f>
        <v>914412.85208654811</v>
      </c>
      <c r="E59" s="130">
        <f>E$7*('Inputs and eligible population'!F58*'Inputs and eligible population'!F63)*($C$59/60)</f>
        <v>923229.44474890863</v>
      </c>
      <c r="F59" s="130">
        <f>F$7*('Inputs and eligible population'!G58*'Inputs and eligible population'!G63)*($C$59/60)</f>
        <v>932131.04530020768</v>
      </c>
      <c r="G59" s="130">
        <f>G$7*('Inputs and eligible population'!H58*'Inputs and eligible population'!H63)*($C$59/60)</f>
        <v>941118.4733701431</v>
      </c>
      <c r="H59" s="130">
        <f>H$7*('Inputs and eligible population'!I58*'Inputs and eligible population'!I63)*($C$59/60)</f>
        <v>950192.55649112456</v>
      </c>
      <c r="I59" s="130">
        <f>I$7*('Inputs and eligible population'!J58*'Inputs and eligible population'!J63)*($C$59/60)</f>
        <v>959354.13017447025</v>
      </c>
      <c r="J59" s="294"/>
      <c r="K59" s="297">
        <f>(D59*'Unit costs'!$N$22)/1000</f>
        <v>429051.65432752919</v>
      </c>
      <c r="L59" s="297">
        <f>(E59*'Unit costs'!$N$22)/1000</f>
        <v>433188.4877706354</v>
      </c>
      <c r="M59" s="297">
        <f>(F59*'Unit costs'!$N$22)/1000</f>
        <v>437365.20776531042</v>
      </c>
      <c r="N59" s="297">
        <f>(G59*'Unit costs'!$N$22)/1000</f>
        <v>441582.19889000483</v>
      </c>
      <c r="O59" s="297">
        <f>(H59*'Unit costs'!$N$22)/1000</f>
        <v>445839.84943120054</v>
      </c>
      <c r="P59" s="297">
        <f>(I59*'Unit costs'!$N$22)/1000</f>
        <v>450138.55141916318</v>
      </c>
      <c r="Q59" s="135"/>
      <c r="R59" s="135"/>
      <c r="S59" s="135"/>
      <c r="T59" s="135"/>
      <c r="U59" s="135"/>
      <c r="V59" s="135"/>
      <c r="W59" s="135"/>
      <c r="X59" s="135"/>
      <c r="Y59" s="135"/>
      <c r="AI59" s="293"/>
      <c r="AJ59" s="293"/>
      <c r="AK59" s="293"/>
      <c r="AL59" s="293"/>
      <c r="AM59" s="293"/>
    </row>
    <row r="60" spans="1:39" x14ac:dyDescent="0.3">
      <c r="A60" s="294"/>
      <c r="B60" s="290"/>
      <c r="C60" s="290"/>
      <c r="D60" s="196">
        <f t="shared" ref="D60:I60" si="22">SUM(D58:D59)</f>
        <v>914412.85208654811</v>
      </c>
      <c r="E60" s="196">
        <f t="shared" si="22"/>
        <v>923229.44474890863</v>
      </c>
      <c r="F60" s="196">
        <f t="shared" si="22"/>
        <v>932131.04530020768</v>
      </c>
      <c r="G60" s="196">
        <f t="shared" si="22"/>
        <v>941118.4733701431</v>
      </c>
      <c r="H60" s="196">
        <f t="shared" si="22"/>
        <v>950192.55649112456</v>
      </c>
      <c r="I60" s="196">
        <f t="shared" si="22"/>
        <v>959354.13017447025</v>
      </c>
      <c r="J60" s="294"/>
      <c r="K60" s="298">
        <f t="shared" ref="K60:P60" si="23">SUM(K58:K59)</f>
        <v>429051.65432752919</v>
      </c>
      <c r="L60" s="298">
        <f t="shared" si="23"/>
        <v>433188.4877706354</v>
      </c>
      <c r="M60" s="298">
        <f t="shared" si="23"/>
        <v>437365.20776531042</v>
      </c>
      <c r="N60" s="298">
        <f t="shared" si="23"/>
        <v>441582.19889000483</v>
      </c>
      <c r="O60" s="298">
        <f t="shared" si="23"/>
        <v>445839.84943120054</v>
      </c>
      <c r="P60" s="298">
        <f t="shared" si="23"/>
        <v>450138.55141916318</v>
      </c>
      <c r="Q60" s="135"/>
      <c r="R60" s="135"/>
      <c r="S60" s="135"/>
      <c r="T60" s="135"/>
      <c r="U60" s="135"/>
      <c r="V60" s="135"/>
      <c r="W60" s="135"/>
      <c r="X60" s="135"/>
      <c r="Y60" s="135"/>
      <c r="AI60" s="293"/>
      <c r="AJ60" s="293"/>
      <c r="AK60" s="293"/>
      <c r="AL60" s="293"/>
      <c r="AM60" s="293"/>
    </row>
    <row r="61" spans="1:39" x14ac:dyDescent="0.3">
      <c r="A61" s="294"/>
      <c r="B61" s="309"/>
      <c r="C61" s="290"/>
      <c r="D61" s="292" t="s">
        <v>1096</v>
      </c>
      <c r="E61" s="196">
        <f>E60-$D$60</f>
        <v>8816.5926623605192</v>
      </c>
      <c r="F61" s="196">
        <f t="shared" ref="F61:I61" si="24">F60-$D$60</f>
        <v>17718.193213659571</v>
      </c>
      <c r="G61" s="196">
        <f t="shared" si="24"/>
        <v>26705.621283594985</v>
      </c>
      <c r="H61" s="196">
        <f t="shared" si="24"/>
        <v>35779.704404576449</v>
      </c>
      <c r="I61" s="196">
        <f t="shared" si="24"/>
        <v>44941.278087922139</v>
      </c>
      <c r="J61" s="294"/>
      <c r="K61" s="553"/>
      <c r="L61" s="298">
        <f>L60-$K$60</f>
        <v>4136.8334431062103</v>
      </c>
      <c r="M61" s="298">
        <f t="shared" ref="M61:P61" si="25">M60-$K$60</f>
        <v>8313.5534377812291</v>
      </c>
      <c r="N61" s="298">
        <f t="shared" si="25"/>
        <v>12530.544562475639</v>
      </c>
      <c r="O61" s="298">
        <f t="shared" si="25"/>
        <v>16788.195103671344</v>
      </c>
      <c r="P61" s="298">
        <f t="shared" si="25"/>
        <v>21086.897091633989</v>
      </c>
      <c r="Q61" s="135"/>
      <c r="R61" s="135"/>
      <c r="S61" s="135"/>
      <c r="T61" s="135"/>
      <c r="U61" s="135"/>
      <c r="V61" s="135"/>
      <c r="W61" s="135"/>
      <c r="X61" s="135"/>
      <c r="Y61" s="135"/>
      <c r="AI61" s="293"/>
      <c r="AJ61" s="293"/>
      <c r="AK61" s="293"/>
      <c r="AL61" s="293"/>
      <c r="AM61" s="293"/>
    </row>
    <row r="62" spans="1:39" x14ac:dyDescent="0.3">
      <c r="A62" s="294"/>
      <c r="B62" s="317"/>
      <c r="C62" s="229"/>
      <c r="D62" s="229"/>
      <c r="E62" s="229"/>
      <c r="F62" s="587"/>
      <c r="G62" s="587"/>
      <c r="H62" s="229"/>
      <c r="I62" s="229"/>
      <c r="J62" s="294"/>
      <c r="K62" s="229"/>
      <c r="L62" s="229"/>
      <c r="M62" s="229"/>
      <c r="N62" s="229"/>
      <c r="O62" s="229"/>
      <c r="P62" s="229"/>
      <c r="Q62" s="135"/>
      <c r="R62" s="135"/>
      <c r="S62" s="135"/>
      <c r="T62" s="135"/>
      <c r="U62" s="135"/>
      <c r="V62" s="135"/>
      <c r="W62" s="135"/>
      <c r="X62" s="135"/>
      <c r="Y62" s="135"/>
      <c r="AI62" s="293"/>
      <c r="AJ62" s="293"/>
      <c r="AK62" s="293"/>
      <c r="AL62" s="293"/>
      <c r="AM62" s="293"/>
    </row>
    <row r="63" spans="1:39" x14ac:dyDescent="0.3">
      <c r="A63" s="294"/>
      <c r="B63" s="317"/>
      <c r="C63" s="229"/>
      <c r="D63" s="229"/>
      <c r="E63" s="229"/>
      <c r="F63" s="229"/>
      <c r="G63" s="229"/>
      <c r="H63" s="229"/>
      <c r="I63" s="229"/>
      <c r="J63" s="294"/>
      <c r="K63" s="229"/>
      <c r="L63" s="229"/>
      <c r="M63" s="229"/>
      <c r="N63" s="229"/>
      <c r="O63" s="229"/>
      <c r="P63" s="229"/>
      <c r="Q63" s="135"/>
      <c r="R63" s="135"/>
      <c r="S63" s="135"/>
      <c r="T63" s="135"/>
      <c r="U63" s="135"/>
      <c r="V63" s="135"/>
      <c r="W63" s="135"/>
      <c r="X63" s="135"/>
      <c r="Y63" s="135"/>
      <c r="AI63" s="293"/>
      <c r="AJ63" s="293"/>
      <c r="AK63" s="293"/>
      <c r="AL63" s="293"/>
      <c r="AM63" s="293"/>
    </row>
    <row r="64" spans="1:39" x14ac:dyDescent="0.3">
      <c r="A64" s="295"/>
      <c r="B64" s="318" t="s">
        <v>784</v>
      </c>
      <c r="C64" s="310"/>
      <c r="D64" s="310"/>
      <c r="E64" s="311"/>
      <c r="F64" s="312"/>
      <c r="G64" s="312"/>
      <c r="H64" s="312"/>
      <c r="I64" s="375"/>
      <c r="J64" s="295"/>
      <c r="K64" s="295"/>
      <c r="L64" s="295"/>
      <c r="M64" s="295"/>
      <c r="N64" s="295"/>
      <c r="O64" s="295"/>
      <c r="P64" s="231"/>
      <c r="Q64" s="135"/>
      <c r="R64" s="135"/>
      <c r="S64" s="135"/>
      <c r="T64" s="135"/>
      <c r="U64" s="135"/>
      <c r="V64" s="135"/>
      <c r="W64" s="135"/>
      <c r="X64" s="135"/>
      <c r="Y64" s="135"/>
      <c r="AI64" s="293"/>
      <c r="AJ64" s="293"/>
      <c r="AK64" s="293"/>
      <c r="AL64" s="293"/>
      <c r="AM64" s="293"/>
    </row>
    <row r="65" spans="1:39" x14ac:dyDescent="0.3">
      <c r="A65" s="295"/>
      <c r="B65" s="381" t="s">
        <v>793</v>
      </c>
      <c r="C65" s="382"/>
      <c r="D65" s="382"/>
      <c r="E65" s="382"/>
      <c r="F65" s="382"/>
      <c r="G65" s="382"/>
      <c r="H65" s="382"/>
      <c r="I65" s="230"/>
      <c r="J65" s="231"/>
      <c r="K65" s="411"/>
      <c r="L65" s="411"/>
      <c r="M65" s="411"/>
      <c r="N65" s="411"/>
      <c r="O65" s="411"/>
      <c r="P65" s="411"/>
      <c r="Q65" s="135"/>
      <c r="R65" s="135"/>
      <c r="S65" s="135"/>
      <c r="T65" s="135"/>
      <c r="U65" s="135"/>
      <c r="V65" s="135"/>
      <c r="W65" s="135"/>
      <c r="X65" s="135"/>
      <c r="Y65" s="135"/>
      <c r="AI65" s="293"/>
      <c r="AJ65" s="293"/>
      <c r="AK65" s="293"/>
      <c r="AL65" s="293"/>
      <c r="AM65" s="293"/>
    </row>
    <row r="66" spans="1:39" ht="57.6" x14ac:dyDescent="0.3">
      <c r="A66" s="295"/>
      <c r="B66" s="286" t="s">
        <v>769</v>
      </c>
      <c r="C66" s="172" t="s">
        <v>785</v>
      </c>
      <c r="D66" s="403" t="s">
        <v>754</v>
      </c>
      <c r="E66" s="263" t="s">
        <v>60</v>
      </c>
      <c r="F66" s="263" t="s">
        <v>61</v>
      </c>
      <c r="G66" s="171" t="s">
        <v>755</v>
      </c>
      <c r="H66" s="171" t="s">
        <v>756</v>
      </c>
      <c r="I66" s="263" t="s">
        <v>757</v>
      </c>
      <c r="J66" s="295"/>
      <c r="K66" s="403" t="s">
        <v>754</v>
      </c>
      <c r="L66" s="263" t="s">
        <v>60</v>
      </c>
      <c r="M66" s="263" t="s">
        <v>61</v>
      </c>
      <c r="N66" s="171" t="s">
        <v>755</v>
      </c>
      <c r="O66" s="171" t="s">
        <v>756</v>
      </c>
      <c r="P66" s="263" t="s">
        <v>757</v>
      </c>
      <c r="Q66" s="135"/>
      <c r="R66" s="135"/>
      <c r="S66" s="135"/>
      <c r="T66" s="135"/>
      <c r="U66" s="135"/>
      <c r="V66" s="135"/>
      <c r="W66" s="135"/>
      <c r="X66" s="135"/>
      <c r="Y66" s="135"/>
      <c r="AI66" s="293"/>
      <c r="AJ66" s="293"/>
      <c r="AK66" s="293"/>
      <c r="AL66" s="293"/>
      <c r="AM66" s="293"/>
    </row>
    <row r="67" spans="1:39" x14ac:dyDescent="0.3">
      <c r="A67" s="295"/>
      <c r="B67" s="342" t="s">
        <v>761</v>
      </c>
      <c r="C67" s="185">
        <f>'Inputs and eligible population'!F81</f>
        <v>0</v>
      </c>
      <c r="D67" s="130">
        <f>D$7*'Inputs and eligible population'!$E$57*($C$67/60)</f>
        <v>0</v>
      </c>
      <c r="E67" s="130">
        <f>E$7*'Inputs and eligible population'!$F$57*($C$67/60)</f>
        <v>0</v>
      </c>
      <c r="F67" s="130">
        <f>F$7*'Inputs and eligible population'!$G$57*($C$67/60)</f>
        <v>0</v>
      </c>
      <c r="G67" s="130">
        <f>G$7*'Inputs and eligible population'!$H$57*($C$67/60)</f>
        <v>0</v>
      </c>
      <c r="H67" s="130">
        <f>H$7*'Inputs and eligible population'!$I$57*($C$67/60)</f>
        <v>0</v>
      </c>
      <c r="I67" s="130">
        <f>I$7*'Inputs and eligible population'!$J$57*($C$67/60)</f>
        <v>0</v>
      </c>
      <c r="J67" s="295"/>
      <c r="K67" s="297">
        <f>(D67*'Unit costs'!$N$8/1000)</f>
        <v>0</v>
      </c>
      <c r="L67" s="297">
        <f>(E67*'Unit costs'!$N$8/1000)</f>
        <v>0</v>
      </c>
      <c r="M67" s="297">
        <f>(F67*'Unit costs'!$N$8/1000)</f>
        <v>0</v>
      </c>
      <c r="N67" s="297">
        <f>(G67*'Unit costs'!$N$8/1000)</f>
        <v>0</v>
      </c>
      <c r="O67" s="297">
        <f>(H67*'Unit costs'!$N$8/1000)</f>
        <v>0</v>
      </c>
      <c r="P67" s="297">
        <f>(I67*'Unit costs'!$N$8/1000)</f>
        <v>0</v>
      </c>
      <c r="Q67" s="135"/>
      <c r="R67" s="135"/>
      <c r="S67" s="135"/>
      <c r="T67" s="135"/>
      <c r="U67" s="135"/>
      <c r="V67" s="135"/>
      <c r="W67" s="135"/>
      <c r="X67" s="135"/>
      <c r="Y67" s="135"/>
      <c r="AI67" s="293"/>
      <c r="AJ67" s="293"/>
      <c r="AK67" s="293"/>
      <c r="AL67" s="293"/>
      <c r="AM67" s="293"/>
    </row>
    <row r="68" spans="1:39" x14ac:dyDescent="0.3">
      <c r="A68" s="295"/>
      <c r="B68" s="342" t="s">
        <v>781</v>
      </c>
      <c r="C68" s="185">
        <f>'Inputs and eligible population'!G81</f>
        <v>0</v>
      </c>
      <c r="D68" s="130">
        <f>D$7*'Inputs and eligible population'!$E$58*($C$68/60)</f>
        <v>0</v>
      </c>
      <c r="E68" s="130">
        <f>E$7*'Inputs and eligible population'!$F$58*($C$68/60)</f>
        <v>0</v>
      </c>
      <c r="F68" s="130">
        <f>F$7*'Inputs and eligible population'!$G$58*($C$68/60)</f>
        <v>0</v>
      </c>
      <c r="G68" s="130">
        <f>G$7*'Inputs and eligible population'!$H$58*($C$68/60)</f>
        <v>0</v>
      </c>
      <c r="H68" s="130">
        <f>H$7*'Inputs and eligible population'!$I$58*($C$68/60)</f>
        <v>0</v>
      </c>
      <c r="I68" s="130">
        <f>I$7*'Inputs and eligible population'!$J$58*($C$68/60)</f>
        <v>0</v>
      </c>
      <c r="J68" s="295"/>
      <c r="K68" s="297">
        <f>(D68*'Unit costs'!$N$8/1000)</f>
        <v>0</v>
      </c>
      <c r="L68" s="297">
        <f>(E68*'Unit costs'!$N$8/1000)</f>
        <v>0</v>
      </c>
      <c r="M68" s="297">
        <f>(F68*'Unit costs'!$N$8/1000)</f>
        <v>0</v>
      </c>
      <c r="N68" s="297">
        <f>(G68*'Unit costs'!$N$8/1000)</f>
        <v>0</v>
      </c>
      <c r="O68" s="297">
        <f>(H68*'Unit costs'!$N$8/1000)</f>
        <v>0</v>
      </c>
      <c r="P68" s="297">
        <f>(I68*'Unit costs'!$N$8/1000)</f>
        <v>0</v>
      </c>
      <c r="Q68" s="135"/>
      <c r="R68" s="135"/>
      <c r="S68" s="135"/>
      <c r="T68" s="135"/>
      <c r="U68" s="135"/>
      <c r="V68" s="135"/>
      <c r="W68" s="135"/>
      <c r="X68" s="135"/>
      <c r="Y68" s="135"/>
      <c r="AI68" s="293"/>
      <c r="AJ68" s="293"/>
      <c r="AK68" s="293"/>
      <c r="AL68" s="293"/>
      <c r="AM68" s="293"/>
    </row>
    <row r="69" spans="1:39" x14ac:dyDescent="0.3">
      <c r="A69" s="295"/>
      <c r="B69" s="290"/>
      <c r="C69" s="218"/>
      <c r="D69" s="196">
        <f t="shared" ref="D69:I69" si="26">SUM(D67:D68)</f>
        <v>0</v>
      </c>
      <c r="E69" s="196">
        <f t="shared" si="26"/>
        <v>0</v>
      </c>
      <c r="F69" s="196">
        <f t="shared" si="26"/>
        <v>0</v>
      </c>
      <c r="G69" s="196">
        <f t="shared" si="26"/>
        <v>0</v>
      </c>
      <c r="H69" s="196">
        <f t="shared" si="26"/>
        <v>0</v>
      </c>
      <c r="I69" s="196">
        <f t="shared" si="26"/>
        <v>0</v>
      </c>
      <c r="J69" s="295"/>
      <c r="K69" s="298">
        <f t="shared" ref="K69:P69" si="27">SUM(K67:K68)</f>
        <v>0</v>
      </c>
      <c r="L69" s="298">
        <f t="shared" si="27"/>
        <v>0</v>
      </c>
      <c r="M69" s="298">
        <f t="shared" si="27"/>
        <v>0</v>
      </c>
      <c r="N69" s="298">
        <f t="shared" si="27"/>
        <v>0</v>
      </c>
      <c r="O69" s="298">
        <f t="shared" si="27"/>
        <v>0</v>
      </c>
      <c r="P69" s="298">
        <f t="shared" si="27"/>
        <v>0</v>
      </c>
      <c r="U69" s="135"/>
    </row>
    <row r="70" spans="1:39" x14ac:dyDescent="0.3">
      <c r="A70" s="295"/>
      <c r="B70" s="309"/>
      <c r="C70" s="264"/>
      <c r="D70" s="292" t="s">
        <v>1104</v>
      </c>
      <c r="E70" s="196">
        <f>E69-$D$69</f>
        <v>0</v>
      </c>
      <c r="F70" s="196">
        <f>F69-$D$69</f>
        <v>0</v>
      </c>
      <c r="G70" s="196">
        <f>G69-$D$69</f>
        <v>0</v>
      </c>
      <c r="H70" s="196">
        <f>H69-$D$69</f>
        <v>0</v>
      </c>
      <c r="I70" s="196">
        <f>I69-$D$69</f>
        <v>0</v>
      </c>
      <c r="J70" s="295"/>
      <c r="K70" s="554"/>
      <c r="L70" s="298">
        <f>L69-$K$69</f>
        <v>0</v>
      </c>
      <c r="M70" s="298">
        <f t="shared" ref="M70:P70" si="28">M69-$K$69</f>
        <v>0</v>
      </c>
      <c r="N70" s="298">
        <f t="shared" si="28"/>
        <v>0</v>
      </c>
      <c r="O70" s="298">
        <f t="shared" si="28"/>
        <v>0</v>
      </c>
      <c r="P70" s="298">
        <f t="shared" si="28"/>
        <v>0</v>
      </c>
      <c r="U70" s="135"/>
    </row>
    <row r="71" spans="1:39" x14ac:dyDescent="0.3">
      <c r="A71" s="295"/>
      <c r="B71" s="319"/>
      <c r="C71" s="231"/>
      <c r="D71" s="231"/>
      <c r="E71" s="231"/>
      <c r="F71" s="231"/>
      <c r="G71" s="231"/>
      <c r="H71" s="231"/>
      <c r="I71" s="231"/>
      <c r="J71" s="231"/>
      <c r="K71" s="231"/>
      <c r="L71" s="231"/>
      <c r="M71" s="231"/>
      <c r="N71" s="231"/>
      <c r="O71" s="231"/>
      <c r="P71" s="231"/>
      <c r="Q71" s="135"/>
      <c r="R71" s="135"/>
      <c r="S71" s="135"/>
      <c r="T71" s="135"/>
      <c r="U71" s="135"/>
      <c r="V71" s="135"/>
      <c r="W71" s="135"/>
      <c r="X71" s="135"/>
      <c r="Y71" s="135"/>
      <c r="AI71" s="293"/>
      <c r="AJ71" s="293"/>
      <c r="AK71" s="293"/>
      <c r="AL71" s="293"/>
      <c r="AM71" s="293"/>
    </row>
    <row r="72" spans="1:39" x14ac:dyDescent="0.3">
      <c r="A72" s="295"/>
      <c r="B72" s="318" t="s">
        <v>784</v>
      </c>
      <c r="C72" s="310"/>
      <c r="D72" s="310"/>
      <c r="E72" s="311"/>
      <c r="F72" s="312"/>
      <c r="G72" s="312"/>
      <c r="H72" s="312"/>
      <c r="I72" s="375"/>
      <c r="J72" s="295"/>
      <c r="K72" s="295"/>
      <c r="L72" s="295"/>
      <c r="M72" s="295"/>
      <c r="N72" s="295"/>
      <c r="O72" s="295"/>
      <c r="P72" s="231"/>
      <c r="Q72" s="135"/>
      <c r="R72" s="135"/>
      <c r="S72" s="135"/>
      <c r="T72" s="135"/>
      <c r="U72" s="135"/>
      <c r="V72" s="135"/>
      <c r="W72" s="135"/>
      <c r="X72" s="135"/>
      <c r="Y72" s="135"/>
      <c r="AI72" s="293"/>
      <c r="AJ72" s="293"/>
      <c r="AK72" s="293"/>
      <c r="AL72" s="293"/>
      <c r="AM72" s="293"/>
    </row>
    <row r="73" spans="1:39" x14ac:dyDescent="0.3">
      <c r="A73" s="295"/>
      <c r="B73" s="381" t="s">
        <v>794</v>
      </c>
      <c r="C73" s="382"/>
      <c r="D73" s="382"/>
      <c r="E73" s="382"/>
      <c r="F73" s="382"/>
      <c r="G73" s="382"/>
      <c r="H73" s="382"/>
      <c r="I73" s="230"/>
      <c r="J73" s="231"/>
      <c r="K73" s="411"/>
      <c r="L73" s="411"/>
      <c r="M73" s="411"/>
      <c r="N73" s="411"/>
      <c r="O73" s="411"/>
      <c r="P73" s="411"/>
      <c r="Q73" s="135"/>
      <c r="R73" s="135"/>
      <c r="S73" s="135"/>
      <c r="T73" s="135"/>
      <c r="U73" s="135"/>
      <c r="V73" s="135"/>
      <c r="W73" s="135"/>
      <c r="X73" s="135"/>
      <c r="Y73" s="135"/>
      <c r="AI73" s="293"/>
      <c r="AJ73" s="293"/>
      <c r="AK73" s="293"/>
      <c r="AL73" s="293"/>
      <c r="AM73" s="293"/>
    </row>
    <row r="74" spans="1:39" ht="57.6" x14ac:dyDescent="0.3">
      <c r="A74" s="295"/>
      <c r="B74" s="286" t="s">
        <v>769</v>
      </c>
      <c r="C74" s="172" t="s">
        <v>785</v>
      </c>
      <c r="D74" s="403" t="s">
        <v>754</v>
      </c>
      <c r="E74" s="263" t="s">
        <v>60</v>
      </c>
      <c r="F74" s="263" t="s">
        <v>61</v>
      </c>
      <c r="G74" s="171" t="s">
        <v>755</v>
      </c>
      <c r="H74" s="171" t="s">
        <v>756</v>
      </c>
      <c r="I74" s="263" t="s">
        <v>757</v>
      </c>
      <c r="J74" s="295"/>
      <c r="K74" s="403" t="s">
        <v>754</v>
      </c>
      <c r="L74" s="263" t="s">
        <v>60</v>
      </c>
      <c r="M74" s="263" t="s">
        <v>61</v>
      </c>
      <c r="N74" s="171" t="s">
        <v>755</v>
      </c>
      <c r="O74" s="171" t="s">
        <v>756</v>
      </c>
      <c r="P74" s="263" t="s">
        <v>757</v>
      </c>
      <c r="Q74" s="135"/>
      <c r="R74" s="135"/>
      <c r="S74" s="135"/>
      <c r="T74" s="135"/>
      <c r="U74" s="135"/>
      <c r="V74" s="135"/>
      <c r="W74" s="135"/>
      <c r="X74" s="135"/>
      <c r="Y74" s="135"/>
      <c r="AI74" s="293"/>
      <c r="AJ74" s="293"/>
      <c r="AK74" s="293"/>
      <c r="AL74" s="293"/>
      <c r="AM74" s="293"/>
    </row>
    <row r="75" spans="1:39" x14ac:dyDescent="0.3">
      <c r="A75" s="295"/>
      <c r="B75" s="342" t="s">
        <v>761</v>
      </c>
      <c r="C75" s="185">
        <f>'Inputs and eligible population'!F89</f>
        <v>0</v>
      </c>
      <c r="D75" s="130">
        <f>D$7*'Inputs and eligible population'!$E$57*($C$75/60)</f>
        <v>0</v>
      </c>
      <c r="E75" s="130">
        <f>E$7*'Inputs and eligible population'!$E$57*($C$75/60)</f>
        <v>0</v>
      </c>
      <c r="F75" s="130">
        <f>F$7*'Inputs and eligible population'!$E$57*($C$75/60)</f>
        <v>0</v>
      </c>
      <c r="G75" s="130">
        <f>G$7*'Inputs and eligible population'!$E$57*($C$75/60)</f>
        <v>0</v>
      </c>
      <c r="H75" s="130">
        <f>H$7*'Inputs and eligible population'!$E$57*($C$75/60)</f>
        <v>0</v>
      </c>
      <c r="I75" s="130">
        <f>I$7*'Inputs and eligible population'!$E$57*($C$75/60)</f>
        <v>0</v>
      </c>
      <c r="J75" s="295"/>
      <c r="K75" s="297">
        <f>(D75*'Unit costs'!$N$15/1000)</f>
        <v>0</v>
      </c>
      <c r="L75" s="297">
        <f>(E75*'Unit costs'!$N$15/1000)</f>
        <v>0</v>
      </c>
      <c r="M75" s="297">
        <f>(F75*'Unit costs'!$N$15/1000)</f>
        <v>0</v>
      </c>
      <c r="N75" s="297">
        <f>(G75*'Unit costs'!$N$15/1000)</f>
        <v>0</v>
      </c>
      <c r="O75" s="297">
        <f>(H75*'Unit costs'!$N$15/1000)</f>
        <v>0</v>
      </c>
      <c r="P75" s="297">
        <f>(I75*'Unit costs'!$N$15/1000)</f>
        <v>0</v>
      </c>
      <c r="Q75" s="135"/>
      <c r="R75" s="135"/>
      <c r="S75" s="135"/>
      <c r="T75" s="135"/>
      <c r="U75" s="135"/>
      <c r="V75" s="135"/>
      <c r="W75" s="135"/>
      <c r="X75" s="135"/>
      <c r="Y75" s="135"/>
      <c r="AI75" s="293"/>
      <c r="AJ75" s="293"/>
      <c r="AK75" s="293"/>
      <c r="AL75" s="293"/>
      <c r="AM75" s="293"/>
    </row>
    <row r="76" spans="1:39" x14ac:dyDescent="0.3">
      <c r="A76" s="295"/>
      <c r="B76" s="342" t="s">
        <v>781</v>
      </c>
      <c r="C76" s="185">
        <f>'Inputs and eligible population'!G81</f>
        <v>0</v>
      </c>
      <c r="D76" s="130">
        <f>D$7*'Inputs and eligible population'!$E$58*($C$76/60)</f>
        <v>0</v>
      </c>
      <c r="E76" s="130">
        <f>E$7*'Inputs and eligible population'!$E$58*($C$76/60)</f>
        <v>0</v>
      </c>
      <c r="F76" s="130">
        <f>F$7*'Inputs and eligible population'!$E$58*($C$76/60)</f>
        <v>0</v>
      </c>
      <c r="G76" s="130">
        <f>G$7*'Inputs and eligible population'!$E$58*($C$76/60)</f>
        <v>0</v>
      </c>
      <c r="H76" s="130">
        <f>H$7*'Inputs and eligible population'!$E$58*($C$76/60)</f>
        <v>0</v>
      </c>
      <c r="I76" s="130">
        <f>I$7*'Inputs and eligible population'!$E$58*($C$76/60)</f>
        <v>0</v>
      </c>
      <c r="J76" s="295"/>
      <c r="K76" s="297">
        <f>(D76*'Unit costs'!$N$15/1000)</f>
        <v>0</v>
      </c>
      <c r="L76" s="297">
        <f>(E76*'Unit costs'!$N$15/1000)</f>
        <v>0</v>
      </c>
      <c r="M76" s="297">
        <f>(F76*'Unit costs'!$N$15/1000)</f>
        <v>0</v>
      </c>
      <c r="N76" s="297">
        <f>(G76*'Unit costs'!$N$15/1000)</f>
        <v>0</v>
      </c>
      <c r="O76" s="297">
        <f>(H76*'Unit costs'!$N$15/1000)</f>
        <v>0</v>
      </c>
      <c r="P76" s="297">
        <f>(I76*'Unit costs'!$N$15/1000)</f>
        <v>0</v>
      </c>
      <c r="Q76" s="135"/>
      <c r="R76" s="135"/>
      <c r="S76" s="135"/>
      <c r="T76" s="135"/>
      <c r="U76" s="135"/>
      <c r="V76" s="135"/>
      <c r="W76" s="135"/>
      <c r="X76" s="135"/>
      <c r="Y76" s="135"/>
      <c r="AI76" s="293"/>
      <c r="AJ76" s="293"/>
      <c r="AK76" s="293"/>
      <c r="AL76" s="293"/>
      <c r="AM76" s="293"/>
    </row>
    <row r="77" spans="1:39" x14ac:dyDescent="0.3">
      <c r="A77" s="295"/>
      <c r="B77" s="290"/>
      <c r="C77" s="218"/>
      <c r="D77" s="196">
        <f t="shared" ref="D77:I77" si="29">SUM(D75:D75)</f>
        <v>0</v>
      </c>
      <c r="E77" s="196">
        <f t="shared" si="29"/>
        <v>0</v>
      </c>
      <c r="F77" s="196">
        <f t="shared" si="29"/>
        <v>0</v>
      </c>
      <c r="G77" s="196">
        <f t="shared" si="29"/>
        <v>0</v>
      </c>
      <c r="H77" s="196">
        <f t="shared" si="29"/>
        <v>0</v>
      </c>
      <c r="I77" s="196">
        <f t="shared" si="29"/>
        <v>0</v>
      </c>
      <c r="J77" s="295"/>
      <c r="K77" s="298">
        <f t="shared" ref="K77:P77" si="30">SUM(K75:K76)</f>
        <v>0</v>
      </c>
      <c r="L77" s="298">
        <f t="shared" si="30"/>
        <v>0</v>
      </c>
      <c r="M77" s="298">
        <f t="shared" si="30"/>
        <v>0</v>
      </c>
      <c r="N77" s="298">
        <f t="shared" si="30"/>
        <v>0</v>
      </c>
      <c r="O77" s="298">
        <f t="shared" si="30"/>
        <v>0</v>
      </c>
      <c r="P77" s="298">
        <f t="shared" si="30"/>
        <v>0</v>
      </c>
      <c r="Q77" s="135"/>
      <c r="R77" s="135"/>
      <c r="S77" s="135"/>
      <c r="T77" s="135"/>
      <c r="U77" s="135"/>
      <c r="V77" s="135"/>
      <c r="W77" s="135"/>
      <c r="X77" s="135"/>
      <c r="Y77" s="135"/>
      <c r="AI77" s="293"/>
      <c r="AJ77" s="293"/>
      <c r="AK77" s="293"/>
      <c r="AL77" s="293"/>
      <c r="AM77" s="293"/>
    </row>
    <row r="78" spans="1:39" x14ac:dyDescent="0.3">
      <c r="A78" s="295"/>
      <c r="B78" s="309"/>
      <c r="C78" s="264"/>
      <c r="D78" s="292" t="s">
        <v>1104</v>
      </c>
      <c r="E78" s="196">
        <f>E77-$D$69</f>
        <v>0</v>
      </c>
      <c r="F78" s="196">
        <f>F77-$D$69</f>
        <v>0</v>
      </c>
      <c r="G78" s="196">
        <f>G77-$D$69</f>
        <v>0</v>
      </c>
      <c r="H78" s="196">
        <f>H77-$D$69</f>
        <v>0</v>
      </c>
      <c r="I78" s="196">
        <f>I77-$D$69</f>
        <v>0</v>
      </c>
      <c r="J78" s="295"/>
      <c r="K78" s="554"/>
      <c r="L78" s="298">
        <f>L77-$K$69</f>
        <v>0</v>
      </c>
      <c r="M78" s="298">
        <f t="shared" ref="M78:P78" si="31">M77-$K$69</f>
        <v>0</v>
      </c>
      <c r="N78" s="298">
        <f t="shared" si="31"/>
        <v>0</v>
      </c>
      <c r="O78" s="298">
        <f t="shared" si="31"/>
        <v>0</v>
      </c>
      <c r="P78" s="298">
        <f t="shared" si="31"/>
        <v>0</v>
      </c>
      <c r="Q78" s="135"/>
      <c r="R78" s="135"/>
      <c r="S78" s="135"/>
      <c r="T78" s="135"/>
      <c r="U78" s="135"/>
      <c r="V78" s="135"/>
      <c r="W78" s="135"/>
      <c r="X78" s="135"/>
      <c r="Y78" s="135"/>
      <c r="AI78" s="293"/>
      <c r="AJ78" s="293"/>
      <c r="AK78" s="293"/>
      <c r="AL78" s="293"/>
      <c r="AM78" s="293"/>
    </row>
    <row r="79" spans="1:39" x14ac:dyDescent="0.3">
      <c r="A79" s="295"/>
      <c r="B79" s="319"/>
      <c r="C79" s="231"/>
      <c r="D79" s="231"/>
      <c r="E79" s="231"/>
      <c r="F79" s="231"/>
      <c r="G79" s="231"/>
      <c r="H79" s="231"/>
      <c r="I79" s="231"/>
      <c r="J79" s="231"/>
      <c r="K79" s="231"/>
      <c r="L79" s="231"/>
      <c r="M79" s="231"/>
      <c r="N79" s="231"/>
      <c r="O79" s="231"/>
      <c r="P79" s="231"/>
      <c r="Q79" s="135"/>
      <c r="R79" s="135"/>
      <c r="S79" s="135"/>
      <c r="T79" s="135"/>
      <c r="U79" s="135"/>
      <c r="V79" s="135"/>
      <c r="W79" s="135"/>
      <c r="X79" s="135"/>
      <c r="Y79" s="135"/>
      <c r="AI79" s="293"/>
      <c r="AJ79" s="293"/>
      <c r="AK79" s="293"/>
      <c r="AL79" s="293"/>
      <c r="AM79" s="293"/>
    </row>
    <row r="80" spans="1:39" x14ac:dyDescent="0.3">
      <c r="A80" s="321"/>
      <c r="B80" s="322" t="s">
        <v>786</v>
      </c>
      <c r="C80" s="323"/>
      <c r="D80" s="323"/>
      <c r="E80" s="324"/>
      <c r="F80" s="325"/>
      <c r="G80" s="326"/>
      <c r="H80" s="326"/>
      <c r="I80" s="376"/>
      <c r="J80" s="321"/>
      <c r="K80" s="321"/>
      <c r="L80" s="321"/>
      <c r="M80" s="321"/>
      <c r="N80" s="321"/>
      <c r="O80" s="321"/>
      <c r="P80" s="391"/>
      <c r="Q80" s="135"/>
      <c r="R80" s="135"/>
      <c r="S80" s="135"/>
      <c r="T80" s="135"/>
      <c r="U80" s="135"/>
      <c r="V80" s="135"/>
      <c r="W80" s="135"/>
      <c r="X80" s="135"/>
      <c r="Y80" s="135"/>
      <c r="AI80" s="293"/>
      <c r="AJ80" s="293"/>
      <c r="AK80" s="293"/>
      <c r="AL80" s="293"/>
      <c r="AM80" s="293"/>
    </row>
    <row r="81" spans="1:39" x14ac:dyDescent="0.3">
      <c r="A81" s="321"/>
      <c r="B81" s="383" t="s">
        <v>1004</v>
      </c>
      <c r="C81" s="384"/>
      <c r="D81" s="384"/>
      <c r="E81" s="384"/>
      <c r="F81" s="384"/>
      <c r="G81" s="384"/>
      <c r="H81" s="384"/>
      <c r="I81" s="327"/>
      <c r="J81" s="391"/>
      <c r="K81" s="412"/>
      <c r="L81" s="412"/>
      <c r="M81" s="412"/>
      <c r="N81" s="412"/>
      <c r="O81" s="412"/>
      <c r="P81" s="412"/>
      <c r="Q81" s="135"/>
      <c r="R81" s="135"/>
      <c r="S81" s="135"/>
      <c r="T81" s="135"/>
      <c r="U81" s="135"/>
      <c r="V81" s="135"/>
      <c r="W81" s="135"/>
      <c r="X81" s="135"/>
      <c r="Y81" s="135"/>
      <c r="AI81" s="293"/>
      <c r="AJ81" s="293"/>
      <c r="AK81" s="293"/>
      <c r="AL81" s="293"/>
      <c r="AM81" s="293"/>
    </row>
    <row r="82" spans="1:39" ht="43.2" x14ac:dyDescent="0.3">
      <c r="A82" s="321"/>
      <c r="B82" s="286" t="s">
        <v>769</v>
      </c>
      <c r="C82" s="172" t="s">
        <v>998</v>
      </c>
      <c r="D82" s="403" t="s">
        <v>754</v>
      </c>
      <c r="E82" s="263" t="s">
        <v>60</v>
      </c>
      <c r="F82" s="263" t="s">
        <v>61</v>
      </c>
      <c r="G82" s="171" t="s">
        <v>755</v>
      </c>
      <c r="H82" s="171" t="s">
        <v>756</v>
      </c>
      <c r="I82" s="263" t="s">
        <v>757</v>
      </c>
      <c r="J82" s="321"/>
      <c r="K82" s="403"/>
      <c r="L82" s="263"/>
      <c r="M82" s="263"/>
      <c r="N82" s="171"/>
      <c r="O82" s="171"/>
      <c r="P82" s="263"/>
      <c r="Q82" s="135"/>
      <c r="R82" s="135"/>
      <c r="S82" s="135"/>
      <c r="T82" s="135"/>
      <c r="U82" s="135"/>
      <c r="V82" s="135"/>
      <c r="W82" s="135"/>
      <c r="X82" s="135"/>
      <c r="Y82" s="135"/>
      <c r="AI82" s="293"/>
      <c r="AJ82" s="293"/>
      <c r="AK82" s="293"/>
      <c r="AL82" s="293"/>
      <c r="AM82" s="293"/>
    </row>
    <row r="83" spans="1:39" x14ac:dyDescent="0.3">
      <c r="A83" s="321"/>
      <c r="B83" s="342" t="s">
        <v>761</v>
      </c>
      <c r="C83" s="153">
        <f>'Inputs and eligible population'!F82</f>
        <v>0</v>
      </c>
      <c r="D83" s="130">
        <f>D$7*'Inputs and eligible population'!$E$57*($C$83/60)</f>
        <v>0</v>
      </c>
      <c r="E83" s="130">
        <f>E$7*'Inputs and eligible population'!$F$57*($C$83/60)</f>
        <v>0</v>
      </c>
      <c r="F83" s="130">
        <f>F$7*'Inputs and eligible population'!$G$57*($C$83/60)</f>
        <v>0</v>
      </c>
      <c r="G83" s="130">
        <f>G$7*'Inputs and eligible population'!$H$57*($C$83/60)</f>
        <v>0</v>
      </c>
      <c r="H83" s="130">
        <f>H$7*'Inputs and eligible population'!$I$57*($C$83/60)</f>
        <v>0</v>
      </c>
      <c r="I83" s="130">
        <f>I$7*'Inputs and eligible population'!$J$57*($C$83/60)</f>
        <v>0</v>
      </c>
      <c r="J83" s="321"/>
      <c r="K83" s="584"/>
      <c r="L83" s="584"/>
      <c r="M83" s="584"/>
      <c r="N83" s="584"/>
      <c r="O83" s="584"/>
      <c r="P83" s="584"/>
      <c r="Q83" s="135"/>
      <c r="R83" s="135"/>
      <c r="S83" s="135"/>
      <c r="T83" s="135"/>
      <c r="U83" s="135"/>
      <c r="V83" s="135"/>
      <c r="W83" s="135"/>
      <c r="X83" s="135"/>
      <c r="Y83" s="135"/>
      <c r="AI83" s="293"/>
      <c r="AJ83" s="293"/>
      <c r="AK83" s="293"/>
      <c r="AL83" s="293"/>
      <c r="AM83" s="293"/>
    </row>
    <row r="84" spans="1:39" x14ac:dyDescent="0.3">
      <c r="A84" s="321"/>
      <c r="B84" s="342" t="s">
        <v>781</v>
      </c>
      <c r="C84" s="153">
        <f>'Inputs and eligible population'!G82</f>
        <v>0</v>
      </c>
      <c r="D84" s="130">
        <f>D$7*'Inputs and eligible population'!E58*($C$84/60)</f>
        <v>0</v>
      </c>
      <c r="E84" s="130">
        <f>E$7*'Inputs and eligible population'!F58*($C$84/60)</f>
        <v>0</v>
      </c>
      <c r="F84" s="130">
        <f>F$7*'Inputs and eligible population'!G58*($C$84/60)</f>
        <v>0</v>
      </c>
      <c r="G84" s="130">
        <f>G$7*'Inputs and eligible population'!H58*($C$84/60)</f>
        <v>0</v>
      </c>
      <c r="H84" s="130">
        <f>H$7*'Inputs and eligible population'!I58*($C$84/60)</f>
        <v>0</v>
      </c>
      <c r="I84" s="130">
        <f>I$7*'Inputs and eligible population'!J58*($C$84/60)</f>
        <v>0</v>
      </c>
      <c r="J84" s="321"/>
      <c r="K84" s="584"/>
      <c r="L84" s="584"/>
      <c r="M84" s="584"/>
      <c r="N84" s="584"/>
      <c r="O84" s="584"/>
      <c r="P84" s="584"/>
      <c r="Q84" s="135"/>
      <c r="R84" s="135"/>
      <c r="S84" s="135"/>
      <c r="T84" s="135"/>
      <c r="U84" s="135"/>
      <c r="V84" s="135"/>
      <c r="W84" s="135"/>
      <c r="X84" s="135"/>
      <c r="Y84" s="135"/>
      <c r="AI84" s="293"/>
      <c r="AJ84" s="293"/>
      <c r="AK84" s="293"/>
      <c r="AL84" s="293"/>
      <c r="AM84" s="293"/>
    </row>
    <row r="85" spans="1:39" x14ac:dyDescent="0.3">
      <c r="A85" s="321"/>
      <c r="B85" s="290"/>
      <c r="C85" s="218"/>
      <c r="D85" s="196">
        <f t="shared" ref="D85:I85" si="32">SUM(D83:D84)</f>
        <v>0</v>
      </c>
      <c r="E85" s="196">
        <f t="shared" si="32"/>
        <v>0</v>
      </c>
      <c r="F85" s="196">
        <f t="shared" si="32"/>
        <v>0</v>
      </c>
      <c r="G85" s="196">
        <f t="shared" si="32"/>
        <v>0</v>
      </c>
      <c r="H85" s="196">
        <f t="shared" si="32"/>
        <v>0</v>
      </c>
      <c r="I85" s="196">
        <f t="shared" si="32"/>
        <v>0</v>
      </c>
      <c r="J85" s="321"/>
      <c r="K85" s="198"/>
      <c r="L85" s="198"/>
      <c r="M85" s="198"/>
      <c r="N85" s="198"/>
      <c r="O85" s="198"/>
      <c r="P85" s="198"/>
      <c r="U85" s="135"/>
    </row>
    <row r="86" spans="1:39" x14ac:dyDescent="0.3">
      <c r="A86" s="321"/>
      <c r="B86" s="309"/>
      <c r="C86" s="264"/>
      <c r="D86" s="292" t="s">
        <v>1103</v>
      </c>
      <c r="E86" s="196">
        <f>E85-$D$85</f>
        <v>0</v>
      </c>
      <c r="F86" s="196">
        <f>F85-$D$85</f>
        <v>0</v>
      </c>
      <c r="G86" s="196">
        <f>G85-$D$85</f>
        <v>0</v>
      </c>
      <c r="H86" s="196">
        <f>H85-$D$85</f>
        <v>0</v>
      </c>
      <c r="I86" s="196">
        <f>I85-$D$85</f>
        <v>0</v>
      </c>
      <c r="J86" s="321"/>
      <c r="K86" s="235"/>
      <c r="L86" s="198"/>
      <c r="M86" s="198"/>
      <c r="N86" s="198"/>
      <c r="O86" s="198"/>
      <c r="P86" s="198"/>
      <c r="U86" s="135"/>
    </row>
    <row r="87" spans="1:39" x14ac:dyDescent="0.3">
      <c r="A87" s="321"/>
      <c r="B87" s="321"/>
      <c r="C87" s="321"/>
      <c r="D87" s="321"/>
      <c r="E87" s="321"/>
      <c r="F87" s="321"/>
      <c r="G87" s="321"/>
      <c r="H87" s="321"/>
      <c r="I87" s="321"/>
      <c r="J87" s="321"/>
      <c r="K87" s="321"/>
      <c r="L87" s="321"/>
      <c r="M87" s="321"/>
      <c r="N87" s="321"/>
      <c r="O87" s="321"/>
      <c r="P87" s="321"/>
      <c r="Q87" s="135"/>
      <c r="R87" s="135"/>
      <c r="S87" s="135"/>
      <c r="T87" s="135"/>
      <c r="U87" s="135"/>
      <c r="V87" s="135"/>
      <c r="W87" s="135"/>
      <c r="X87" s="135"/>
      <c r="Y87" s="135"/>
      <c r="AI87" s="293"/>
      <c r="AJ87" s="293"/>
      <c r="AK87" s="293"/>
      <c r="AL87" s="293"/>
      <c r="AM87" s="293"/>
    </row>
    <row r="88" spans="1:39" x14ac:dyDescent="0.3">
      <c r="A88" s="321"/>
      <c r="B88" s="383" t="s">
        <v>1006</v>
      </c>
      <c r="C88" s="384"/>
      <c r="D88" s="384"/>
      <c r="E88" s="384"/>
      <c r="F88" s="384"/>
      <c r="G88" s="384"/>
      <c r="H88" s="384"/>
      <c r="I88" s="327"/>
      <c r="J88" s="391"/>
      <c r="K88" s="412"/>
      <c r="L88" s="412"/>
      <c r="M88" s="412"/>
      <c r="N88" s="412"/>
      <c r="O88" s="412"/>
      <c r="P88" s="412"/>
      <c r="Q88" s="135"/>
      <c r="R88" s="135"/>
      <c r="S88" s="135"/>
      <c r="T88" s="135"/>
      <c r="U88" s="135"/>
      <c r="V88" s="135"/>
      <c r="W88" s="135"/>
      <c r="X88" s="135"/>
      <c r="Y88" s="135"/>
      <c r="AI88" s="293"/>
      <c r="AJ88" s="293"/>
      <c r="AK88" s="293"/>
      <c r="AL88" s="293"/>
      <c r="AM88" s="293"/>
    </row>
    <row r="89" spans="1:39" ht="43.2" x14ac:dyDescent="0.3">
      <c r="A89" s="321"/>
      <c r="B89" s="286" t="s">
        <v>769</v>
      </c>
      <c r="C89" s="172" t="s">
        <v>998</v>
      </c>
      <c r="D89" s="403" t="s">
        <v>754</v>
      </c>
      <c r="E89" s="263" t="s">
        <v>60</v>
      </c>
      <c r="F89" s="263" t="s">
        <v>61</v>
      </c>
      <c r="G89" s="171" t="s">
        <v>755</v>
      </c>
      <c r="H89" s="171" t="s">
        <v>756</v>
      </c>
      <c r="I89" s="263" t="s">
        <v>757</v>
      </c>
      <c r="J89" s="321"/>
      <c r="K89" s="403"/>
      <c r="L89" s="263"/>
      <c r="M89" s="263"/>
      <c r="N89" s="171"/>
      <c r="O89" s="171"/>
      <c r="P89" s="263"/>
      <c r="Q89" s="135"/>
      <c r="R89" s="135"/>
      <c r="S89" s="135"/>
      <c r="T89" s="135"/>
      <c r="U89" s="135"/>
      <c r="V89" s="135"/>
      <c r="W89" s="135"/>
      <c r="X89" s="135"/>
      <c r="Y89" s="135"/>
      <c r="AI89" s="293"/>
      <c r="AJ89" s="293"/>
      <c r="AK89" s="293"/>
      <c r="AL89" s="293"/>
      <c r="AM89" s="293"/>
    </row>
    <row r="90" spans="1:39" x14ac:dyDescent="0.3">
      <c r="A90" s="321"/>
      <c r="B90" s="342" t="s">
        <v>761</v>
      </c>
      <c r="C90" s="153">
        <f>'Inputs and eligible population'!F83</f>
        <v>0</v>
      </c>
      <c r="D90" s="130">
        <f>D$7*'Inputs and eligible population'!$E$57*($C$90/60)</f>
        <v>0</v>
      </c>
      <c r="E90" s="130">
        <f>E$7*'Inputs and eligible population'!$F$57*($C$90/60)</f>
        <v>0</v>
      </c>
      <c r="F90" s="130">
        <f>F$7*'Inputs and eligible population'!$G$57*($C$90/60)</f>
        <v>0</v>
      </c>
      <c r="G90" s="130">
        <f>G$7*'Inputs and eligible population'!$H$57*($C$90/60)</f>
        <v>0</v>
      </c>
      <c r="H90" s="130">
        <f>H$7*'Inputs and eligible population'!$I$57*($C$90/60)</f>
        <v>0</v>
      </c>
      <c r="I90" s="130">
        <f>I$7*'Inputs and eligible population'!$J$57*($C$90/60)</f>
        <v>0</v>
      </c>
      <c r="J90" s="321"/>
      <c r="K90" s="584"/>
      <c r="L90" s="584"/>
      <c r="M90" s="584"/>
      <c r="N90" s="584"/>
      <c r="O90" s="584"/>
      <c r="P90" s="584"/>
      <c r="Q90" s="135"/>
      <c r="R90" s="135"/>
      <c r="S90" s="135"/>
      <c r="T90" s="135"/>
      <c r="U90" s="135"/>
      <c r="V90" s="135"/>
      <c r="W90" s="135"/>
      <c r="X90" s="135"/>
      <c r="Y90" s="135"/>
      <c r="AI90" s="293"/>
      <c r="AJ90" s="293"/>
      <c r="AK90" s="293"/>
      <c r="AL90" s="293"/>
      <c r="AM90" s="293"/>
    </row>
    <row r="91" spans="1:39" x14ac:dyDescent="0.3">
      <c r="A91" s="321"/>
      <c r="B91" s="342" t="s">
        <v>781</v>
      </c>
      <c r="C91" s="153">
        <f>'Inputs and eligible population'!G83</f>
        <v>0</v>
      </c>
      <c r="D91" s="130">
        <f>D$7*'Inputs and eligible population'!E58*($C$91/60)</f>
        <v>0</v>
      </c>
      <c r="E91" s="130">
        <f>E$7*'Inputs and eligible population'!F58*($C$91/60)</f>
        <v>0</v>
      </c>
      <c r="F91" s="130">
        <f>F$7*'Inputs and eligible population'!G58*($C$91/60)</f>
        <v>0</v>
      </c>
      <c r="G91" s="130">
        <f>G$7*'Inputs and eligible population'!H58*($C$91/60)</f>
        <v>0</v>
      </c>
      <c r="H91" s="130">
        <f>H$7*'Inputs and eligible population'!I58*($C$91/60)</f>
        <v>0</v>
      </c>
      <c r="I91" s="130">
        <f>I$7*'Inputs and eligible population'!J58*($C$91/60)</f>
        <v>0</v>
      </c>
      <c r="J91" s="321"/>
      <c r="K91" s="584"/>
      <c r="L91" s="584"/>
      <c r="M91" s="584"/>
      <c r="N91" s="584"/>
      <c r="O91" s="584"/>
      <c r="P91" s="584"/>
      <c r="Q91" s="135"/>
      <c r="R91" s="135"/>
      <c r="S91" s="135"/>
      <c r="T91" s="135"/>
      <c r="U91" s="135"/>
      <c r="V91" s="135"/>
      <c r="W91" s="135"/>
      <c r="X91" s="135"/>
      <c r="Y91" s="135"/>
      <c r="AI91" s="293"/>
      <c r="AJ91" s="293"/>
      <c r="AK91" s="293"/>
      <c r="AL91" s="293"/>
      <c r="AM91" s="293"/>
    </row>
    <row r="92" spans="1:39" x14ac:dyDescent="0.3">
      <c r="A92" s="321"/>
      <c r="B92" s="290"/>
      <c r="C92" s="218"/>
      <c r="D92" s="196">
        <f t="shared" ref="D92:I92" si="33">SUM(D90:D91)</f>
        <v>0</v>
      </c>
      <c r="E92" s="196">
        <f t="shared" si="33"/>
        <v>0</v>
      </c>
      <c r="F92" s="196">
        <f t="shared" si="33"/>
        <v>0</v>
      </c>
      <c r="G92" s="196">
        <f t="shared" si="33"/>
        <v>0</v>
      </c>
      <c r="H92" s="196">
        <f t="shared" si="33"/>
        <v>0</v>
      </c>
      <c r="I92" s="196">
        <f t="shared" si="33"/>
        <v>0</v>
      </c>
      <c r="J92" s="321"/>
      <c r="K92" s="198"/>
      <c r="L92" s="198"/>
      <c r="M92" s="198"/>
      <c r="N92" s="198"/>
      <c r="O92" s="198"/>
      <c r="P92" s="198"/>
      <c r="U92" s="135"/>
    </row>
    <row r="93" spans="1:39" x14ac:dyDescent="0.3">
      <c r="A93" s="321"/>
      <c r="B93" s="309"/>
      <c r="C93" s="264"/>
      <c r="D93" s="292" t="s">
        <v>1102</v>
      </c>
      <c r="E93" s="196">
        <f>E92-$D$85</f>
        <v>0</v>
      </c>
      <c r="F93" s="196">
        <f>F92-$D$85</f>
        <v>0</v>
      </c>
      <c r="G93" s="196">
        <f>G92-$D$85</f>
        <v>0</v>
      </c>
      <c r="H93" s="196">
        <f>H92-$D$85</f>
        <v>0</v>
      </c>
      <c r="I93" s="196">
        <f>I92-$D$85</f>
        <v>0</v>
      </c>
      <c r="J93" s="321"/>
      <c r="K93" s="235"/>
      <c r="L93" s="198"/>
      <c r="M93" s="198"/>
      <c r="N93" s="198"/>
      <c r="O93" s="198"/>
      <c r="P93" s="198"/>
      <c r="U93" s="135"/>
    </row>
    <row r="94" spans="1:39" x14ac:dyDescent="0.3">
      <c r="A94" s="321"/>
      <c r="B94" s="321"/>
      <c r="C94" s="321"/>
      <c r="D94" s="321"/>
      <c r="E94" s="321"/>
      <c r="F94" s="321"/>
      <c r="G94" s="321"/>
      <c r="H94" s="321"/>
      <c r="I94" s="321"/>
      <c r="J94" s="321"/>
      <c r="K94" s="321"/>
      <c r="L94" s="321"/>
      <c r="M94" s="321"/>
      <c r="N94" s="321"/>
      <c r="O94" s="321"/>
      <c r="P94" s="321"/>
      <c r="Q94" s="135"/>
      <c r="R94" s="135"/>
      <c r="S94" s="135"/>
      <c r="T94" s="135"/>
      <c r="U94" s="135"/>
      <c r="V94" s="135"/>
      <c r="W94" s="135"/>
      <c r="X94" s="135"/>
      <c r="Y94" s="135"/>
      <c r="AI94" s="293"/>
      <c r="AJ94" s="293"/>
      <c r="AK94" s="293"/>
      <c r="AL94" s="293"/>
      <c r="AM94" s="293"/>
    </row>
    <row r="95" spans="1:39" x14ac:dyDescent="0.3">
      <c r="A95" s="321"/>
      <c r="B95" s="383" t="s">
        <v>1007</v>
      </c>
      <c r="C95" s="384"/>
      <c r="D95" s="384"/>
      <c r="E95" s="384"/>
      <c r="F95" s="384"/>
      <c r="G95" s="384"/>
      <c r="H95" s="384"/>
      <c r="I95" s="327"/>
      <c r="J95" s="391"/>
      <c r="K95" s="412"/>
      <c r="L95" s="412"/>
      <c r="M95" s="412"/>
      <c r="N95" s="412"/>
      <c r="O95" s="412"/>
      <c r="P95" s="412"/>
      <c r="Q95" s="135"/>
      <c r="R95" s="135"/>
      <c r="S95" s="135"/>
      <c r="T95" s="135"/>
      <c r="U95" s="135"/>
      <c r="V95" s="135"/>
      <c r="W95" s="135"/>
      <c r="X95" s="135"/>
      <c r="Y95" s="135"/>
      <c r="AI95" s="293"/>
      <c r="AJ95" s="293"/>
      <c r="AK95" s="293"/>
      <c r="AL95" s="293"/>
      <c r="AM95" s="293"/>
    </row>
    <row r="96" spans="1:39" ht="43.2" x14ac:dyDescent="0.3">
      <c r="A96" s="321"/>
      <c r="B96" s="286" t="s">
        <v>769</v>
      </c>
      <c r="C96" s="172" t="s">
        <v>998</v>
      </c>
      <c r="D96" s="403" t="s">
        <v>754</v>
      </c>
      <c r="E96" s="263" t="s">
        <v>60</v>
      </c>
      <c r="F96" s="263" t="s">
        <v>61</v>
      </c>
      <c r="G96" s="171" t="s">
        <v>755</v>
      </c>
      <c r="H96" s="171" t="s">
        <v>756</v>
      </c>
      <c r="I96" s="263" t="s">
        <v>757</v>
      </c>
      <c r="J96" s="321"/>
      <c r="K96" s="403"/>
      <c r="L96" s="263"/>
      <c r="M96" s="263"/>
      <c r="N96" s="171"/>
      <c r="O96" s="171"/>
      <c r="P96" s="263"/>
      <c r="Q96" s="135"/>
      <c r="R96" s="135"/>
      <c r="S96" s="135"/>
      <c r="T96" s="135"/>
      <c r="U96" s="135"/>
      <c r="V96" s="135"/>
      <c r="W96" s="135"/>
      <c r="X96" s="135"/>
      <c r="Y96" s="135"/>
      <c r="AI96" s="293"/>
      <c r="AJ96" s="293"/>
      <c r="AK96" s="293"/>
      <c r="AL96" s="293"/>
      <c r="AM96" s="293"/>
    </row>
    <row r="97" spans="1:39" x14ac:dyDescent="0.3">
      <c r="A97" s="321"/>
      <c r="B97" s="342" t="s">
        <v>761</v>
      </c>
      <c r="C97" s="153">
        <f>'Inputs and eligible population'!F84</f>
        <v>0</v>
      </c>
      <c r="D97" s="130">
        <f>D$7*'Inputs and eligible population'!E$57*($C$97/60)</f>
        <v>0</v>
      </c>
      <c r="E97" s="130">
        <f>E$7*'Inputs and eligible population'!F$57*($C$97/60)</f>
        <v>0</v>
      </c>
      <c r="F97" s="130">
        <f>F$7*'Inputs and eligible population'!G$57*($C$97/60)</f>
        <v>0</v>
      </c>
      <c r="G97" s="130">
        <f>G$7*'Inputs and eligible population'!H$57*($C$97/60)</f>
        <v>0</v>
      </c>
      <c r="H97" s="130">
        <f>H$7*'Inputs and eligible population'!I$57*($C$97/60)</f>
        <v>0</v>
      </c>
      <c r="I97" s="130">
        <f>I$7*'Inputs and eligible population'!J$57*($C$97/60)</f>
        <v>0</v>
      </c>
      <c r="J97" s="321"/>
      <c r="K97" s="584"/>
      <c r="L97" s="584"/>
      <c r="M97" s="584"/>
      <c r="N97" s="584"/>
      <c r="O97" s="584"/>
      <c r="P97" s="584"/>
      <c r="Q97" s="135"/>
      <c r="R97" s="135"/>
      <c r="S97" s="135"/>
      <c r="T97" s="135"/>
      <c r="U97" s="135"/>
      <c r="V97" s="135"/>
      <c r="W97" s="135"/>
      <c r="X97" s="135"/>
      <c r="Y97" s="135"/>
      <c r="AI97" s="293"/>
      <c r="AJ97" s="293"/>
      <c r="AK97" s="293"/>
      <c r="AL97" s="293"/>
      <c r="AM97" s="293"/>
    </row>
    <row r="98" spans="1:39" x14ac:dyDescent="0.3">
      <c r="A98" s="321"/>
      <c r="B98" s="342" t="s">
        <v>781</v>
      </c>
      <c r="C98" s="153">
        <f>'Inputs and eligible population'!G84</f>
        <v>0</v>
      </c>
      <c r="D98" s="130">
        <f>D$7*'Inputs and eligible population'!E58*($C$98/60)</f>
        <v>0</v>
      </c>
      <c r="E98" s="130">
        <f>E$7*'Inputs and eligible population'!F58*($C$98/60)</f>
        <v>0</v>
      </c>
      <c r="F98" s="130">
        <f>F$7*'Inputs and eligible population'!G58*($C$98/60)</f>
        <v>0</v>
      </c>
      <c r="G98" s="130">
        <f>G$7*'Inputs and eligible population'!H58*($C$98/60)</f>
        <v>0</v>
      </c>
      <c r="H98" s="130">
        <f>H$7*'Inputs and eligible population'!I58*($C$98/60)</f>
        <v>0</v>
      </c>
      <c r="I98" s="130">
        <f>I$7*'Inputs and eligible population'!J58*($C$98/60)</f>
        <v>0</v>
      </c>
      <c r="J98" s="321"/>
      <c r="K98" s="584"/>
      <c r="L98" s="584"/>
      <c r="M98" s="584"/>
      <c r="N98" s="584"/>
      <c r="O98" s="584"/>
      <c r="P98" s="584"/>
      <c r="Q98" s="135"/>
      <c r="R98" s="135"/>
      <c r="S98" s="135"/>
      <c r="T98" s="135"/>
      <c r="U98" s="135"/>
      <c r="V98" s="135"/>
      <c r="W98" s="135"/>
      <c r="X98" s="135"/>
      <c r="Y98" s="135"/>
      <c r="AI98" s="293"/>
      <c r="AJ98" s="293"/>
      <c r="AK98" s="293"/>
      <c r="AL98" s="293"/>
      <c r="AM98" s="293"/>
    </row>
    <row r="99" spans="1:39" x14ac:dyDescent="0.3">
      <c r="A99" s="321"/>
      <c r="B99" s="290"/>
      <c r="C99" s="218"/>
      <c r="D99" s="196">
        <f t="shared" ref="D99:I99" si="34">SUM(D97:D98)</f>
        <v>0</v>
      </c>
      <c r="E99" s="196">
        <f t="shared" si="34"/>
        <v>0</v>
      </c>
      <c r="F99" s="196">
        <f t="shared" si="34"/>
        <v>0</v>
      </c>
      <c r="G99" s="196">
        <f t="shared" si="34"/>
        <v>0</v>
      </c>
      <c r="H99" s="196">
        <f t="shared" si="34"/>
        <v>0</v>
      </c>
      <c r="I99" s="196">
        <f t="shared" si="34"/>
        <v>0</v>
      </c>
      <c r="J99" s="321"/>
      <c r="K99" s="198"/>
      <c r="L99" s="198"/>
      <c r="M99" s="198"/>
      <c r="N99" s="198"/>
      <c r="O99" s="198"/>
      <c r="P99" s="198"/>
      <c r="U99" s="135"/>
    </row>
    <row r="100" spans="1:39" x14ac:dyDescent="0.3">
      <c r="A100" s="321"/>
      <c r="B100" s="309"/>
      <c r="C100" s="264"/>
      <c r="D100" s="292" t="s">
        <v>1101</v>
      </c>
      <c r="E100" s="196">
        <f>E99-$D$85</f>
        <v>0</v>
      </c>
      <c r="F100" s="196">
        <f>F99-$D$85</f>
        <v>0</v>
      </c>
      <c r="G100" s="196">
        <f>G99-$D$85</f>
        <v>0</v>
      </c>
      <c r="H100" s="196">
        <f>H99-$D$85</f>
        <v>0</v>
      </c>
      <c r="I100" s="196">
        <f>I99-$D$85</f>
        <v>0</v>
      </c>
      <c r="J100" s="321"/>
      <c r="K100" s="235"/>
      <c r="L100" s="198"/>
      <c r="M100" s="198"/>
      <c r="N100" s="198"/>
      <c r="O100" s="198"/>
      <c r="P100" s="198"/>
      <c r="U100" s="135"/>
    </row>
    <row r="101" spans="1:39" x14ac:dyDescent="0.3">
      <c r="A101" s="321"/>
      <c r="B101" s="321"/>
      <c r="C101" s="321"/>
      <c r="D101" s="321"/>
      <c r="E101" s="321"/>
      <c r="F101" s="321"/>
      <c r="G101" s="321"/>
      <c r="H101" s="321"/>
      <c r="I101" s="321"/>
      <c r="J101" s="321"/>
      <c r="K101" s="321"/>
      <c r="L101" s="321"/>
      <c r="M101" s="321"/>
      <c r="N101" s="321"/>
      <c r="O101" s="321"/>
      <c r="P101" s="321"/>
      <c r="U101" s="135"/>
    </row>
    <row r="102" spans="1:39" x14ac:dyDescent="0.3">
      <c r="A102" s="300"/>
      <c r="B102" s="314" t="s">
        <v>787</v>
      </c>
      <c r="C102" s="301"/>
      <c r="D102" s="301"/>
      <c r="E102" s="302"/>
      <c r="F102" s="303"/>
      <c r="G102" s="304"/>
      <c r="H102" s="304"/>
      <c r="I102" s="409"/>
      <c r="J102" s="300"/>
      <c r="K102" s="300"/>
      <c r="L102" s="300"/>
      <c r="M102" s="300"/>
      <c r="N102" s="300"/>
      <c r="O102" s="300"/>
      <c r="P102" s="227"/>
      <c r="U102" s="135"/>
    </row>
    <row r="103" spans="1:39" x14ac:dyDescent="0.3">
      <c r="A103" s="300"/>
      <c r="B103" s="532" t="s">
        <v>119</v>
      </c>
      <c r="C103" s="377"/>
      <c r="D103" s="377"/>
      <c r="E103" s="377"/>
      <c r="F103" s="377"/>
      <c r="G103" s="377"/>
      <c r="H103" s="377"/>
      <c r="I103" s="226"/>
      <c r="J103" s="227"/>
      <c r="K103" s="563"/>
      <c r="L103" s="563"/>
      <c r="M103" s="563"/>
      <c r="N103" s="563"/>
      <c r="O103" s="563"/>
      <c r="P103" s="563"/>
      <c r="U103" s="135"/>
    </row>
    <row r="104" spans="1:39" ht="57.6" x14ac:dyDescent="0.3">
      <c r="A104" s="300"/>
      <c r="B104" s="286" t="s">
        <v>769</v>
      </c>
      <c r="C104" s="172" t="s">
        <v>788</v>
      </c>
      <c r="D104" s="403" t="s">
        <v>754</v>
      </c>
      <c r="E104" s="263" t="s">
        <v>60</v>
      </c>
      <c r="F104" s="263" t="s">
        <v>61</v>
      </c>
      <c r="G104" s="171" t="s">
        <v>755</v>
      </c>
      <c r="H104" s="171" t="s">
        <v>756</v>
      </c>
      <c r="I104" s="263" t="s">
        <v>757</v>
      </c>
      <c r="J104" s="300"/>
      <c r="K104" s="403"/>
      <c r="L104" s="263"/>
      <c r="M104" s="263"/>
      <c r="N104" s="171"/>
      <c r="O104" s="171"/>
      <c r="P104" s="263"/>
      <c r="U104" s="135"/>
    </row>
    <row r="105" spans="1:39" x14ac:dyDescent="0.3">
      <c r="A105" s="300"/>
      <c r="B105" s="342" t="s">
        <v>761</v>
      </c>
      <c r="C105" s="153">
        <f>'Inputs and eligible population'!F85</f>
        <v>0</v>
      </c>
      <c r="D105" s="130">
        <f>D$7*'Inputs and eligible population'!E$57*($C$105/60)</f>
        <v>0</v>
      </c>
      <c r="E105" s="130">
        <f>E$7*'Inputs and eligible population'!F$57*($C$105/60)</f>
        <v>0</v>
      </c>
      <c r="F105" s="130">
        <f>F$7*'Inputs and eligible population'!G$57*($C$105/60)</f>
        <v>0</v>
      </c>
      <c r="G105" s="130">
        <f>G$7*'Inputs and eligible population'!H$57*($C$105/60)</f>
        <v>0</v>
      </c>
      <c r="H105" s="130">
        <f>H$7*'Inputs and eligible population'!I$57*($C$105/60)</f>
        <v>0</v>
      </c>
      <c r="I105" s="130">
        <f>I$7*'Inputs and eligible population'!J$57*($C$105/60)</f>
        <v>0</v>
      </c>
      <c r="J105" s="300"/>
      <c r="K105" s="584"/>
      <c r="L105" s="584"/>
      <c r="M105" s="584"/>
      <c r="N105" s="584"/>
      <c r="O105" s="584"/>
      <c r="P105" s="584"/>
      <c r="U105" s="135"/>
    </row>
    <row r="106" spans="1:39" x14ac:dyDescent="0.3">
      <c r="A106" s="300"/>
      <c r="B106" s="290"/>
      <c r="C106" s="218"/>
      <c r="D106" s="196">
        <f t="shared" ref="D106:I106" si="35">SUM(D105:D105)</f>
        <v>0</v>
      </c>
      <c r="E106" s="196">
        <f t="shared" si="35"/>
        <v>0</v>
      </c>
      <c r="F106" s="196">
        <f t="shared" si="35"/>
        <v>0</v>
      </c>
      <c r="G106" s="196">
        <f t="shared" si="35"/>
        <v>0</v>
      </c>
      <c r="H106" s="196">
        <f t="shared" si="35"/>
        <v>0</v>
      </c>
      <c r="I106" s="196">
        <f t="shared" si="35"/>
        <v>0</v>
      </c>
      <c r="J106" s="300"/>
      <c r="K106" s="198"/>
      <c r="L106" s="198"/>
      <c r="M106" s="198"/>
      <c r="N106" s="198"/>
      <c r="O106" s="198"/>
      <c r="P106" s="198"/>
    </row>
    <row r="107" spans="1:39" x14ac:dyDescent="0.3">
      <c r="A107" s="300"/>
      <c r="B107" s="309"/>
      <c r="C107" s="264"/>
      <c r="D107" s="292" t="s">
        <v>1099</v>
      </c>
      <c r="E107" s="196">
        <f>E106-$D$85</f>
        <v>0</v>
      </c>
      <c r="F107" s="196">
        <f>F106-$D$85</f>
        <v>0</v>
      </c>
      <c r="G107" s="196">
        <f>G106-$D$85</f>
        <v>0</v>
      </c>
      <c r="H107" s="196">
        <f>H106-$D$85</f>
        <v>0</v>
      </c>
      <c r="I107" s="196">
        <f>I106-$D$85</f>
        <v>0</v>
      </c>
      <c r="J107" s="300"/>
      <c r="K107" s="235"/>
      <c r="L107" s="198"/>
      <c r="M107" s="198"/>
      <c r="N107" s="198"/>
      <c r="O107" s="198"/>
      <c r="P107" s="198"/>
    </row>
    <row r="108" spans="1:39" x14ac:dyDescent="0.3">
      <c r="A108" s="300"/>
      <c r="B108" s="300"/>
      <c r="C108" s="300"/>
      <c r="D108" s="300"/>
      <c r="E108" s="300"/>
      <c r="F108" s="300"/>
      <c r="G108" s="300"/>
      <c r="H108" s="300"/>
      <c r="I108" s="300"/>
      <c r="J108" s="300"/>
      <c r="K108" s="300"/>
      <c r="L108" s="300"/>
      <c r="M108" s="300"/>
      <c r="N108" s="300"/>
      <c r="O108" s="300"/>
      <c r="P108" s="300"/>
    </row>
    <row r="109" spans="1:39" x14ac:dyDescent="0.3">
      <c r="A109" s="566"/>
      <c r="B109" s="570" t="s">
        <v>789</v>
      </c>
      <c r="C109" s="571"/>
      <c r="D109" s="571"/>
      <c r="E109" s="572"/>
      <c r="F109" s="573"/>
      <c r="G109" s="574"/>
      <c r="H109" s="574"/>
      <c r="I109" s="575"/>
      <c r="J109" s="566"/>
      <c r="K109" s="566"/>
      <c r="L109" s="566"/>
      <c r="M109" s="566"/>
      <c r="N109" s="566"/>
      <c r="O109" s="566"/>
      <c r="P109" s="576"/>
    </row>
    <row r="110" spans="1:39" x14ac:dyDescent="0.3">
      <c r="A110" s="566"/>
      <c r="B110" s="577" t="s">
        <v>790</v>
      </c>
      <c r="C110" s="578"/>
      <c r="D110" s="578"/>
      <c r="E110" s="578"/>
      <c r="F110" s="578"/>
      <c r="G110" s="578"/>
      <c r="H110" s="578"/>
      <c r="I110" s="579"/>
      <c r="J110" s="576"/>
      <c r="K110" s="580"/>
      <c r="L110" s="580"/>
      <c r="M110" s="580"/>
      <c r="N110" s="580"/>
      <c r="O110" s="580"/>
      <c r="P110" s="580"/>
    </row>
    <row r="111" spans="1:39" ht="43.2" x14ac:dyDescent="0.3">
      <c r="A111" s="566"/>
      <c r="B111" s="286" t="s">
        <v>769</v>
      </c>
      <c r="C111" s="172" t="s">
        <v>791</v>
      </c>
      <c r="D111" s="403" t="s">
        <v>754</v>
      </c>
      <c r="E111" s="263" t="s">
        <v>60</v>
      </c>
      <c r="F111" s="263" t="s">
        <v>61</v>
      </c>
      <c r="G111" s="171" t="s">
        <v>755</v>
      </c>
      <c r="H111" s="171" t="s">
        <v>756</v>
      </c>
      <c r="I111" s="263" t="s">
        <v>757</v>
      </c>
      <c r="J111" s="566"/>
      <c r="K111" s="403"/>
      <c r="L111" s="263"/>
      <c r="M111" s="263"/>
      <c r="N111" s="171"/>
      <c r="O111" s="171"/>
      <c r="P111" s="263"/>
    </row>
    <row r="112" spans="1:39" x14ac:dyDescent="0.3">
      <c r="A112" s="566"/>
      <c r="B112" s="342" t="s">
        <v>761</v>
      </c>
      <c r="C112" s="185">
        <f>'Inputs and eligible population'!F86</f>
        <v>0</v>
      </c>
      <c r="D112" s="130">
        <f>D$7*'Inputs and eligible population'!E$57*($C$112/60)</f>
        <v>0</v>
      </c>
      <c r="E112" s="130">
        <f>E$7*'Inputs and eligible population'!F$57*($C$112/60)</f>
        <v>0</v>
      </c>
      <c r="F112" s="130">
        <f>F$7*'Inputs and eligible population'!G$57*($C$112/60)</f>
        <v>0</v>
      </c>
      <c r="G112" s="130">
        <f>G$7*'Inputs and eligible population'!H$57*($C$112/60)</f>
        <v>0</v>
      </c>
      <c r="H112" s="130">
        <f>H$7*'Inputs and eligible population'!I$57*($C$112/60)</f>
        <v>0</v>
      </c>
      <c r="I112" s="130">
        <f>I$7*'Inputs and eligible population'!J$57*($C$112/60)</f>
        <v>0</v>
      </c>
      <c r="J112" s="566"/>
      <c r="K112" s="584"/>
      <c r="L112" s="584"/>
      <c r="M112" s="584"/>
      <c r="N112" s="584"/>
      <c r="O112" s="584"/>
      <c r="P112" s="584"/>
    </row>
    <row r="113" spans="1:16" x14ac:dyDescent="0.3">
      <c r="A113" s="566"/>
      <c r="B113" s="290"/>
      <c r="C113" s="218"/>
      <c r="D113" s="196">
        <f t="shared" ref="D113:I113" si="36">SUM(D112:D112)</f>
        <v>0</v>
      </c>
      <c r="E113" s="196">
        <f t="shared" si="36"/>
        <v>0</v>
      </c>
      <c r="F113" s="196">
        <f t="shared" si="36"/>
        <v>0</v>
      </c>
      <c r="G113" s="196">
        <f t="shared" si="36"/>
        <v>0</v>
      </c>
      <c r="H113" s="196">
        <f t="shared" si="36"/>
        <v>0</v>
      </c>
      <c r="I113" s="196">
        <f t="shared" si="36"/>
        <v>0</v>
      </c>
      <c r="J113" s="566"/>
      <c r="K113" s="198"/>
      <c r="L113" s="198"/>
      <c r="M113" s="198"/>
      <c r="N113" s="198"/>
      <c r="O113" s="198"/>
      <c r="P113" s="198"/>
    </row>
    <row r="114" spans="1:16" x14ac:dyDescent="0.3">
      <c r="A114" s="566"/>
      <c r="B114" s="309"/>
      <c r="C114" s="264"/>
      <c r="D114" s="292" t="s">
        <v>1100</v>
      </c>
      <c r="E114" s="196">
        <f>E113-$D$85</f>
        <v>0</v>
      </c>
      <c r="F114" s="196">
        <f>F113-$D$85</f>
        <v>0</v>
      </c>
      <c r="G114" s="196">
        <f>G113-$D$85</f>
        <v>0</v>
      </c>
      <c r="H114" s="196">
        <f>H113-$D$85</f>
        <v>0</v>
      </c>
      <c r="I114" s="196">
        <f>I113-$D$85</f>
        <v>0</v>
      </c>
      <c r="J114" s="566"/>
      <c r="K114" s="235"/>
      <c r="L114" s="198"/>
      <c r="M114" s="198"/>
      <c r="N114" s="198"/>
      <c r="O114" s="198"/>
      <c r="P114" s="198"/>
    </row>
    <row r="115" spans="1:16" x14ac:dyDescent="0.3">
      <c r="A115" s="566"/>
      <c r="B115" s="566"/>
      <c r="C115" s="566"/>
      <c r="D115" s="566"/>
      <c r="E115" s="566"/>
      <c r="F115" s="566"/>
      <c r="G115" s="566"/>
      <c r="H115" s="566"/>
      <c r="I115" s="566"/>
      <c r="J115" s="566"/>
      <c r="K115" s="566"/>
      <c r="L115" s="566"/>
      <c r="M115" s="566"/>
      <c r="N115" s="566"/>
      <c r="O115" s="566"/>
      <c r="P115" s="566"/>
    </row>
  </sheetData>
  <sheetProtection algorithmName="SHA-512" hashValue="9lSOI5EFTZ3s/+kHT3kiLgyb361jfTiwsmtz+NKUHqejgBGyFh+cInK+d7HvKbnRvAes6w+dKYcYuiDTaiq7bw==" saltValue="7yFZmUG+rhRbqlhigucgKg==" spinCount="100000" sheet="1" objects="1" scenarios="1"/>
  <protectedRanges>
    <protectedRange sqref="C75:C76" name="Range1"/>
    <protectedRange sqref="C67:C68" name="Range2"/>
    <protectedRange sqref="C56" name="Range3"/>
  </protectedRanges>
  <pageMargins left="0.70866141732283472" right="0.70866141732283472" top="0.74803149606299213" bottom="0.74803149606299213" header="0.31496062992125984" footer="0.31496062992125984"/>
  <pageSetup paperSize="9" scale="36" fitToHeight="0" orientation="portrait" horizontalDpi="4294967293" r:id="rId1"/>
  <rowBreaks count="1" manualBreakCount="1">
    <brk id="54"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Xia Li</DisplayName>
        <AccountId>559</AccountId>
        <AccountType/>
      </UserInfo>
      <UserInfo>
        <DisplayName>Amy Crossley</DisplayName>
        <AccountId>1043</AccountId>
        <AccountType/>
      </UserInfo>
      <UserInfo>
        <DisplayName>Maroulla Whiteley</DisplayName>
        <AccountId>23</AccountId>
        <AccountType/>
      </UserInfo>
      <UserInfo>
        <DisplayName>Nicola Bodey</DisplayName>
        <AccountId>21</AccountId>
        <AccountType/>
      </UserInfo>
      <UserInfo>
        <DisplayName>Elaine Cartwright</DisplayName>
        <AccountId>16</AccountId>
        <AccountType/>
      </UserInfo>
      <UserInfo>
        <DisplayName>Merrily Kenyon</DisplayName>
        <AccountId>161</AccountId>
        <AccountType/>
      </UserInfo>
      <UserInfo>
        <DisplayName>Gary Shield</DisplayName>
        <AccountId>19</AccountId>
        <AccountType/>
      </UserInfo>
      <UserInfo>
        <DisplayName>David Tyldesley</DisplayName>
        <AccountId>14</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http://www.w3.org/XML/1998/namespace"/>
    <ds:schemaRef ds:uri="0eb656aa-4e79-4e95-9076-bc119a23e0cc"/>
    <ds:schemaRef ds:uri="c1f338ac-e338-414f-952c-f74dcc6d59e1"/>
    <ds:schemaRef ds:uri="http://purl.org/dc/terms/"/>
    <ds:schemaRef ds:uri="http://purl.org/dc/dcmitype/"/>
    <ds:schemaRef ds:uri="http://schemas.microsoft.com/office/2006/metadata/properties"/>
    <ds:schemaRef ds:uri="acaf4567-dc07-471f-892c-2bcb86ef35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4458C636-5C06-4AF7-BE45-3DBD0FC16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HTG718 Digital technologies to deliver pulmonary rehabilitation programmes for adults with COPD: early value assessment: Resource impact summary template</dc:title>
  <dc:subject/>
  <dc:creator/>
  <cp:keywords/>
  <dc:description/>
  <cp:lastModifiedBy/>
  <cp:revision/>
  <dcterms:created xsi:type="dcterms:W3CDTF">2022-07-27T12:38:28Z</dcterms:created>
  <dcterms:modified xsi:type="dcterms:W3CDTF">2025-12-17T12:12:14Z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