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codeName="ThisWorkbook" defaultThemeVersion="124226"/>
  <xr:revisionPtr revIDLastSave="0" documentId="13_ncr:1_{56E110D3-EF53-473B-AE01-495543DF357A}" xr6:coauthVersionLast="47" xr6:coauthVersionMax="47" xr10:uidLastSave="{00000000-0000-0000-0000-000000000000}"/>
  <bookViews>
    <workbookView xWindow="-120" yWindow="-120" windowWidth="24240" windowHeight="13140" tabRatio="921" xr2:uid="{00000000-000D-0000-FFFF-FFFF00000000}"/>
  </bookViews>
  <sheets>
    <sheet name="Cover" sheetId="46" r:id="rId1"/>
    <sheet name="Guide" sheetId="39" r:id="rId2"/>
    <sheet name="Population selection" sheetId="32" state="hidden" r:id="rId3"/>
    <sheet name="Assumptions input" sheetId="40" r:id="rId4"/>
    <sheet name="Unit costs" sheetId="45" r:id="rId5"/>
    <sheet name="Resource impact template" sheetId="41" r:id="rId6"/>
    <sheet name="Resource impact over time" sheetId="42" r:id="rId7"/>
    <sheet name="RI phasing over years" sheetId="43" state="hidden" r:id="rId8"/>
    <sheet name="RI uptake year 1" sheetId="44" state="hidden" r:id="rId9"/>
  </sheets>
  <externalReferences>
    <externalReference r:id="rId10"/>
    <externalReference r:id="rId11"/>
    <externalReference r:id="rId12"/>
    <externalReference r:id="rId13"/>
    <externalReference r:id="rId14"/>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0">'[1]Population selection'!$B$538:$B$548</definedName>
    <definedName name="LOCALAUTHNORTHI" localSheetId="7">'[2]Population selection'!$B$698:$B$708</definedName>
    <definedName name="LOCALAUTHNORTHI" localSheetId="8">'[2]Population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'[3]Population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Popindicator">'Population selection'!$B$561:$B$576</definedName>
    <definedName name="_xlnm.Print_Area" localSheetId="3">'Assumptions input'!$A$1:$L$28</definedName>
    <definedName name="_xlnm.Print_Area" localSheetId="1">Guide!$A$1:$E$22</definedName>
    <definedName name="_xlnm.Print_Area" localSheetId="2">'Population selection'!$B$10:$J$23</definedName>
    <definedName name="_xlnm.Print_Area" localSheetId="6">'Resource impact over time'!$A$1:$W$57</definedName>
    <definedName name="_xlnm.Print_Area" localSheetId="5">'Resource impact template'!$A$1:$I$38</definedName>
    <definedName name="_xlnm.Print_Area" localSheetId="7">'RI phasing over years'!#REF!</definedName>
    <definedName name="_xlnm.Print_Area" localSheetId="8">'RI uptake year 1'!#REF!</definedName>
    <definedName name="_xlnm.Print_Area" localSheetId="4">'Unit costs'!$A$1:$L$36</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41" l="1"/>
  <c r="B54" i="42" s="1"/>
  <c r="B25" i="41"/>
  <c r="B49" i="42" s="1"/>
  <c r="F57" i="45"/>
  <c r="B31" i="41" s="1"/>
  <c r="B55" i="42" s="1"/>
  <c r="F56" i="45"/>
  <c r="E57" i="45"/>
  <c r="B26" i="41" s="1"/>
  <c r="B50" i="42" s="1"/>
  <c r="E56" i="45"/>
  <c r="B42" i="42"/>
  <c r="B50" i="45"/>
  <c r="B12" i="41" s="1"/>
  <c r="B41" i="45"/>
  <c r="B32" i="42" s="1"/>
  <c r="A1" i="41"/>
  <c r="B31" i="42"/>
  <c r="C32" i="45"/>
  <c r="E32" i="45" s="1"/>
  <c r="I32" i="45" s="1"/>
  <c r="J32" i="45" s="1"/>
  <c r="B9" i="41" s="1"/>
  <c r="B30" i="42" s="1"/>
  <c r="C28" i="45"/>
  <c r="E28" i="45" s="1"/>
  <c r="I28" i="45" s="1"/>
  <c r="J28" i="45" s="1"/>
  <c r="B8" i="41" s="1"/>
  <c r="B29" i="42" s="1"/>
  <c r="C24" i="45"/>
  <c r="E24" i="45" s="1"/>
  <c r="I24" i="45" s="1"/>
  <c r="J24" i="45" s="1"/>
  <c r="B7" i="41" s="1"/>
  <c r="B28" i="42" s="1"/>
  <c r="C19" i="45"/>
  <c r="E19" i="45" s="1"/>
  <c r="I19" i="45" s="1"/>
  <c r="J19" i="45" s="1"/>
  <c r="B6" i="41" s="1"/>
  <c r="B27" i="42" s="1"/>
  <c r="C15" i="45"/>
  <c r="E15" i="45" s="1"/>
  <c r="K15" i="45" s="1"/>
  <c r="B16" i="41" s="1"/>
  <c r="B37" i="42" s="1"/>
  <c r="D6" i="45"/>
  <c r="D7" i="45"/>
  <c r="D8" i="45"/>
  <c r="D9" i="45"/>
  <c r="C209" i="32"/>
  <c r="B33" i="42" l="1"/>
  <c r="B11" i="41"/>
  <c r="I15" i="45"/>
  <c r="J15" i="45" s="1"/>
  <c r="B5" i="41" s="1"/>
  <c r="B26" i="42" s="1"/>
  <c r="K19" i="45"/>
  <c r="B17" i="41" s="1"/>
  <c r="B38" i="42" s="1"/>
  <c r="K24" i="45"/>
  <c r="B18" i="41" s="1"/>
  <c r="B39" i="42" s="1"/>
  <c r="K28" i="45"/>
  <c r="B19" i="41" s="1"/>
  <c r="B40" i="42" s="1"/>
  <c r="K32" i="45"/>
  <c r="B20" i="41" s="1"/>
  <c r="B41" i="42" s="1"/>
  <c r="A1" i="45"/>
  <c r="N78" i="43"/>
  <c r="N76" i="43"/>
  <c r="D75" i="43"/>
  <c r="E75" i="43"/>
  <c r="F75" i="43"/>
  <c r="G75" i="43"/>
  <c r="H75" i="43"/>
  <c r="I75" i="43"/>
  <c r="J75" i="43"/>
  <c r="K75" i="43"/>
  <c r="L75" i="43"/>
  <c r="M75" i="43"/>
  <c r="N75" i="43"/>
  <c r="C75" i="43"/>
  <c r="AG16" i="42" l="1"/>
  <c r="AH16" i="42"/>
  <c r="AI16" i="42"/>
  <c r="AJ16" i="42"/>
  <c r="AK16" i="42"/>
  <c r="C15" i="32" l="1"/>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42" l="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3" i="42" l="1"/>
  <c r="F13" i="42"/>
  <c r="K13" i="42"/>
  <c r="C13" i="42"/>
  <c r="J13" i="42"/>
  <c r="I13" i="42"/>
  <c r="H13" i="42"/>
  <c r="G13" i="42"/>
  <c r="E13" i="42"/>
  <c r="D13" i="42"/>
  <c r="C16" i="40"/>
  <c r="C17" i="40" s="1"/>
  <c r="C14" i="40"/>
  <c r="E14" i="40" s="1"/>
  <c r="C18" i="40" l="1"/>
  <c r="C19" i="40"/>
  <c r="D15" i="42"/>
  <c r="D14" i="42"/>
  <c r="E15" i="42"/>
  <c r="E14" i="42"/>
  <c r="G15" i="42"/>
  <c r="G14" i="42"/>
  <c r="H15" i="42"/>
  <c r="H14" i="42"/>
  <c r="I15" i="42"/>
  <c r="I14" i="42"/>
  <c r="J15" i="42"/>
  <c r="J14" i="42"/>
  <c r="C15" i="42"/>
  <c r="C14" i="42"/>
  <c r="K15" i="42"/>
  <c r="K14" i="42"/>
  <c r="F15" i="42"/>
  <c r="F14" i="42"/>
  <c r="L15" i="42"/>
  <c r="L14" i="42"/>
  <c r="C32" i="40"/>
  <c r="C26" i="41" s="1"/>
  <c r="C31" i="40"/>
  <c r="C25" i="41" s="1"/>
  <c r="C22" i="40"/>
  <c r="C28" i="40"/>
  <c r="R32" i="42"/>
  <c r="W32" i="42" s="1"/>
  <c r="D11" i="41"/>
  <c r="D31" i="42"/>
  <c r="D42" i="42" s="1"/>
  <c r="D30" i="42"/>
  <c r="D41" i="42" s="1"/>
  <c r="D29" i="42"/>
  <c r="D40" i="42" s="1"/>
  <c r="D28" i="42"/>
  <c r="D39" i="42" s="1"/>
  <c r="D27" i="42"/>
  <c r="D38" i="42" s="1"/>
  <c r="D26" i="42"/>
  <c r="E31" i="42"/>
  <c r="E42" i="42" s="1"/>
  <c r="E30" i="42"/>
  <c r="E41" i="42" s="1"/>
  <c r="E29" i="42"/>
  <c r="E40" i="42" s="1"/>
  <c r="E28" i="42"/>
  <c r="E39" i="42" s="1"/>
  <c r="E27" i="42"/>
  <c r="E38" i="42" s="1"/>
  <c r="E26" i="42"/>
  <c r="G31" i="42"/>
  <c r="G42" i="42" s="1"/>
  <c r="G30" i="42"/>
  <c r="G41" i="42" s="1"/>
  <c r="G29" i="42"/>
  <c r="G40" i="42" s="1"/>
  <c r="G28" i="42"/>
  <c r="G39" i="42" s="1"/>
  <c r="G27" i="42"/>
  <c r="G38" i="42" s="1"/>
  <c r="G26" i="42"/>
  <c r="H31" i="42"/>
  <c r="H42" i="42" s="1"/>
  <c r="H30" i="42"/>
  <c r="H41" i="42" s="1"/>
  <c r="H29" i="42"/>
  <c r="H40" i="42" s="1"/>
  <c r="H28" i="42"/>
  <c r="H39" i="42" s="1"/>
  <c r="H27" i="42"/>
  <c r="H38" i="42" s="1"/>
  <c r="H26" i="42"/>
  <c r="I31" i="42"/>
  <c r="I42" i="42" s="1"/>
  <c r="O42" i="42" s="1"/>
  <c r="T42" i="42" s="1"/>
  <c r="I30" i="42"/>
  <c r="I41" i="42" s="1"/>
  <c r="I29" i="42"/>
  <c r="I40" i="42" s="1"/>
  <c r="I28" i="42"/>
  <c r="I39" i="42" s="1"/>
  <c r="I27" i="42"/>
  <c r="I38" i="42" s="1"/>
  <c r="O38" i="42" s="1"/>
  <c r="T38" i="42" s="1"/>
  <c r="I26" i="42"/>
  <c r="J31" i="42"/>
  <c r="J42" i="42" s="1"/>
  <c r="J30" i="42"/>
  <c r="J41" i="42" s="1"/>
  <c r="J29" i="42"/>
  <c r="J40" i="42" s="1"/>
  <c r="P40" i="42" s="1"/>
  <c r="U40" i="42" s="1"/>
  <c r="J28" i="42"/>
  <c r="J39" i="42" s="1"/>
  <c r="P39" i="42" s="1"/>
  <c r="U39" i="42" s="1"/>
  <c r="J27" i="42"/>
  <c r="J38" i="42" s="1"/>
  <c r="P38" i="42" s="1"/>
  <c r="U38" i="42" s="1"/>
  <c r="J26" i="42"/>
  <c r="C31" i="42"/>
  <c r="C42" i="42" s="1"/>
  <c r="C30" i="42"/>
  <c r="C41" i="42" s="1"/>
  <c r="C29" i="42"/>
  <c r="C40" i="42" s="1"/>
  <c r="C28" i="42"/>
  <c r="C39" i="42" s="1"/>
  <c r="C27" i="42"/>
  <c r="C38" i="42" s="1"/>
  <c r="C26" i="42"/>
  <c r="K31" i="42"/>
  <c r="K42" i="42" s="1"/>
  <c r="K30" i="42"/>
  <c r="K41" i="42" s="1"/>
  <c r="K29" i="42"/>
  <c r="K40" i="42" s="1"/>
  <c r="K28" i="42"/>
  <c r="K39" i="42" s="1"/>
  <c r="K27" i="42"/>
  <c r="K38" i="42" s="1"/>
  <c r="K26" i="42"/>
  <c r="F31" i="42"/>
  <c r="F42" i="42" s="1"/>
  <c r="F30" i="42"/>
  <c r="F41" i="42" s="1"/>
  <c r="F29" i="42"/>
  <c r="F40" i="42" s="1"/>
  <c r="F28" i="42"/>
  <c r="F39" i="42" s="1"/>
  <c r="F27" i="42"/>
  <c r="F38" i="42" s="1"/>
  <c r="F26" i="42"/>
  <c r="L31" i="42"/>
  <c r="L42" i="42" s="1"/>
  <c r="L30" i="42"/>
  <c r="L41" i="42" s="1"/>
  <c r="L29" i="42"/>
  <c r="L40" i="42" s="1"/>
  <c r="L28" i="42"/>
  <c r="L39" i="42" s="1"/>
  <c r="L27" i="42"/>
  <c r="L38" i="42" s="1"/>
  <c r="L26" i="42"/>
  <c r="H15" i="40"/>
  <c r="H16" i="40" s="1"/>
  <c r="H17" i="40" s="1"/>
  <c r="E15" i="40"/>
  <c r="E16" i="40" s="1"/>
  <c r="E17" i="40" s="1"/>
  <c r="K22" i="32"/>
  <c r="H14" i="40"/>
  <c r="E18" i="40" l="1"/>
  <c r="E19" i="40"/>
  <c r="H18" i="40"/>
  <c r="H19" i="40"/>
  <c r="L50" i="42"/>
  <c r="L49" i="42"/>
  <c r="F50" i="42"/>
  <c r="F55" i="42" s="1"/>
  <c r="F49" i="42"/>
  <c r="K50" i="42"/>
  <c r="K49" i="42"/>
  <c r="C50" i="42"/>
  <c r="C55" i="42" s="1"/>
  <c r="C49" i="42"/>
  <c r="J50" i="42"/>
  <c r="J49" i="42"/>
  <c r="I50" i="42"/>
  <c r="I49" i="42"/>
  <c r="H50" i="42"/>
  <c r="H49" i="42"/>
  <c r="G50" i="42"/>
  <c r="G55" i="42" s="1"/>
  <c r="G49" i="42"/>
  <c r="E50" i="42"/>
  <c r="E55" i="42" s="1"/>
  <c r="E49" i="42"/>
  <c r="D50" i="42"/>
  <c r="D55" i="42" s="1"/>
  <c r="D49" i="42"/>
  <c r="L54" i="42"/>
  <c r="L51" i="42"/>
  <c r="R49" i="42"/>
  <c r="L55" i="42"/>
  <c r="R55" i="42" s="1"/>
  <c r="W55" i="42" s="1"/>
  <c r="R50" i="42"/>
  <c r="W50" i="42" s="1"/>
  <c r="F54" i="42"/>
  <c r="F56" i="42" s="1"/>
  <c r="F51" i="42"/>
  <c r="K54" i="42"/>
  <c r="K51" i="42"/>
  <c r="Q49" i="42"/>
  <c r="K55" i="42"/>
  <c r="Q55" i="42" s="1"/>
  <c r="V55" i="42" s="1"/>
  <c r="Q50" i="42"/>
  <c r="V50" i="42" s="1"/>
  <c r="C54" i="42"/>
  <c r="C56" i="42" s="1"/>
  <c r="C51" i="42"/>
  <c r="AF49" i="42"/>
  <c r="Y49" i="42"/>
  <c r="J54" i="42"/>
  <c r="J51" i="42"/>
  <c r="P49" i="42"/>
  <c r="J55" i="42"/>
  <c r="P55" i="42" s="1"/>
  <c r="U55" i="42" s="1"/>
  <c r="P50" i="42"/>
  <c r="U50" i="42" s="1"/>
  <c r="I54" i="42"/>
  <c r="I51" i="42"/>
  <c r="O49" i="42"/>
  <c r="I55" i="42"/>
  <c r="O55" i="42" s="1"/>
  <c r="T55" i="42" s="1"/>
  <c r="O50" i="42"/>
  <c r="T50" i="42" s="1"/>
  <c r="H54" i="42"/>
  <c r="H51" i="42"/>
  <c r="N49" i="42"/>
  <c r="H55" i="42"/>
  <c r="N55" i="42" s="1"/>
  <c r="S55" i="42" s="1"/>
  <c r="N50" i="42"/>
  <c r="S50" i="42" s="1"/>
  <c r="G54" i="42"/>
  <c r="G56" i="42" s="1"/>
  <c r="G51" i="42"/>
  <c r="AD49" i="42"/>
  <c r="E54" i="42"/>
  <c r="E56" i="42" s="1"/>
  <c r="E51" i="42"/>
  <c r="AB49" i="42"/>
  <c r="D54" i="42"/>
  <c r="D56" i="42" s="1"/>
  <c r="D51" i="42"/>
  <c r="AA49" i="42"/>
  <c r="C30" i="41"/>
  <c r="G30" i="41" s="1"/>
  <c r="G25" i="41"/>
  <c r="C31" i="41"/>
  <c r="G31" i="41" s="1"/>
  <c r="G26" i="41"/>
  <c r="E28" i="40"/>
  <c r="E22" i="40"/>
  <c r="H28" i="40"/>
  <c r="H22" i="40"/>
  <c r="R41" i="42"/>
  <c r="W41" i="42" s="1"/>
  <c r="Q33" i="42"/>
  <c r="V33" i="42" s="1"/>
  <c r="Q32" i="42"/>
  <c r="V32" i="42" s="1"/>
  <c r="O41" i="42"/>
  <c r="T41" i="42" s="1"/>
  <c r="O32" i="42"/>
  <c r="T32" i="42" s="1"/>
  <c r="D12" i="41"/>
  <c r="R33" i="42"/>
  <c r="W33" i="42" s="1"/>
  <c r="O33" i="42"/>
  <c r="T33" i="42" s="1"/>
  <c r="C12" i="41"/>
  <c r="N33" i="42"/>
  <c r="S33" i="42" s="1"/>
  <c r="P33" i="42"/>
  <c r="U33" i="42" s="1"/>
  <c r="N32" i="42"/>
  <c r="S32" i="42" s="1"/>
  <c r="C11" i="41"/>
  <c r="P32" i="42"/>
  <c r="U32" i="42" s="1"/>
  <c r="O40" i="42"/>
  <c r="T40" i="42" s="1"/>
  <c r="O39" i="42"/>
  <c r="T39" i="42" s="1"/>
  <c r="P42" i="42"/>
  <c r="U42" i="42" s="1"/>
  <c r="P41" i="42"/>
  <c r="U41" i="42" s="1"/>
  <c r="R39" i="42"/>
  <c r="W39" i="42" s="1"/>
  <c r="R40" i="42"/>
  <c r="W40" i="42" s="1"/>
  <c r="R42" i="42"/>
  <c r="W42" i="42" s="1"/>
  <c r="R38" i="42"/>
  <c r="W38" i="42" s="1"/>
  <c r="L34" i="42"/>
  <c r="L37" i="42"/>
  <c r="F34" i="42"/>
  <c r="F37" i="42"/>
  <c r="F43" i="42" s="1"/>
  <c r="K34" i="42"/>
  <c r="K37" i="42"/>
  <c r="Q38" i="42"/>
  <c r="V38" i="42" s="1"/>
  <c r="Q39" i="42"/>
  <c r="V39" i="42" s="1"/>
  <c r="Q40" i="42"/>
  <c r="V40" i="42" s="1"/>
  <c r="Q41" i="42"/>
  <c r="V41" i="42" s="1"/>
  <c r="Q42" i="42"/>
  <c r="V42" i="42" s="1"/>
  <c r="C34" i="42"/>
  <c r="C37" i="42"/>
  <c r="C43" i="42" s="1"/>
  <c r="J34" i="42"/>
  <c r="J37" i="42"/>
  <c r="I34" i="42"/>
  <c r="I37" i="42"/>
  <c r="H34" i="42"/>
  <c r="H37" i="42"/>
  <c r="N38" i="42"/>
  <c r="S38" i="42" s="1"/>
  <c r="N39" i="42"/>
  <c r="S39" i="42" s="1"/>
  <c r="N40" i="42"/>
  <c r="S40" i="42" s="1"/>
  <c r="N41" i="42"/>
  <c r="S41" i="42" s="1"/>
  <c r="N42" i="42"/>
  <c r="S42" i="42" s="1"/>
  <c r="G34" i="42"/>
  <c r="G37" i="42"/>
  <c r="G43" i="42" s="1"/>
  <c r="E34" i="42"/>
  <c r="E37" i="42"/>
  <c r="E43" i="42" s="1"/>
  <c r="D34" i="42"/>
  <c r="D37" i="42"/>
  <c r="D43" i="42" s="1"/>
  <c r="R26" i="42"/>
  <c r="R27" i="42"/>
  <c r="W27" i="42" s="1"/>
  <c r="R28" i="42"/>
  <c r="W28" i="42" s="1"/>
  <c r="R29" i="42"/>
  <c r="W29" i="42" s="1"/>
  <c r="R30" i="42"/>
  <c r="W30" i="42" s="1"/>
  <c r="R31" i="42"/>
  <c r="W31" i="42" s="1"/>
  <c r="Q26" i="42"/>
  <c r="Q27" i="42"/>
  <c r="V27" i="42" s="1"/>
  <c r="Q28" i="42"/>
  <c r="V28" i="42" s="1"/>
  <c r="Q29" i="42"/>
  <c r="V29" i="42" s="1"/>
  <c r="Q30" i="42"/>
  <c r="V30" i="42" s="1"/>
  <c r="Q31" i="42"/>
  <c r="V31" i="42" s="1"/>
  <c r="Y26" i="42"/>
  <c r="AF26" i="42"/>
  <c r="P26" i="42"/>
  <c r="P27" i="42"/>
  <c r="U27" i="42" s="1"/>
  <c r="P28" i="42"/>
  <c r="U28" i="42" s="1"/>
  <c r="P29" i="42"/>
  <c r="U29" i="42" s="1"/>
  <c r="P30" i="42"/>
  <c r="U30" i="42" s="1"/>
  <c r="P31" i="42"/>
  <c r="U31" i="42" s="1"/>
  <c r="O26" i="42"/>
  <c r="O27" i="42"/>
  <c r="T27" i="42" s="1"/>
  <c r="O28" i="42"/>
  <c r="T28" i="42" s="1"/>
  <c r="O29" i="42"/>
  <c r="T29" i="42" s="1"/>
  <c r="O30" i="42"/>
  <c r="T30" i="42" s="1"/>
  <c r="O31" i="42"/>
  <c r="T31" i="42" s="1"/>
  <c r="N26" i="42"/>
  <c r="N27" i="42"/>
  <c r="S27" i="42" s="1"/>
  <c r="N28" i="42"/>
  <c r="S28" i="42" s="1"/>
  <c r="N29" i="42"/>
  <c r="S29" i="42" s="1"/>
  <c r="N30" i="42"/>
  <c r="S30" i="42" s="1"/>
  <c r="N31" i="42"/>
  <c r="S31" i="42" s="1"/>
  <c r="J15" i="40"/>
  <c r="J16" i="40" s="1"/>
  <c r="J17" i="40" s="1"/>
  <c r="H32" i="40" l="1"/>
  <c r="H31" i="40"/>
  <c r="E32" i="40"/>
  <c r="D26" i="41" s="1"/>
  <c r="E31" i="40"/>
  <c r="D25" i="41" s="1"/>
  <c r="G45" i="41"/>
  <c r="J18" i="40"/>
  <c r="J19" i="40"/>
  <c r="G32" i="41"/>
  <c r="G43" i="41" s="1"/>
  <c r="G27" i="41"/>
  <c r="G41" i="41" s="1"/>
  <c r="N51" i="42"/>
  <c r="S49" i="42"/>
  <c r="S51" i="42" s="1"/>
  <c r="S62" i="42" s="1"/>
  <c r="Z49" i="42"/>
  <c r="H56" i="42"/>
  <c r="N54" i="42"/>
  <c r="O51" i="42"/>
  <c r="AA51" i="42" s="1"/>
  <c r="T49" i="42"/>
  <c r="T51" i="42" s="1"/>
  <c r="T62" i="42" s="1"/>
  <c r="I56" i="42"/>
  <c r="O54" i="42"/>
  <c r="P51" i="42"/>
  <c r="AB51" i="42" s="1"/>
  <c r="U49" i="42"/>
  <c r="U51" i="42" s="1"/>
  <c r="U62" i="42" s="1"/>
  <c r="J56" i="42"/>
  <c r="P54" i="42"/>
  <c r="AH49" i="42"/>
  <c r="AF51" i="42"/>
  <c r="Z51" i="42"/>
  <c r="Y51" i="42"/>
  <c r="Q51" i="42"/>
  <c r="V49" i="42"/>
  <c r="AC49" i="42"/>
  <c r="K56" i="42"/>
  <c r="Q54" i="42"/>
  <c r="AC51" i="42"/>
  <c r="R51" i="42"/>
  <c r="AD51" i="42" s="1"/>
  <c r="W49" i="42"/>
  <c r="L56" i="42"/>
  <c r="R54" i="42"/>
  <c r="J28" i="40"/>
  <c r="J22" i="40"/>
  <c r="H27" i="40"/>
  <c r="H26" i="40"/>
  <c r="H25" i="40"/>
  <c r="H24" i="40"/>
  <c r="H23" i="40"/>
  <c r="E27" i="40"/>
  <c r="E26" i="40"/>
  <c r="E25" i="40"/>
  <c r="E24" i="40"/>
  <c r="E23" i="40"/>
  <c r="Q34" i="42"/>
  <c r="AC34" i="42" s="1"/>
  <c r="N34" i="42"/>
  <c r="Z34" i="42" s="1"/>
  <c r="AD26" i="42"/>
  <c r="R34" i="42"/>
  <c r="AA26" i="42"/>
  <c r="O34" i="42"/>
  <c r="AA34" i="42" s="1"/>
  <c r="AB26" i="42"/>
  <c r="P34" i="42"/>
  <c r="AB34" i="42" s="1"/>
  <c r="AD34" i="42"/>
  <c r="N37" i="42"/>
  <c r="H43" i="42"/>
  <c r="O37" i="42"/>
  <c r="I43" i="42"/>
  <c r="P37" i="42"/>
  <c r="J43" i="42"/>
  <c r="Q37" i="42"/>
  <c r="K43" i="42"/>
  <c r="R37" i="42"/>
  <c r="L43" i="42"/>
  <c r="S26" i="42"/>
  <c r="Z26" i="42"/>
  <c r="T26" i="42"/>
  <c r="T34" i="42" s="1"/>
  <c r="U26" i="42"/>
  <c r="Y34" i="42"/>
  <c r="AF34" i="42"/>
  <c r="V26" i="42"/>
  <c r="AC26" i="42"/>
  <c r="W26" i="42"/>
  <c r="C10" i="41"/>
  <c r="G10" i="41" s="1"/>
  <c r="J14" i="40"/>
  <c r="J32" i="40" l="1"/>
  <c r="J31" i="40"/>
  <c r="D30" i="41"/>
  <c r="H25" i="41"/>
  <c r="E25" i="41"/>
  <c r="D31" i="41"/>
  <c r="H26" i="41"/>
  <c r="I26" i="41" s="1"/>
  <c r="E26" i="41"/>
  <c r="AG49" i="42"/>
  <c r="AI49" i="42"/>
  <c r="R56" i="42"/>
  <c r="W54" i="42"/>
  <c r="W51" i="42"/>
  <c r="W62" i="42" s="1"/>
  <c r="AK49" i="42"/>
  <c r="Q56" i="42"/>
  <c r="V54" i="42"/>
  <c r="V51" i="42"/>
  <c r="V62" i="42" s="1"/>
  <c r="AJ49" i="42"/>
  <c r="AJ51" i="42"/>
  <c r="AI51" i="42"/>
  <c r="AH51" i="42"/>
  <c r="AG51" i="42"/>
  <c r="P56" i="42"/>
  <c r="U54" i="42"/>
  <c r="O56" i="42"/>
  <c r="T54" i="42"/>
  <c r="N56" i="42"/>
  <c r="S54" i="42"/>
  <c r="J27" i="40"/>
  <c r="J26" i="40"/>
  <c r="J25" i="40"/>
  <c r="J24" i="40"/>
  <c r="J23" i="40"/>
  <c r="V34" i="42"/>
  <c r="V58" i="42" s="1"/>
  <c r="T58" i="42"/>
  <c r="W34" i="42"/>
  <c r="W58" i="42" s="1"/>
  <c r="S34" i="42"/>
  <c r="AG34" i="42" s="1"/>
  <c r="U34" i="42"/>
  <c r="U58" i="42" s="1"/>
  <c r="G12" i="41"/>
  <c r="G11" i="41"/>
  <c r="W37" i="42"/>
  <c r="W43" i="42" s="1"/>
  <c r="W60" i="42" s="1"/>
  <c r="R43" i="42"/>
  <c r="V37" i="42"/>
  <c r="V43" i="42" s="1"/>
  <c r="V60" i="42" s="1"/>
  <c r="Q43" i="42"/>
  <c r="U37" i="42"/>
  <c r="U43" i="42" s="1"/>
  <c r="U60" i="42" s="1"/>
  <c r="P43" i="42"/>
  <c r="T37" i="42"/>
  <c r="T43" i="42" s="1"/>
  <c r="T60" i="42" s="1"/>
  <c r="O43" i="42"/>
  <c r="S37" i="42"/>
  <c r="S43" i="42" s="1"/>
  <c r="S60" i="42" s="1"/>
  <c r="N43" i="42"/>
  <c r="AI26" i="42"/>
  <c r="AG26" i="42"/>
  <c r="AH26" i="42"/>
  <c r="AK26" i="42"/>
  <c r="AJ26" i="42"/>
  <c r="AH34" i="42"/>
  <c r="D10" i="41"/>
  <c r="C21" i="41"/>
  <c r="G21" i="41" s="1"/>
  <c r="C27" i="40"/>
  <c r="C9" i="41" s="1"/>
  <c r="G9" i="41" s="1"/>
  <c r="C26" i="40"/>
  <c r="C8" i="41" s="1"/>
  <c r="G8" i="41" s="1"/>
  <c r="C25" i="40"/>
  <c r="C7" i="41" s="1"/>
  <c r="G7" i="41" s="1"/>
  <c r="C24" i="40"/>
  <c r="C6" i="41" s="1"/>
  <c r="G6" i="41" s="1"/>
  <c r="C23" i="40"/>
  <c r="C5" i="41" s="1"/>
  <c r="G5" i="41" s="1"/>
  <c r="H31" i="41" l="1"/>
  <c r="I31" i="41" s="1"/>
  <c r="E31" i="41"/>
  <c r="H27" i="41"/>
  <c r="H41" i="41" s="1"/>
  <c r="I25" i="41"/>
  <c r="I27" i="41" s="1"/>
  <c r="I41" i="41" s="1"/>
  <c r="H30" i="41"/>
  <c r="E30" i="41"/>
  <c r="U56" i="42"/>
  <c r="U64" i="42" s="1"/>
  <c r="U66" i="42"/>
  <c r="V56" i="42"/>
  <c r="V64" i="42" s="1"/>
  <c r="V66" i="42"/>
  <c r="W56" i="42"/>
  <c r="W64" i="42" s="1"/>
  <c r="W66" i="42"/>
  <c r="T56" i="42"/>
  <c r="T64" i="42" s="1"/>
  <c r="T66" i="42"/>
  <c r="S56" i="42"/>
  <c r="S64" i="42" s="1"/>
  <c r="S66" i="42"/>
  <c r="AK51" i="42"/>
  <c r="AI34" i="42"/>
  <c r="AK34" i="42"/>
  <c r="S58" i="42"/>
  <c r="G13" i="41"/>
  <c r="G35" i="41" s="1"/>
  <c r="AJ34" i="42"/>
  <c r="D21" i="41"/>
  <c r="C20" i="41"/>
  <c r="G20" i="41" s="1"/>
  <c r="C19" i="41"/>
  <c r="G19" i="41" s="1"/>
  <c r="C18" i="41"/>
  <c r="G18" i="41" s="1"/>
  <c r="C17" i="41"/>
  <c r="G17" i="41" s="1"/>
  <c r="C16" i="41"/>
  <c r="G16" i="41" s="1"/>
  <c r="D9" i="41"/>
  <c r="D8" i="41"/>
  <c r="D7" i="41"/>
  <c r="D6" i="41"/>
  <c r="D5" i="41"/>
  <c r="E10" i="41"/>
  <c r="H10" i="41"/>
  <c r="I10" i="41" s="1"/>
  <c r="H32" i="41" l="1"/>
  <c r="H43" i="41" s="1"/>
  <c r="H45" i="41"/>
  <c r="I30" i="41"/>
  <c r="E11" i="41"/>
  <c r="H11" i="41"/>
  <c r="E12" i="41"/>
  <c r="H12" i="41"/>
  <c r="I12" i="41" s="1"/>
  <c r="H8" i="41"/>
  <c r="I8" i="41" s="1"/>
  <c r="E8" i="41"/>
  <c r="G22" i="41"/>
  <c r="G37" i="41" s="1"/>
  <c r="G39" i="41" s="1"/>
  <c r="H5" i="41"/>
  <c r="E5" i="41"/>
  <c r="E6" i="41"/>
  <c r="H6" i="41"/>
  <c r="I6" i="41" s="1"/>
  <c r="E7" i="41"/>
  <c r="H7" i="41"/>
  <c r="I7" i="41" s="1"/>
  <c r="E9" i="41"/>
  <c r="H9" i="41"/>
  <c r="I9" i="41" s="1"/>
  <c r="D20" i="41"/>
  <c r="D19" i="41"/>
  <c r="D18" i="41"/>
  <c r="D17" i="41"/>
  <c r="D16" i="41"/>
  <c r="H21" i="41"/>
  <c r="I21" i="41" s="1"/>
  <c r="E21" i="41"/>
  <c r="I45" i="41" l="1"/>
  <c r="I32" i="41"/>
  <c r="I43" i="41" s="1"/>
  <c r="I11" i="41"/>
  <c r="H16" i="41"/>
  <c r="E16" i="41"/>
  <c r="H17" i="41"/>
  <c r="I17" i="41" s="1"/>
  <c r="E17" i="41"/>
  <c r="H18" i="41"/>
  <c r="I18" i="41" s="1"/>
  <c r="E18" i="41"/>
  <c r="H19" i="41"/>
  <c r="I19" i="41" s="1"/>
  <c r="E19" i="41"/>
  <c r="H20" i="41"/>
  <c r="I20" i="41" s="1"/>
  <c r="E20" i="41"/>
  <c r="H13" i="41"/>
  <c r="H35" i="41" s="1"/>
  <c r="I5" i="41"/>
  <c r="I13" i="41" s="1"/>
  <c r="I35" i="41" s="1"/>
  <c r="H22" i="41" l="1"/>
  <c r="H37" i="41" s="1"/>
  <c r="H39" i="41" s="1"/>
  <c r="I16" i="41"/>
  <c r="I22" i="41" s="1"/>
  <c r="I37" i="41" s="1"/>
  <c r="I39"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sharedStrings.xml><?xml version="1.0" encoding="utf-8"?>
<sst xmlns="http://schemas.openxmlformats.org/spreadsheetml/2006/main" count="2166" uniqueCount="852">
  <si>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</si>
  <si>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</si>
  <si>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</si>
  <si>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</si>
  <si>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</si>
  <si>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</si>
  <si>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</si>
  <si>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</si>
  <si>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</si>
  <si>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</si>
  <si>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</si>
  <si>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</si>
  <si>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</si>
  <si>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</si>
  <si>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</si>
  <si>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</si>
  <si>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</si>
  <si>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</si>
  <si>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</si>
  <si>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</si>
  <si>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</si>
  <si>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</si>
  <si>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</si>
  <si>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</si>
  <si>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</si>
  <si>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</si>
  <si>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</si>
  <si>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</si>
  <si>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</si>
  <si>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</si>
  <si>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</si>
  <si>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</si>
  <si>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</si>
  <si>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</si>
  <si>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</si>
  <si>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</si>
  <si>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</si>
  <si>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</si>
  <si>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</si>
  <si>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</si>
  <si>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</si>
  <si>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</si>
  <si>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</si>
  <si>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</si>
  <si>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</si>
  <si>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</si>
  <si>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</si>
  <si>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</si>
  <si>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</si>
  <si>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</si>
  <si>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</si>
  <si>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</si>
  <si>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</si>
  <si>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</si>
  <si>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</si>
  <si>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</si>
  <si>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</si>
  <si>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</si>
  <si>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</si>
  <si>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</si>
  <si>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</si>
  <si>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</si>
  <si>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</si>
  <si>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</si>
  <si>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</si>
  <si>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</si>
  <si>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</si>
  <si>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</si>
  <si>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</si>
  <si>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</si>
  <si>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</si>
  <si>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</si>
  <si>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</si>
  <si>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</si>
  <si>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</si>
  <si>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</si>
  <si>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</si>
  <si>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</si>
  <si>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</si>
  <si>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</si>
  <si>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</si>
  <si>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</si>
  <si>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</si>
  <si>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</si>
  <si>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</si>
  <si>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</si>
  <si>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</si>
  <si>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</si>
  <si>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</si>
  <si>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</si>
  <si>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</si>
  <si>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</si>
  <si>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</si>
  <si>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</si>
  <si>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</si>
  <si>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</si>
  <si>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</si>
  <si>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</si>
  <si>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</si>
  <si>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</si>
  <si>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</si>
  <si>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</si>
  <si>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</si>
  <si>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</si>
  <si>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</si>
  <si>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</si>
  <si>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</si>
  <si>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</si>
  <si>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</si>
  <si>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</si>
  <si>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</si>
  <si>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</si>
  <si>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</si>
  <si>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</si>
  <si>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</si>
  <si>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</si>
  <si>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</si>
  <si>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</si>
  <si>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</si>
  <si>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</si>
  <si>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</si>
  <si>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</si>
  <si>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</si>
  <si>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</si>
  <si>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</si>
  <si>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</si>
  <si>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</si>
  <si>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</si>
  <si>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</si>
  <si>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</si>
  <si>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</si>
  <si>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</si>
  <si>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</si>
  <si>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</si>
  <si>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</si>
  <si>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</si>
  <si>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</si>
  <si>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</si>
  <si>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</si>
  <si>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</si>
  <si>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</si>
  <si>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</si>
  <si>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</si>
  <si>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</si>
  <si>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</si>
  <si>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</si>
  <si>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</si>
  <si>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</si>
  <si>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</si>
  <si>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</si>
  <si>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</si>
  <si>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</si>
  <si>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</si>
  <si>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</si>
  <si>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</si>
  <si>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</si>
  <si>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</si>
  <si>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</si>
  <si>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</si>
  <si>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</si>
  <si>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</si>
  <si>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</si>
  <si>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</si>
  <si>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</si>
  <si>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</si>
  <si>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</si>
  <si>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</si>
  <si>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</si>
  <si>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</si>
  <si>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</si>
  <si>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</si>
  <si>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</si>
  <si>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</si>
  <si>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</si>
  <si>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</si>
  <si>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</si>
  <si>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</si>
  <si>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</si>
  <si>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</si>
  <si>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</si>
  <si>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</si>
  <si>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</si>
  <si>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</si>
  <si>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</si>
  <si>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</si>
  <si>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</si>
  <si>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</si>
  <si>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</si>
  <si>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</si>
  <si>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</si>
  <si>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</si>
  <si>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</si>
  <si>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</si>
  <si>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</si>
  <si>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</si>
  <si>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</si>
  <si>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</si>
  <si>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</si>
  <si>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</si>
  <si>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</si>
  <si>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</si>
  <si>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</si>
  <si>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</si>
  <si>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</si>
  <si>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</si>
  <si>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</si>
  <si>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</si>
  <si>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</si>
  <si>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</si>
  <si>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</si>
  <si>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</si>
  <si>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</si>
  <si>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</si>
  <si>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</si>
  <si>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</si>
  <si>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</si>
  <si>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</si>
  <si>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</si>
  <si>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</si>
  <si>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</si>
  <si>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</si>
  <si>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</si>
  <si>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</si>
  <si>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</si>
  <si>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</si>
  <si>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</si>
  <si>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</si>
  <si>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</si>
  <si>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</si>
  <si>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</si>
  <si>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</si>
  <si>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</si>
  <si>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</si>
  <si>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</si>
  <si>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</si>
  <si>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</si>
  <si>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</si>
  <si>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</si>
  <si>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</si>
  <si>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</si>
  <si>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</si>
  <si>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</si>
  <si>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</si>
  <si>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</si>
  <si>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</si>
  <si>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</si>
  <si>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</si>
  <si>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</si>
  <si>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</si>
  <si>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</si>
  <si>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</si>
  <si>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</si>
  <si>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</si>
  <si>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</si>
  <si>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</si>
  <si>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</si>
  <si>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</si>
  <si>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</si>
  <si>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</si>
  <si>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</si>
  <si>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</si>
  <si>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</si>
  <si>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</si>
  <si>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</si>
  <si>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</si>
  <si>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</si>
  <si>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</si>
  <si>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</si>
  <si>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</si>
  <si>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</si>
  <si>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</si>
  <si>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</si>
  <si>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</si>
  <si>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</si>
  <si>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</si>
  <si>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</si>
  <si>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</si>
  <si>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</si>
  <si>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</si>
  <si>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</si>
  <si>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</si>
  <si>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</si>
  <si>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</si>
  <si>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</si>
  <si>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</si>
  <si>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</si>
  <si>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</si>
  <si>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</si>
  <si>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</si>
  <si>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</si>
  <si>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</si>
  <si>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</si>
  <si>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</si>
  <si>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</si>
  <si>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</si>
  <si>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</si>
  <si>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</si>
  <si>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</si>
  <si>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</si>
  <si>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</si>
  <si>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</si>
  <si>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</si>
  <si>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</si>
  <si>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</si>
  <si>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</si>
  <si>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</si>
  <si>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</si>
  <si>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</si>
  <si>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</si>
  <si>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</si>
  <si>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</si>
  <si>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</si>
  <si>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</si>
  <si>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</si>
  <si>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</si>
  <si>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</si>
  <si>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</si>
  <si>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</si>
  <si>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</si>
  <si>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</si>
  <si>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</si>
  <si>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</si>
  <si>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</si>
  <si>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</si>
  <si>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</si>
  <si>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</si>
  <si>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</si>
  <si>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</si>
  <si>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</si>
  <si>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</si>
  <si>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</si>
  <si>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</si>
  <si>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</si>
  <si>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</si>
  <si>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</si>
  <si>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</si>
  <si>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</si>
  <si>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</si>
  <si>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</si>
  <si>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</si>
  <si>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</si>
  <si>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</si>
  <si>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</si>
  <si>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</si>
  <si>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</si>
  <si>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</si>
  <si>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</si>
  <si>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</si>
  <si>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</si>
  <si>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</si>
  <si>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</si>
  <si>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</si>
  <si>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</si>
  <si>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</si>
  <si>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</si>
  <si>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</si>
  <si>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</si>
  <si>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</si>
  <si>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</si>
  <si>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</si>
  <si>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</si>
  <si>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</si>
  <si>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</si>
  <si>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</si>
  <si>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</si>
  <si>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</si>
  <si>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</si>
  <si>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</si>
  <si>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</si>
  <si>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</si>
  <si>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</si>
  <si>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</si>
  <si>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</si>
  <si>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</si>
  <si>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</si>
  <si>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</si>
  <si>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</si>
  <si>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</si>
  <si>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</si>
  <si>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</si>
  <si>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</si>
  <si>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</si>
  <si>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</si>
  <si>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</si>
  <si>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</si>
  <si>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</si>
  <si>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</si>
  <si>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</si>
  <si>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</si>
  <si>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</si>
  <si>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</si>
  <si>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</si>
  <si>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</si>
  <si>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</si>
  <si>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</si>
  <si>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</si>
  <si>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</si>
  <si>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</si>
  <si>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</si>
  <si>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</si>
  <si>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</si>
  <si>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</si>
  <si>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</si>
  <si>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</si>
  <si>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</si>
  <si>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</si>
  <si>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</si>
  <si>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</si>
  <si>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</si>
  <si>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</si>
  <si>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</si>
  <si>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</si>
  <si>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</si>
  <si>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</si>
  <si>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</si>
  <si>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</si>
  <si>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</si>
  <si>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</si>
  <si>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</si>
  <si>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</si>
  <si>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</si>
  <si>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</si>
  <si>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</si>
  <si>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</si>
  <si>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</si>
  <si>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</si>
  <si>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</si>
  <si>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</si>
  <si>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</si>
  <si>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</si>
  <si>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</si>
  <si>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</si>
  <si>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</si>
  <si>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</si>
  <si>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</si>
  <si>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</si>
  <si>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</si>
  <si>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</si>
  <si>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</si>
  <si>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</si>
  <si>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</si>
  <si>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</si>
  <si>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</si>
  <si>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</si>
  <si>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</si>
  <si>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</si>
  <si>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</si>
  <si>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</si>
  <si>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</si>
  <si>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</si>
  <si>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</si>
  <si>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</si>
  <si>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</si>
  <si>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</si>
  <si>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</si>
  <si>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</si>
  <si>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</si>
  <si>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</si>
  <si>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</si>
  <si>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</si>
  <si>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</si>
  <si>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</si>
  <si>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</si>
  <si>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</si>
  <si>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</si>
  <si>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</si>
  <si>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</si>
  <si>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</si>
  <si>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</si>
  <si>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</si>
  <si>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</si>
  <si>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</si>
  <si>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</si>
  <si>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</si>
  <si>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</si>
  <si>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</si>
  <si>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</si>
  <si>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</si>
  <si>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</si>
  <si>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</si>
  <si>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</si>
  <si>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</si>
  <si>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</si>
  <si>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</si>
  <si>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</si>
  <si>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</si>
  <si>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</si>
  <si>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</si>
  <si>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</si>
  <si>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</si>
  <si>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</si>
  <si>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</si>
  <si>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</si>
  <si>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</si>
  <si>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</si>
  <si>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</si>
  <si>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</si>
  <si>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</si>
  <si>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</si>
  <si>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</si>
  <si>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</si>
  <si>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</si>
  <si>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</si>
  <si>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</si>
  <si>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</si>
  <si>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</si>
  <si>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</si>
  <si>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</si>
  <si>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</si>
  <si>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</si>
  <si>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</si>
  <si>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</si>
  <si>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</si>
  <si>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</si>
  <si>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</si>
  <si>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</si>
  <si>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</si>
  <si>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</si>
  <si>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</si>
  <si>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</si>
  <si>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</si>
  <si>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</si>
  <si>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</si>
  <si>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</si>
  <si>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</si>
  <si>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</si>
  <si>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</si>
  <si>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</si>
  <si>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</si>
  <si>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</si>
  <si>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</si>
  <si>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</si>
  <si>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</si>
  <si>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</si>
  <si>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</si>
  <si>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</si>
  <si>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</si>
  <si>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</si>
  <si>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</si>
  <si>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</si>
  <si>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</si>
  <si>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</si>
  <si>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</si>
  <si>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</si>
  <si>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</si>
  <si>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</si>
  <si>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</si>
  <si>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</si>
  <si>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</si>
  <si>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</si>
  <si>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</si>
  <si>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</si>
  <si>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</si>
  <si>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</si>
  <si>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</si>
  <si>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</si>
  <si>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</si>
  <si>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</si>
  <si>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</si>
  <si>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</si>
  <si>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</si>
  <si>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</si>
  <si>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</si>
  <si>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</si>
  <si>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</si>
  <si>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</si>
  <si>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</si>
  <si>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</si>
  <si>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</si>
  <si>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</si>
  <si>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</si>
  <si>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</si>
  <si>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</si>
  <si>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</si>
  <si>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</si>
  <si>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</si>
  <si>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</si>
  <si>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</si>
  <si>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</si>
  <si>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</si>
  <si>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</si>
  <si>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</si>
  <si>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</si>
  <si>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</si>
  <si>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</si>
  <si>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</si>
  <si>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</si>
  <si>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</si>
  <si>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</si>
  <si>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</si>
  <si>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</si>
  <si>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</si>
  <si>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</si>
  <si>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</si>
  <si>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</si>
  <si>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</si>
  <si>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</si>
  <si>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</si>
  <si>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</si>
  <si>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</si>
  <si>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</si>
  <si>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</si>
  <si>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</si>
  <si>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</si>
  <si>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</si>
  <si>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</si>
  <si>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</si>
  <si>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</si>
  <si>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</si>
  <si>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</si>
  <si>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</si>
  <si>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</si>
  <si>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</si>
  <si>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</si>
  <si>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</si>
  <si>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</si>
  <si>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</si>
  <si>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</si>
  <si>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</si>
  <si>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</si>
  <si>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</si>
  <si>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</si>
  <si>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</si>
  <si>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</si>
  <si>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</si>
  <si>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</si>
  <si>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</si>
  <si>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</si>
  <si>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</si>
  <si>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</si>
  <si>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</si>
  <si>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</si>
  <si>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</si>
  <si>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</si>
  <si>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</si>
  <si>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</si>
  <si>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</si>
  <si>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</si>
  <si>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</si>
  <si>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</si>
  <si>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</si>
  <si>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</si>
  <si>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</si>
  <si>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</si>
  <si>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</si>
  <si>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</si>
  <si>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</si>
  <si>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</si>
  <si>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</si>
  <si>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</si>
  <si>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</si>
  <si>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</si>
  <si>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</si>
  <si>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</si>
  <si>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</si>
  <si>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</si>
  <si>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</si>
  <si>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</si>
  <si>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</si>
  <si>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</si>
  <si>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</si>
  <si>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</si>
  <si>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</si>
  <si>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</si>
  <si>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</si>
  <si>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</si>
  <si>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</si>
  <si>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</si>
  <si>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</si>
  <si>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</si>
  <si>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</si>
  <si>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</si>
  <si>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</si>
  <si>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</si>
  <si>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</si>
  <si>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</si>
  <si>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</si>
  <si>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</si>
  <si>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</si>
  <si>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</si>
  <si>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</si>
  <si>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</si>
  <si>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</si>
  <si>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</si>
  <si>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</si>
  <si>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</si>
  <si>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</si>
  <si>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</si>
  <si>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</si>
  <si>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</si>
  <si>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</si>
  <si>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</si>
  <si>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</si>
  <si>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</si>
  <si>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</si>
  <si>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</si>
  <si>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</si>
  <si>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</si>
  <si>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</si>
  <si>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</si>
  <si>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</si>
  <si>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</si>
  <si>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</si>
  <si>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</si>
  <si>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r>
      <rPr>
        <sz val="11"/>
        <rFont val="Arial"/>
        <family val="2"/>
      </rPr>
      <t>The guidance covers</t>
    </r>
    <r>
      <rPr>
        <b/>
        <sz val="11"/>
        <color rgb="FFFF0000"/>
        <rFont val="Arial"/>
        <family val="2"/>
      </rPr>
      <t xml:space="preserve"> age group covered by guidance</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</si>
  <si>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</si>
  <si>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</si>
  <si>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</si>
  <si>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</si>
  <si>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</si>
  <si>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</si>
  <si>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</si>
  <si>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</si>
  <si>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Cost element</t>
  </si>
  <si>
    <t>Unit cost (£)</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</si>
  <si>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</si>
  <si>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</si>
  <si>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</si>
  <si>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</si>
  <si>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</si>
  <si>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</si>
  <si>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</si>
  <si>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</si>
  <si>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</si>
  <si>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</si>
  <si>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Cancer Registration Statistics, England 2019 - NDRS (digital.nhs.uk)</t>
  </si>
  <si>
    <t>Breast cancer diagnoses per year</t>
  </si>
  <si>
    <t>Proportion of people who are eligible for supervised exercise and choose supervised exercise</t>
  </si>
  <si>
    <t>Proportion of people offered supervised exercise programme following surgery</t>
  </si>
  <si>
    <t>Proportion of people offered usual care following surgery</t>
  </si>
  <si>
    <t>Staffing cost per hour at mid point band 6</t>
  </si>
  <si>
    <t>Staffing cost per hour at mid point band 5</t>
  </si>
  <si>
    <t>Staffing cost per hour at mid point band 4</t>
  </si>
  <si>
    <t>Staffing cost per hour at mid point band 7</t>
  </si>
  <si>
    <t>On costs</t>
  </si>
  <si>
    <t>Total cost including on costs (£)</t>
  </si>
  <si>
    <t>Staffing costs</t>
  </si>
  <si>
    <t>Total session length (hours)</t>
  </si>
  <si>
    <t>Staff band (local input)</t>
  </si>
  <si>
    <t>Non-contact time (hours) (local input)</t>
  </si>
  <si>
    <t>Assessment length (hours) (local input)</t>
  </si>
  <si>
    <t>Hourly rate (£) (local input)</t>
  </si>
  <si>
    <t>Face to face one on one exercise sessions</t>
  </si>
  <si>
    <t>Total staffing time (hours)</t>
  </si>
  <si>
    <t>Session length (hours) (local input)</t>
  </si>
  <si>
    <t>Number of participants (local input)</t>
  </si>
  <si>
    <t>Cost per programme (£)</t>
  </si>
  <si>
    <t>Cost per session (£)</t>
  </si>
  <si>
    <t>Face to face group exercise sessions</t>
  </si>
  <si>
    <t>Virtual one on one exercise sessions</t>
  </si>
  <si>
    <t>Virtual group exercise sessions</t>
  </si>
  <si>
    <t>Number of sessions</t>
  </si>
  <si>
    <t>Cost per participant (£)</t>
  </si>
  <si>
    <t>Staffing time per participant (hours)</t>
  </si>
  <si>
    <t>People offered usual care following surgery</t>
  </si>
  <si>
    <t xml:space="preserve">People receiving initial assessment </t>
  </si>
  <si>
    <t>Hours (local input)</t>
  </si>
  <si>
    <t>Staff hours current practice</t>
  </si>
  <si>
    <t>Staff hours future practice</t>
  </si>
  <si>
    <t>Impact on capacity (hours)</t>
  </si>
  <si>
    <t>Number of adults</t>
  </si>
  <si>
    <t>Staff hours</t>
  </si>
  <si>
    <t>Change in staffing hours '000 year 1</t>
  </si>
  <si>
    <t>Change in staffing hours '000 year 2</t>
  </si>
  <si>
    <t>Change in staffing hours '000 year 3</t>
  </si>
  <si>
    <t>Change in staffing hours '000 year 4</t>
  </si>
  <si>
    <t>Change in staffing hours '000 year 5</t>
  </si>
  <si>
    <t>Breast cancer – reducing arm and shoulder mobility problems after breast cancer surgery (update)</t>
  </si>
  <si>
    <t>© NICE 2023. All rights reserved. Subject to Notice of rights.</t>
  </si>
  <si>
    <t>People receiving face to face one on one exercise sessions</t>
  </si>
  <si>
    <t>People receiving face to face group exercise sessions</t>
  </si>
  <si>
    <t>People receiving virtual one on one exercise sessions</t>
  </si>
  <si>
    <t>People receiving virtual group exercise sessions</t>
  </si>
  <si>
    <t>Initial assessment</t>
  </si>
  <si>
    <r>
      <t>Recommend</t>
    </r>
    <r>
      <rPr>
        <b/>
        <sz val="11"/>
        <rFont val="Arial"/>
        <family val="2"/>
      </rPr>
      <t>ation 1.12.8 -</t>
    </r>
    <r>
      <rPr>
        <b/>
        <sz val="11"/>
        <color rgb="FFFF0000"/>
        <rFont val="Arial"/>
        <family val="2"/>
      </rPr>
      <t xml:space="preserve"> </t>
    </r>
    <r>
      <rPr>
        <b/>
        <sz val="11"/>
        <rFont val="Arial"/>
        <family val="2"/>
      </rPr>
      <t xml:space="preserve">Offer supervised support when performing functional exercises to people who have been assessed as being at high risk of developing shoulder problems after surgery for breast cancer </t>
    </r>
    <r>
      <rPr>
        <b/>
        <sz val="11"/>
        <color rgb="FFFF0000"/>
        <rFont val="Arial"/>
        <family val="2"/>
      </rPr>
      <t>- cost impact</t>
    </r>
  </si>
  <si>
    <t>Recommendation 1.12.8 - cost impact</t>
  </si>
  <si>
    <r>
      <t>Recom</t>
    </r>
    <r>
      <rPr>
        <b/>
        <sz val="11"/>
        <rFont val="Arial"/>
        <family val="2"/>
      </rPr>
      <t>mendation 1.12.8 -</t>
    </r>
    <r>
      <rPr>
        <b/>
        <sz val="11"/>
        <color rgb="FFFF0000"/>
        <rFont val="Arial"/>
        <family val="2"/>
      </rPr>
      <t xml:space="preserve"> capacity impact</t>
    </r>
  </si>
  <si>
    <t>Recommendation 1.12.8  - capacity impact</t>
  </si>
  <si>
    <t>Population covered (adults)</t>
  </si>
  <si>
    <r>
      <t>Recommenda</t>
    </r>
    <r>
      <rPr>
        <b/>
        <sz val="11"/>
        <rFont val="Arial"/>
        <family val="2"/>
      </rPr>
      <t xml:space="preserve">tion 1.12.8 - Offer supervised support when performing functional exercises to people who have been assessed as being at high risk of developing shoulder problems after surgery for breast cancer </t>
    </r>
    <r>
      <rPr>
        <b/>
        <sz val="11"/>
        <color rgb="FFFF0000"/>
        <rFont val="Arial"/>
        <family val="2"/>
      </rPr>
      <t>- cost impact</t>
    </r>
  </si>
  <si>
    <r>
      <t>Recommen</t>
    </r>
    <r>
      <rPr>
        <b/>
        <sz val="11"/>
        <rFont val="Arial"/>
        <family val="2"/>
      </rPr>
      <t xml:space="preserve">dation 1.12.8 - </t>
    </r>
    <r>
      <rPr>
        <b/>
        <sz val="11"/>
        <color rgb="FFFF0000"/>
        <rFont val="Arial"/>
        <family val="2"/>
      </rPr>
      <t>capacity impact</t>
    </r>
  </si>
  <si>
    <t>Recommendation 1.12.8 - Offer supervised support when performing functional exercises to people who have been assessed as being at high risk of developing shoulder problems after surgery for breast cancer</t>
  </si>
  <si>
    <t>Adult population</t>
  </si>
  <si>
    <r>
      <rPr>
        <b/>
        <sz val="11"/>
        <color rgb="FFFF0000"/>
        <rFont val="Arial"/>
        <family val="2"/>
      </rPr>
      <t>Adult population</t>
    </r>
    <r>
      <rPr>
        <sz val="11"/>
        <color theme="1"/>
        <rFont val="Arial"/>
        <family val="2"/>
      </rPr>
      <t xml:space="preserve"> forecast at 2026/27</t>
    </r>
  </si>
  <si>
    <t>One off costs</t>
  </si>
  <si>
    <t>Savings</t>
  </si>
  <si>
    <t>On costs include employer's national insurance contributions and superannuation costs</t>
  </si>
  <si>
    <t>Number of sessions as per PROSPER trial.  3 to 6 were delivered.  3 sessions used but can be amended locally</t>
  </si>
  <si>
    <t>Cost type (local input)</t>
  </si>
  <si>
    <t>e.g. IT equipment for virtual sessions</t>
  </si>
  <si>
    <t>e.g. exercise equipment</t>
  </si>
  <si>
    <t>There may be one-off cost associated with setting up the service, please enter these in the blue cells above</t>
  </si>
  <si>
    <t>One-off costs</t>
  </si>
  <si>
    <t>e.g. reduced pain medication</t>
  </si>
  <si>
    <t>Saving type (local input)</t>
  </si>
  <si>
    <t>Uptake figuresare illustrative only and can be amended locally</t>
  </si>
  <si>
    <t>Savings (£) per participant 
(local input)</t>
  </si>
  <si>
    <t>Cost (£) 
(local input)</t>
  </si>
  <si>
    <t>Savings per participant</t>
  </si>
  <si>
    <t>One off costs of establishing the service</t>
  </si>
  <si>
    <t>There may be savings as a result of supervised exercise programmes, please enter these in the blue cells above.  Enter as a negative value.</t>
  </si>
  <si>
    <r>
      <t xml:space="preserve">Exercise versus usual care after non-reconstructive breast cancer surgery (UK PROSPER): multicentre randomised controlled trial and economic evaluation, Bruce J et al 2021 </t>
    </r>
    <r>
      <rPr>
        <sz val="11"/>
        <rFont val="Calibri"/>
        <family val="2"/>
      </rPr>
      <t>392/951 met criteria and elected to undergo supervised exercise</t>
    </r>
  </si>
  <si>
    <t>Source: NHS Agenda for change 22/23 payscales</t>
  </si>
  <si>
    <t>Number of sessions 
(local input)</t>
  </si>
  <si>
    <t>One-off costs of establishing the service (local input)</t>
  </si>
  <si>
    <t>Savings (local input)</t>
  </si>
  <si>
    <t>Proportion of people with early (stage I &amp; II) breast cancer</t>
  </si>
  <si>
    <t>Proportion of people who have radiotherapy for early breast cancer</t>
  </si>
  <si>
    <t xml:space="preserve">Recommendation 1.10.3 - Offer a regimen of 26 Gy in 5 fractions over 1 week for people with  invasive breast cancer having partial breast, whole breast or chest wall radiotherapy after breast-conserving surgery or mastectomy without regional lymph node irradiation. </t>
  </si>
  <si>
    <t>Radiotherapy costs</t>
  </si>
  <si>
    <t>Regimen</t>
  </si>
  <si>
    <t>Number of fractions</t>
  </si>
  <si>
    <t>26 Gy in 5 fractions over 1 week</t>
  </si>
  <si>
    <t>40 Gy in 15 fractions over 3 weeks</t>
  </si>
  <si>
    <t xml:space="preserve">https://www.england.nhs.uk/publication/2023-25-nhs-payment-scheme/ </t>
  </si>
  <si>
    <t>Total cost (£)</t>
  </si>
  <si>
    <t>Total time (hours)</t>
  </si>
  <si>
    <t>Recommendation 1.10.3 - cost impact</t>
  </si>
  <si>
    <t>Recommendation 1.10.3  - capacity impact</t>
  </si>
  <si>
    <t>Proportion of people who have 26 Gy in 5 fractions over 1 week</t>
  </si>
  <si>
    <t>Proportion of people who have 40 Gy in 15 fractions over 3 weeks</t>
  </si>
  <si>
    <t>People who have 26 Gy in 5 fractions over 1 week</t>
  </si>
  <si>
    <t>People who have 40 Gy in 15 fractions over 3 weeks</t>
  </si>
  <si>
    <t>Clinic length (hours) (local input)</t>
  </si>
  <si>
    <t>Capacity impact rec 1.12.8 (hours)</t>
  </si>
  <si>
    <t>Capacity impact rec 1.12.8 (WTE)</t>
  </si>
  <si>
    <t>Cash impact rec 1.12.8 (£)</t>
  </si>
  <si>
    <t>Cash impact  rec 1.10.3 (£)</t>
  </si>
  <si>
    <t>Capacity impact rec 1.10.3 (hours)</t>
  </si>
  <si>
    <t>Capacity impact rec 1.10.3 (clinics)</t>
  </si>
  <si>
    <r>
      <t>Recommen</t>
    </r>
    <r>
      <rPr>
        <b/>
        <sz val="11"/>
        <rFont val="Arial"/>
        <family val="2"/>
      </rPr>
      <t xml:space="preserve">dation 1.10.3 - </t>
    </r>
    <r>
      <rPr>
        <b/>
        <sz val="11"/>
        <color rgb="FFFF0000"/>
        <rFont val="Arial"/>
        <family val="2"/>
      </rPr>
      <t>capacity impact</t>
    </r>
  </si>
  <si>
    <t>Eligible population rec 1.12.8</t>
  </si>
  <si>
    <t>Eligible population rec 1.10.3</t>
  </si>
  <si>
    <t>Cash impact rec 1.12.8 (£'000)</t>
  </si>
  <si>
    <t>Capacity impact rec 1.12.8 (non-cash) ('000 hours)</t>
  </si>
  <si>
    <t>Cash impact rec 1.10.3 (£'000)</t>
  </si>
  <si>
    <t>Capacity impact rec 1.10.3 (non-cash) ('000 hours)</t>
  </si>
  <si>
    <t>Capacity impact rec 1.10.3 (non-cash) ('000 clinics)</t>
  </si>
  <si>
    <t>Uptake figures are illustrative only and can be amended locally</t>
  </si>
  <si>
    <t>Cost per fraction (£) 
(local input)</t>
  </si>
  <si>
    <t>Time per fraction (hours) 
(local input)</t>
  </si>
  <si>
    <t>Radiotherapy costs are based on HRG SC22Z Deliver a Fraction of Treatment on a Megavoltage Machine using 23/24 prices from the NHS Payment Scheme</t>
  </si>
  <si>
    <r>
      <t xml:space="preserve">Recommendation 1.10.3 - Offer a regimen of 26 Gy in 5 fractions over 1 week for people with  invasive breast cancer having partial breast, whole breast or chest wall radiotherapy after breast-conserving surgery or mastectomy without regional lymph node irradiation </t>
    </r>
    <r>
      <rPr>
        <b/>
        <sz val="11"/>
        <color rgb="FFFF0000"/>
        <rFont val="Arial"/>
        <family val="2"/>
      </rPr>
      <t>- cost impact</t>
    </r>
  </si>
  <si>
    <r>
      <t xml:space="preserve">Recommendation 1.10.3 </t>
    </r>
    <r>
      <rPr>
        <b/>
        <sz val="11"/>
        <color rgb="FFFF0000"/>
        <rFont val="Arial"/>
        <family val="2"/>
      </rPr>
      <t>- capacity impact</t>
    </r>
  </si>
  <si>
    <t>Assumed 30 minutes duration, can be amended locally</t>
  </si>
  <si>
    <t>Chemotherapy, Radiotherapy and Surgical Tumour Resections in England - NDRS
cancer type: breast, factor of interest: stage at cancer diagnosis, year of interest 2019 - of 34,082 cancers staged I or II, 21,323 had the intervention either resection + radiotherapy (14,099) or resection+ radiotherapy + chemotherapy (7,224)</t>
  </si>
  <si>
    <t>Putting NICE guidance into practice</t>
  </si>
  <si>
    <t>Resource impact template:</t>
  </si>
  <si>
    <t xml:space="preserve">Early and locally advanced breast cancer: </t>
  </si>
  <si>
    <t>diagnosis and management (update)</t>
  </si>
  <si>
    <t>Published: June 2023</t>
  </si>
  <si>
    <t>NG101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</si>
</sst>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1"/>
      <color rgb="FFFF0000"/>
      <name val="Arial"/>
      <family val="2"/>
    </font>
    <font>
      <b/>
      <sz val="11"/>
      <name val="Calibri"/>
      <family val="2"/>
      <scheme val="minor"/>
    </font>
    <font>
      <b/>
      <sz val="10"/>
      <color rgb="FFFF0000"/>
      <name val="Arial"/>
      <family val="2"/>
    </font>
    <font>
      <sz val="11"/>
      <name val="Calibri"/>
      <family val="2"/>
    </font>
    <font>
      <b/>
      <sz val="10"/>
      <color theme="1"/>
      <name val="Arial"/>
      <family val="2"/>
    </font>
    <font>
      <sz val="24"/>
      <color theme="0"/>
      <name val="Calibri"/>
      <family val="2"/>
      <scheme val="minor"/>
    </font>
    <font>
      <b/>
      <sz val="24"/>
      <color theme="1"/>
      <name val="Calibri"/>
      <family val="2"/>
      <scheme val="minor"/>
    </font>
    <font>
      <sz val="24"/>
      <color theme="1"/>
      <name val="Calibri"/>
      <family val="2"/>
      <scheme val="minor"/>
    </font>
    <font>
      <b/>
      <sz val="20"/>
      <color theme="1"/>
      <name val="Calibri"/>
      <family val="2"/>
      <scheme val="min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auto="1"/>
      </left>
      <right style="medium">
        <color auto="1"/>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xf numFmtId="0" fontId="31" fillId="0" borderId="0"/>
  </cellStyleXfs>
  <cellXfs count="676">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6"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6"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0"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1" xfId="0" applyNumberFormat="1" applyFont="1" applyBorder="1"/>
    <xf numFmtId="3" fontId="7" fillId="0" borderId="39" xfId="0" applyNumberFormat="1" applyFont="1" applyBorder="1"/>
    <xf numFmtId="3" fontId="33" fillId="0" borderId="41"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1" xfId="0" applyNumberFormat="1" applyFont="1" applyBorder="1"/>
    <xf numFmtId="3" fontId="37" fillId="0" borderId="41"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1"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3" fontId="2" fillId="0" borderId="0" xfId="82" applyNumberFormat="1"/>
    <xf numFmtId="165" fontId="2" fillId="0" borderId="0" xfId="82" applyNumberFormat="1"/>
    <xf numFmtId="165" fontId="5" fillId="0" borderId="0" xfId="82" applyNumberFormat="1" applyFont="1"/>
    <xf numFmtId="0" fontId="2" fillId="0" borderId="0" xfId="82" applyAlignment="1">
      <alignment horizontal="left"/>
    </xf>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6"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40" fillId="28" borderId="56" xfId="72" applyFont="1" applyFill="1" applyBorder="1" applyAlignment="1" applyProtection="1">
      <alignment horizontal="left" vertical="center" wrapText="1"/>
    </xf>
    <xf numFmtId="0" fontId="5" fillId="28" borderId="56"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1"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33" xfId="0" applyFont="1" applyBorder="1"/>
    <xf numFmtId="0" fontId="33" fillId="0" borderId="0" xfId="0" applyFont="1" applyAlignment="1">
      <alignment vertical="center"/>
    </xf>
    <xf numFmtId="0" fontId="48" fillId="37" borderId="12" xfId="0" applyFont="1" applyFill="1" applyBorder="1" applyAlignment="1">
      <alignment horizontal="left" vertical="center"/>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5" fillId="28" borderId="56" xfId="105" applyFont="1" applyFill="1" applyBorder="1" applyAlignment="1">
      <alignment vertical="center" wrapText="1"/>
    </xf>
    <xf numFmtId="0" fontId="8" fillId="24" borderId="65"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40" fillId="28" borderId="56" xfId="72" applyFont="1" applyFill="1" applyBorder="1" applyAlignment="1" applyProtection="1">
      <alignment vertical="center" wrapText="1"/>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4" xfId="0" applyFont="1" applyBorder="1" applyAlignment="1">
      <alignment vertical="center"/>
    </xf>
    <xf numFmtId="0" fontId="37" fillId="0" borderId="45" xfId="0" applyFont="1" applyBorder="1" applyAlignment="1">
      <alignment vertical="center"/>
    </xf>
    <xf numFmtId="0" fontId="37" fillId="0" borderId="72" xfId="0" applyFon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8" xfId="0" applyFont="1" applyFill="1" applyBorder="1" applyAlignment="1">
      <alignment horizontal="center" wrapText="1"/>
    </xf>
    <xf numFmtId="0" fontId="33" fillId="25" borderId="59" xfId="0" applyFont="1" applyFill="1" applyBorder="1" applyAlignment="1">
      <alignment horizontal="center" wrapText="1"/>
    </xf>
    <xf numFmtId="3" fontId="33" fillId="25" borderId="59" xfId="0" applyNumberFormat="1" applyFont="1" applyFill="1" applyBorder="1" applyAlignment="1">
      <alignment horizontal="center" wrapText="1"/>
    </xf>
    <xf numFmtId="3" fontId="33" fillId="25" borderId="57"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0" xfId="0" applyFont="1" applyFill="1" applyBorder="1" applyAlignment="1">
      <alignment horizontal="center" wrapText="1"/>
    </xf>
    <xf numFmtId="0" fontId="52" fillId="25" borderId="40" xfId="0" applyFont="1" applyFill="1" applyBorder="1" applyAlignment="1">
      <alignment horizontal="center" wrapText="1"/>
    </xf>
    <xf numFmtId="0" fontId="37" fillId="25" borderId="71" xfId="0" applyFont="1" applyFill="1" applyBorder="1" applyAlignment="1">
      <alignment horizontal="center" wrapText="1"/>
    </xf>
    <xf numFmtId="0" fontId="37" fillId="25" borderId="40" xfId="0" applyFont="1" applyFill="1" applyBorder="1" applyAlignment="1">
      <alignment horizontal="center" wrapText="1"/>
    </xf>
    <xf numFmtId="3" fontId="33" fillId="28" borderId="0" xfId="0" applyNumberFormat="1" applyFont="1" applyFill="1" applyAlignment="1">
      <alignment horizontal="center"/>
    </xf>
    <xf numFmtId="0" fontId="37" fillId="25" borderId="50"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2"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3" xfId="0" applyFont="1" applyFill="1" applyBorder="1" applyAlignment="1">
      <alignment horizontal="center" wrapText="1"/>
    </xf>
    <xf numFmtId="0" fontId="37" fillId="27" borderId="33" xfId="0" applyFont="1" applyFill="1" applyBorder="1" applyAlignment="1">
      <alignment horizontal="center" wrapText="1"/>
    </xf>
    <xf numFmtId="0" fontId="52" fillId="27" borderId="74"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2"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69"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70" xfId="0" applyNumberFormat="1" applyFont="1" applyFill="1" applyBorder="1" applyAlignment="1">
      <alignment horizontal="center"/>
    </xf>
    <xf numFmtId="3" fontId="33" fillId="27" borderId="63"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8" xfId="0" applyFont="1" applyFill="1" applyBorder="1"/>
    <xf numFmtId="0" fontId="33" fillId="0" borderId="76" xfId="0" applyFont="1" applyBorder="1"/>
    <xf numFmtId="0" fontId="33" fillId="25" borderId="74" xfId="0" applyFont="1" applyFill="1" applyBorder="1"/>
    <xf numFmtId="0" fontId="33" fillId="0" borderId="74"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4" xfId="92" applyFont="1" applyFill="1" applyBorder="1" applyAlignment="1">
      <alignment horizontal="center"/>
    </xf>
    <xf numFmtId="9" fontId="54" fillId="41" borderId="0" xfId="92" applyFont="1" applyFill="1" applyAlignment="1">
      <alignment horizontal="center"/>
    </xf>
    <xf numFmtId="9" fontId="54" fillId="41" borderId="74"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4" xfId="92" applyNumberFormat="1" applyFont="1" applyFill="1" applyBorder="1" applyAlignment="1">
      <alignment horizontal="right"/>
    </xf>
    <xf numFmtId="9" fontId="38" fillId="41" borderId="74" xfId="92" applyFont="1" applyFill="1" applyBorder="1" applyAlignment="1">
      <alignment horizontal="right"/>
    </xf>
    <xf numFmtId="168" fontId="38" fillId="41" borderId="74" xfId="92" applyNumberFormat="1" applyFont="1" applyFill="1" applyBorder="1" applyAlignment="1">
      <alignment horizontal="right"/>
    </xf>
    <xf numFmtId="0" fontId="54" fillId="41" borderId="74" xfId="0" applyFont="1" applyFill="1" applyBorder="1"/>
    <xf numFmtId="0" fontId="38" fillId="41" borderId="77"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6" xfId="0" applyNumberFormat="1" applyFont="1" applyBorder="1"/>
    <xf numFmtId="165" fontId="33" fillId="24" borderId="66" xfId="0" applyNumberFormat="1" applyFont="1" applyFill="1" applyBorder="1" applyAlignment="1">
      <alignment horizontal="right"/>
    </xf>
    <xf numFmtId="3" fontId="33" fillId="24" borderId="65" xfId="0" applyNumberFormat="1" applyFont="1" applyFill="1" applyBorder="1"/>
    <xf numFmtId="165" fontId="37" fillId="24" borderId="66" xfId="0" applyNumberFormat="1" applyFont="1" applyFill="1" applyBorder="1"/>
    <xf numFmtId="0" fontId="33" fillId="0" borderId="33" xfId="0" applyFont="1" applyBorder="1" applyAlignment="1">
      <alignment vertical="center"/>
    </xf>
    <xf numFmtId="3" fontId="33" fillId="0" borderId="56" xfId="0" applyNumberFormat="1" applyFont="1" applyBorder="1" applyAlignment="1">
      <alignment vertical="center"/>
    </xf>
    <xf numFmtId="3" fontId="33" fillId="0" borderId="56"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8" xfId="0" applyFont="1" applyFill="1" applyBorder="1" applyAlignment="1">
      <alignment horizontal="center" wrapText="1"/>
    </xf>
    <xf numFmtId="0" fontId="33" fillId="24" borderId="49" xfId="0" applyFont="1" applyFill="1" applyBorder="1" applyAlignment="1">
      <alignment horizontal="center" wrapText="1"/>
    </xf>
    <xf numFmtId="0" fontId="33" fillId="24" borderId="71" xfId="0" applyFont="1" applyFill="1" applyBorder="1" applyAlignment="1">
      <alignment horizontal="center" wrapText="1"/>
    </xf>
    <xf numFmtId="0" fontId="33" fillId="38" borderId="44" xfId="0" applyFont="1" applyFill="1" applyBorder="1" applyAlignment="1">
      <alignment horizontal="center" wrapText="1"/>
    </xf>
    <xf numFmtId="0" fontId="33" fillId="38" borderId="54" xfId="0" applyFont="1" applyFill="1" applyBorder="1" applyAlignment="1">
      <alignment horizontal="center" wrapText="1"/>
    </xf>
    <xf numFmtId="0" fontId="33" fillId="38" borderId="52" xfId="0" applyFont="1" applyFill="1" applyBorder="1" applyAlignment="1">
      <alignment horizontal="center" wrapText="1"/>
    </xf>
    <xf numFmtId="0" fontId="53" fillId="37" borderId="72"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6" xfId="0" applyNumberFormat="1" applyFont="1" applyBorder="1" applyAlignment="1">
      <alignment horizontal="center" wrapText="1"/>
    </xf>
    <xf numFmtId="0" fontId="53" fillId="37" borderId="64"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2" xfId="0" applyFont="1" applyFill="1" applyBorder="1"/>
    <xf numFmtId="3" fontId="33" fillId="38" borderId="23" xfId="0" applyNumberFormat="1" applyFont="1" applyFill="1" applyBorder="1" applyAlignment="1">
      <alignment horizontal="center" wrapText="1"/>
    </xf>
    <xf numFmtId="0" fontId="7" fillId="0" borderId="45" xfId="0" applyFont="1" applyBorder="1" applyAlignment="1">
      <alignment horizontal="left" vertical="center"/>
    </xf>
    <xf numFmtId="3" fontId="33" fillId="24" borderId="80" xfId="0" applyNumberFormat="1" applyFont="1" applyFill="1" applyBorder="1"/>
    <xf numFmtId="165" fontId="33" fillId="24" borderId="22" xfId="0" applyNumberFormat="1" applyFont="1" applyFill="1" applyBorder="1" applyAlignment="1">
      <alignment horizontal="center" wrapText="1"/>
    </xf>
    <xf numFmtId="165" fontId="37" fillId="24" borderId="59" xfId="0" applyNumberFormat="1" applyFont="1" applyFill="1" applyBorder="1"/>
    <xf numFmtId="165" fontId="37" fillId="28" borderId="20" xfId="0" applyNumberFormat="1" applyFont="1" applyFill="1" applyBorder="1" applyAlignment="1">
      <alignment vertical="center"/>
    </xf>
    <xf numFmtId="3" fontId="33" fillId="24" borderId="59"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3" fontId="33" fillId="0" borderId="61" xfId="0" applyNumberFormat="1" applyFont="1" applyBorder="1" applyAlignment="1">
      <alignment vertical="center"/>
    </xf>
    <xf numFmtId="0" fontId="2" fillId="28" borderId="55" xfId="87" applyFont="1" applyFill="1" applyBorder="1" applyAlignment="1">
      <alignment horizontal="left" vertical="center" wrapText="1"/>
    </xf>
    <xf numFmtId="0" fontId="44" fillId="28" borderId="56" xfId="0" applyFont="1" applyFill="1" applyBorder="1" applyAlignment="1">
      <alignment vertical="center" wrapText="1"/>
    </xf>
    <xf numFmtId="0" fontId="39" fillId="28" borderId="53" xfId="0" applyFont="1" applyFill="1" applyBorder="1" applyAlignment="1">
      <alignment vertical="center" wrapText="1"/>
    </xf>
    <xf numFmtId="165" fontId="5" fillId="0" borderId="0" xfId="82" applyNumberFormat="1" applyFont="1" applyAlignment="1">
      <alignment horizontal="lef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5"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53" fillId="0" borderId="0" xfId="0" applyNumberFormat="1" applyFont="1" applyAlignment="1">
      <alignment vertical="center"/>
    </xf>
    <xf numFmtId="0" fontId="53" fillId="37" borderId="44" xfId="0" applyFont="1" applyFill="1" applyBorder="1" applyAlignment="1">
      <alignment horizontal="center" wrapText="1"/>
    </xf>
    <xf numFmtId="0" fontId="33" fillId="28" borderId="49" xfId="0" applyFont="1" applyFill="1" applyBorder="1" applyAlignment="1">
      <alignment horizontal="center" wrapText="1"/>
    </xf>
    <xf numFmtId="3" fontId="33" fillId="38" borderId="71" xfId="0" applyNumberFormat="1" applyFont="1" applyFill="1" applyBorder="1" applyAlignment="1">
      <alignment horizontal="center" wrapText="1"/>
    </xf>
    <xf numFmtId="0" fontId="37" fillId="24" borderId="45" xfId="0" applyFont="1" applyFill="1" applyBorder="1"/>
    <xf numFmtId="0" fontId="67" fillId="0" borderId="0" xfId="0" applyFont="1" applyAlignment="1">
      <alignment horizontal="left"/>
    </xf>
    <xf numFmtId="0" fontId="37" fillId="41" borderId="58"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55" fillId="0" borderId="0" xfId="72" applyFont="1" applyFill="1" applyBorder="1" applyAlignment="1" applyProtection="1">
      <alignment horizontal="left"/>
    </xf>
    <xf numFmtId="0" fontId="2" fillId="0" borderId="0" xfId="82" applyAlignment="1">
      <alignment horizontal="center" vertical="center" wrapText="1"/>
    </xf>
    <xf numFmtId="3" fontId="2" fillId="0" borderId="0" xfId="82" applyNumberFormat="1" applyAlignment="1">
      <alignment horizontal="center" vertical="center" wrapText="1"/>
    </xf>
    <xf numFmtId="0" fontId="7" fillId="24" borderId="0" xfId="82" applyFont="1" applyFill="1" applyAlignment="1">
      <alignment vertical="center"/>
    </xf>
    <xf numFmtId="0" fontId="69" fillId="0" borderId="0" xfId="82" applyFont="1" applyAlignment="1">
      <alignment horizontal="left"/>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5"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1"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1" xfId="92" applyFont="1" applyFill="1" applyBorder="1" applyAlignment="1" applyProtection="1">
      <alignment horizontal="center" vertical="center" wrapText="1"/>
      <protection locked="0"/>
    </xf>
    <xf numFmtId="0" fontId="37" fillId="41" borderId="61" xfId="0" applyFont="1" applyFill="1" applyBorder="1" applyAlignment="1" applyProtection="1">
      <alignment horizontal="center" vertical="center" wrapText="1"/>
      <protection locked="0"/>
    </xf>
    <xf numFmtId="3" fontId="33" fillId="41" borderId="57"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68" fillId="0" borderId="0" xfId="72" applyFont="1" applyFill="1" applyBorder="1" applyAlignment="1" applyProtection="1">
      <alignment horizontal="left"/>
    </xf>
    <xf numFmtId="0" fontId="2" fillId="0" borderId="0" xfId="82" applyAlignment="1">
      <alignment vertical="top"/>
    </xf>
    <xf numFmtId="164" fontId="2" fillId="0" borderId="84" xfId="82" applyNumberFormat="1" applyBorder="1" applyAlignment="1">
      <alignment horizontal="right"/>
    </xf>
    <xf numFmtId="4" fontId="33" fillId="0" borderId="17" xfId="0" applyNumberFormat="1" applyFont="1" applyBorder="1" applyAlignment="1">
      <alignment vertical="center"/>
    </xf>
    <xf numFmtId="4" fontId="37" fillId="24" borderId="66" xfId="0" applyNumberFormat="1" applyFont="1" applyFill="1" applyBorder="1"/>
    <xf numFmtId="3" fontId="33" fillId="0" borderId="12" xfId="0" applyNumberFormat="1" applyFont="1" applyBorder="1" applyAlignment="1">
      <alignment vertical="center"/>
    </xf>
    <xf numFmtId="3" fontId="37" fillId="24" borderId="59" xfId="0" applyNumberFormat="1" applyFont="1" applyFill="1" applyBorder="1"/>
    <xf numFmtId="3" fontId="37" fillId="24" borderId="66" xfId="0" applyNumberFormat="1" applyFont="1" applyFill="1" applyBorder="1"/>
    <xf numFmtId="0" fontId="37" fillId="24" borderId="72" xfId="0" applyFont="1" applyFill="1" applyBorder="1" applyAlignment="1">
      <alignment wrapText="1"/>
    </xf>
    <xf numFmtId="3" fontId="37" fillId="28" borderId="28" xfId="0" applyNumberFormat="1" applyFont="1" applyFill="1" applyBorder="1" applyAlignment="1">
      <alignment vertical="center"/>
    </xf>
    <xf numFmtId="3" fontId="37" fillId="28" borderId="20" xfId="0" applyNumberFormat="1" applyFont="1" applyFill="1" applyBorder="1" applyAlignment="1">
      <alignment vertical="center"/>
    </xf>
    <xf numFmtId="3" fontId="37" fillId="28" borderId="29" xfId="0" applyNumberFormat="1" applyFont="1" applyFill="1" applyBorder="1" applyAlignment="1">
      <alignment vertical="center"/>
    </xf>
    <xf numFmtId="0" fontId="8" fillId="25" borderId="0" xfId="0" applyFont="1" applyFill="1" applyAlignment="1">
      <alignment vertical="center" wrapText="1"/>
    </xf>
    <xf numFmtId="0" fontId="5" fillId="0" borderId="0" xfId="0" applyFont="1" applyAlignment="1">
      <alignment vertical="center"/>
    </xf>
    <xf numFmtId="169" fontId="33" fillId="0" borderId="11" xfId="92" applyNumberFormat="1" applyFont="1" applyFill="1" applyBorder="1" applyAlignment="1">
      <alignment horizontal="right"/>
    </xf>
    <xf numFmtId="0" fontId="71" fillId="0" borderId="84" xfId="0" applyFont="1" applyBorder="1" applyAlignment="1">
      <alignment horizontal="left" wrapText="1"/>
    </xf>
    <xf numFmtId="0" fontId="5" fillId="0" borderId="84" xfId="82" applyFont="1" applyBorder="1" applyAlignment="1">
      <alignment horizontal="center" wrapText="1"/>
    </xf>
    <xf numFmtId="165" fontId="5" fillId="0" borderId="84" xfId="82" applyNumberFormat="1" applyFont="1" applyBorder="1" applyAlignment="1">
      <alignment horizontal="center" wrapText="1"/>
    </xf>
    <xf numFmtId="9" fontId="2" fillId="0" borderId="0" xfId="92" applyFont="1" applyFill="1" applyBorder="1" applyAlignment="1"/>
    <xf numFmtId="0" fontId="2" fillId="0" borderId="84" xfId="82" applyBorder="1" applyAlignment="1">
      <alignment horizontal="right"/>
    </xf>
    <xf numFmtId="0" fontId="2" fillId="0" borderId="84" xfId="82" applyBorder="1" applyAlignment="1">
      <alignment horizontal="right" wrapText="1"/>
    </xf>
    <xf numFmtId="4" fontId="5" fillId="0" borderId="84" xfId="82" applyNumberFormat="1" applyFont="1" applyBorder="1" applyAlignment="1">
      <alignment horizontal="right"/>
    </xf>
    <xf numFmtId="0" fontId="49" fillId="37" borderId="90" xfId="0" applyFont="1" applyFill="1" applyBorder="1" applyAlignment="1">
      <alignment horizontal="center"/>
    </xf>
    <xf numFmtId="0" fontId="33" fillId="0" borderId="67" xfId="0" applyFont="1" applyBorder="1" applyAlignment="1">
      <alignment horizontal="center" wrapText="1"/>
    </xf>
    <xf numFmtId="0" fontId="33" fillId="0" borderId="71" xfId="0" applyFont="1" applyBorder="1" applyAlignment="1">
      <alignment horizontal="center" wrapText="1"/>
    </xf>
    <xf numFmtId="0" fontId="33" fillId="0" borderId="44" xfId="0" applyFont="1" applyBorder="1" applyAlignment="1">
      <alignment horizontal="center" wrapText="1"/>
    </xf>
    <xf numFmtId="0" fontId="33" fillId="0" borderId="40" xfId="0" applyFont="1" applyBorder="1" applyAlignment="1">
      <alignment horizontal="center" wrapText="1"/>
    </xf>
    <xf numFmtId="0" fontId="33" fillId="0" borderId="50" xfId="0" applyFont="1" applyBorder="1" applyAlignment="1">
      <alignment horizontal="center" wrapText="1"/>
    </xf>
    <xf numFmtId="0" fontId="33" fillId="0" borderId="62" xfId="0" applyFont="1" applyBorder="1" applyAlignment="1">
      <alignment horizontal="center" wrapText="1"/>
    </xf>
    <xf numFmtId="0" fontId="8" fillId="24" borderId="44" xfId="0" applyFont="1" applyFill="1" applyBorder="1" applyAlignment="1">
      <alignment horizontal="left" wrapText="1"/>
    </xf>
    <xf numFmtId="0" fontId="5" fillId="0" borderId="11" xfId="82" applyFont="1" applyBorder="1"/>
    <xf numFmtId="0" fontId="5" fillId="0" borderId="11" xfId="82" applyFont="1" applyBorder="1" applyAlignment="1">
      <alignment horizontal="center"/>
    </xf>
    <xf numFmtId="0" fontId="5" fillId="0" borderId="11" xfId="82" applyFont="1" applyBorder="1" applyAlignment="1">
      <alignment horizontal="center" wrapText="1"/>
    </xf>
    <xf numFmtId="164" fontId="7" fillId="0" borderId="0" xfId="82" applyNumberFormat="1" applyFont="1"/>
    <xf numFmtId="0" fontId="5" fillId="0" borderId="0" xfId="82" applyFont="1" applyAlignment="1">
      <alignment horizontal="right" wrapText="1"/>
    </xf>
    <xf numFmtId="0" fontId="53" fillId="0" borderId="90" xfId="0" applyFont="1" applyBorder="1" applyAlignment="1">
      <alignment vertical="center"/>
    </xf>
    <xf numFmtId="0" fontId="33" fillId="0" borderId="45" xfId="0" applyFont="1" applyBorder="1" applyAlignment="1">
      <alignment wrapText="1"/>
    </xf>
    <xf numFmtId="3" fontId="33" fillId="0" borderId="61" xfId="0" applyNumberFormat="1" applyFont="1" applyBorder="1"/>
    <xf numFmtId="10" fontId="33" fillId="0" borderId="45" xfId="0" applyNumberFormat="1" applyFont="1" applyBorder="1"/>
    <xf numFmtId="0" fontId="7" fillId="0" borderId="91" xfId="0" applyFont="1" applyBorder="1"/>
    <xf numFmtId="0" fontId="33" fillId="0" borderId="58" xfId="0" applyFont="1" applyBorder="1" applyAlignment="1">
      <alignment wrapText="1"/>
    </xf>
    <xf numFmtId="3" fontId="33" fillId="0" borderId="57" xfId="0" applyNumberFormat="1" applyFont="1" applyBorder="1"/>
    <xf numFmtId="0" fontId="7" fillId="0" borderId="92" xfId="0" applyFont="1" applyBorder="1"/>
    <xf numFmtId="0" fontId="53" fillId="0" borderId="91" xfId="0" applyFont="1" applyBorder="1"/>
    <xf numFmtId="0" fontId="67" fillId="0" borderId="45" xfId="0" applyFont="1" applyBorder="1" applyAlignment="1">
      <alignment wrapText="1"/>
    </xf>
    <xf numFmtId="0" fontId="33" fillId="0" borderId="45" xfId="0" applyFont="1" applyBorder="1"/>
    <xf numFmtId="0" fontId="0" fillId="0" borderId="91" xfId="0" applyBorder="1" applyAlignment="1">
      <alignment wrapText="1"/>
    </xf>
    <xf numFmtId="3" fontId="33" fillId="0" borderId="27" xfId="0" applyNumberFormat="1" applyFont="1" applyBorder="1"/>
    <xf numFmtId="0" fontId="32" fillId="0" borderId="91" xfId="72" applyFill="1" applyBorder="1" applyAlignment="1" applyProtection="1"/>
    <xf numFmtId="0" fontId="32" fillId="0" borderId="91" xfId="72" applyFill="1" applyBorder="1" applyAlignment="1" applyProtection="1">
      <alignment horizontal="left" wrapText="1"/>
    </xf>
    <xf numFmtId="9" fontId="33" fillId="0" borderId="45" xfId="0" applyNumberFormat="1" applyFont="1" applyBorder="1"/>
    <xf numFmtId="9" fontId="33" fillId="0" borderId="58" xfId="0" applyNumberFormat="1" applyFont="1" applyBorder="1"/>
    <xf numFmtId="0" fontId="2" fillId="0" borderId="11" xfId="82" applyBorder="1"/>
    <xf numFmtId="43" fontId="2" fillId="0" borderId="11" xfId="56" applyFont="1" applyFill="1" applyBorder="1" applyAlignment="1"/>
    <xf numFmtId="3" fontId="33" fillId="0" borderId="93" xfId="0" applyNumberFormat="1" applyFont="1" applyBorder="1"/>
    <xf numFmtId="165" fontId="33" fillId="0" borderId="45" xfId="0" applyNumberFormat="1" applyFont="1" applyBorder="1" applyAlignment="1">
      <alignment vertical="center"/>
    </xf>
    <xf numFmtId="165" fontId="33" fillId="0" borderId="93" xfId="0" applyNumberFormat="1" applyFont="1" applyBorder="1" applyAlignment="1">
      <alignment vertical="center"/>
    </xf>
    <xf numFmtId="165" fontId="33" fillId="0" borderId="61" xfId="0" applyNumberFormat="1" applyFont="1" applyBorder="1" applyAlignment="1">
      <alignment vertical="center"/>
    </xf>
    <xf numFmtId="3" fontId="33" fillId="0" borderId="17" xfId="0" applyNumberFormat="1" applyFont="1" applyBorder="1"/>
    <xf numFmtId="0" fontId="8" fillId="0" borderId="0" xfId="72" applyFont="1" applyFill="1" applyBorder="1" applyAlignment="1" applyProtection="1">
      <alignment horizontal="left"/>
    </xf>
    <xf numFmtId="0" fontId="2" fillId="0" borderId="87" xfId="82" applyBorder="1" applyAlignment="1">
      <alignment horizontal="left"/>
    </xf>
    <xf numFmtId="0" fontId="32" fillId="0" borderId="18" xfId="72" applyBorder="1" applyAlignment="1" applyProtection="1"/>
    <xf numFmtId="164" fontId="2" fillId="0" borderId="84" xfId="82" applyNumberFormat="1" applyBorder="1" applyAlignment="1">
      <alignment horizontal="right" wrapText="1"/>
    </xf>
    <xf numFmtId="164" fontId="5" fillId="0" borderId="93" xfId="82" applyNumberFormat="1" applyFont="1" applyBorder="1"/>
    <xf numFmtId="9" fontId="33" fillId="41" borderId="84" xfId="0" applyNumberFormat="1" applyFont="1" applyFill="1" applyBorder="1" applyProtection="1">
      <protection locked="0"/>
    </xf>
    <xf numFmtId="9" fontId="33" fillId="41" borderId="59" xfId="0" applyNumberFormat="1" applyFont="1" applyFill="1" applyBorder="1" applyProtection="1">
      <protection locked="0"/>
    </xf>
    <xf numFmtId="9" fontId="33" fillId="41" borderId="17" xfId="0" applyNumberFormat="1" applyFont="1" applyFill="1" applyBorder="1" applyProtection="1">
      <protection locked="0"/>
    </xf>
    <xf numFmtId="9" fontId="33" fillId="41" borderId="79" xfId="0" applyNumberFormat="1" applyFont="1" applyFill="1" applyBorder="1" applyProtection="1">
      <protection locked="0"/>
    </xf>
    <xf numFmtId="43" fontId="2" fillId="41" borderId="11" xfId="56" applyFont="1" applyFill="1" applyBorder="1" applyAlignment="1" applyProtection="1">
      <protection locked="0"/>
    </xf>
    <xf numFmtId="9" fontId="2" fillId="41" borderId="11" xfId="92" applyFont="1" applyFill="1" applyBorder="1" applyAlignment="1" applyProtection="1">
      <protection locked="0"/>
    </xf>
    <xf numFmtId="0" fontId="2" fillId="41" borderId="84" xfId="82" applyFill="1" applyBorder="1" applyAlignment="1" applyProtection="1">
      <alignment horizontal="right"/>
      <protection locked="0"/>
    </xf>
    <xf numFmtId="164" fontId="2" fillId="41" borderId="84" xfId="82" applyNumberFormat="1" applyFill="1" applyBorder="1" applyAlignment="1" applyProtection="1">
      <alignment horizontal="right" wrapText="1"/>
      <protection locked="0"/>
    </xf>
    <xf numFmtId="0" fontId="39" fillId="41" borderId="93" xfId="0" applyFont="1" applyFill="1" applyBorder="1" applyAlignment="1" applyProtection="1">
      <alignment horizontal="left" wrapText="1"/>
      <protection locked="0"/>
    </xf>
    <xf numFmtId="164" fontId="2" fillId="41" borderId="93" xfId="82" applyNumberFormat="1" applyFill="1" applyBorder="1" applyProtection="1">
      <protection locked="0"/>
    </xf>
    <xf numFmtId="0" fontId="2" fillId="41" borderId="84" xfId="82" applyFill="1" applyBorder="1" applyAlignment="1" applyProtection="1">
      <alignment horizontal="left" wrapText="1"/>
      <protection locked="0"/>
    </xf>
    <xf numFmtId="165" fontId="33" fillId="41" borderId="12" xfId="0" applyNumberFormat="1" applyFont="1" applyFill="1" applyBorder="1" applyAlignment="1" applyProtection="1">
      <alignment horizontal="right" vertical="center"/>
      <protection locked="0"/>
    </xf>
    <xf numFmtId="165" fontId="33" fillId="41" borderId="85" xfId="0" applyNumberFormat="1" applyFont="1" applyFill="1" applyBorder="1" applyAlignment="1" applyProtection="1">
      <alignment horizontal="right" vertical="center"/>
      <protection locked="0"/>
    </xf>
    <xf numFmtId="165" fontId="33" fillId="41" borderId="61" xfId="0" applyNumberFormat="1" applyFont="1" applyFill="1" applyBorder="1" applyAlignment="1" applyProtection="1">
      <alignment horizontal="right" vertical="center"/>
      <protection locked="0"/>
    </xf>
    <xf numFmtId="4" fontId="33" fillId="41" borderId="12" xfId="0" applyNumberFormat="1" applyFont="1" applyFill="1" applyBorder="1" applyAlignment="1" applyProtection="1">
      <alignment horizontal="right" vertical="center"/>
      <protection locked="0"/>
    </xf>
    <xf numFmtId="0" fontId="48" fillId="0" borderId="0" xfId="0" applyFont="1" applyAlignment="1">
      <alignment vertical="center" wrapText="1"/>
    </xf>
    <xf numFmtId="0" fontId="48" fillId="37" borderId="33" xfId="0" applyFont="1" applyFill="1" applyBorder="1" applyAlignment="1">
      <alignment vertical="center" wrapText="1"/>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66" fillId="0" borderId="0" xfId="0" applyFont="1" applyAlignment="1">
      <alignment vertical="center"/>
    </xf>
    <xf numFmtId="0" fontId="57" fillId="0" borderId="0" xfId="0" applyFont="1" applyAlignment="1">
      <alignment vertical="center"/>
    </xf>
    <xf numFmtId="165" fontId="0" fillId="24" borderId="31" xfId="0" applyNumberFormat="1" applyFill="1" applyBorder="1" applyAlignment="1">
      <alignment wrapText="1"/>
    </xf>
    <xf numFmtId="0" fontId="47" fillId="37" borderId="37" xfId="0" applyFont="1" applyFill="1" applyBorder="1" applyAlignment="1">
      <alignment horizontal="center" wrapText="1"/>
    </xf>
    <xf numFmtId="0" fontId="47" fillId="37" borderId="49" xfId="0" applyFont="1" applyFill="1" applyBorder="1" applyAlignment="1">
      <alignment horizontal="center" wrapText="1"/>
    </xf>
    <xf numFmtId="0" fontId="47" fillId="37" borderId="32" xfId="0" applyFont="1" applyFill="1" applyBorder="1" applyAlignment="1">
      <alignment horizontal="center" wrapText="1"/>
    </xf>
    <xf numFmtId="0" fontId="0" fillId="24" borderId="67" xfId="0" applyFill="1" applyBorder="1" applyAlignment="1">
      <alignment horizontal="center" wrapText="1"/>
    </xf>
    <xf numFmtId="0" fontId="0" fillId="24" borderId="49" xfId="0" applyFill="1" applyBorder="1" applyAlignment="1">
      <alignment horizontal="center" wrapText="1"/>
    </xf>
    <xf numFmtId="0" fontId="0" fillId="24" borderId="52" xfId="0" applyFill="1" applyBorder="1" applyAlignment="1">
      <alignment horizontal="center" wrapText="1"/>
    </xf>
    <xf numFmtId="0" fontId="8" fillId="0" borderId="45"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0" fontId="8" fillId="0" borderId="35" xfId="0" applyFont="1" applyBorder="1" applyAlignment="1">
      <alignment vertical="center" wrapText="1"/>
    </xf>
    <xf numFmtId="3" fontId="57" fillId="0" borderId="12" xfId="0" applyNumberFormat="1" applyFont="1" applyBorder="1" applyAlignment="1">
      <alignment vertical="center"/>
    </xf>
    <xf numFmtId="3" fontId="57" fillId="0" borderId="61" xfId="0" applyNumberFormat="1" applyFont="1" applyBorder="1" applyAlignment="1">
      <alignment vertical="center"/>
    </xf>
    <xf numFmtId="3" fontId="57" fillId="0" borderId="30" xfId="0" applyNumberFormat="1" applyFont="1" applyBorder="1" applyAlignment="1">
      <alignment vertical="center"/>
    </xf>
    <xf numFmtId="165" fontId="57" fillId="0" borderId="59" xfId="0" applyNumberFormat="1" applyFont="1" applyBorder="1" applyAlignment="1">
      <alignment vertical="center"/>
    </xf>
    <xf numFmtId="3" fontId="57" fillId="0" borderId="57" xfId="0" applyNumberFormat="1" applyFont="1" applyBorder="1" applyAlignment="1">
      <alignment vertical="center"/>
    </xf>
    <xf numFmtId="3" fontId="0" fillId="0" borderId="0" xfId="0" applyNumberFormat="1"/>
    <xf numFmtId="0" fontId="47" fillId="37" borderId="38" xfId="0" applyFont="1" applyFill="1" applyBorder="1" applyAlignment="1">
      <alignment horizontal="center" wrapText="1"/>
    </xf>
    <xf numFmtId="0" fontId="0" fillId="24" borderId="37" xfId="0" applyFill="1" applyBorder="1" applyAlignment="1">
      <alignment horizontal="center" wrapText="1"/>
    </xf>
    <xf numFmtId="0" fontId="0" fillId="24" borderId="38" xfId="0" applyFill="1" applyBorder="1" applyAlignment="1">
      <alignment horizontal="center" wrapText="1"/>
    </xf>
    <xf numFmtId="0" fontId="0" fillId="0" borderId="27" xfId="0" applyBorder="1"/>
    <xf numFmtId="0" fontId="0" fillId="38" borderId="54" xfId="0" applyFill="1" applyBorder="1" applyAlignment="1">
      <alignment horizontal="center" wrapText="1"/>
    </xf>
    <xf numFmtId="0" fontId="0" fillId="38" borderId="49" xfId="0" applyFill="1" applyBorder="1" applyAlignment="1">
      <alignment horizontal="center" wrapText="1"/>
    </xf>
    <xf numFmtId="0" fontId="0" fillId="38" borderId="43" xfId="0" applyFill="1" applyBorder="1" applyAlignment="1">
      <alignment horizontal="center" wrapText="1"/>
    </xf>
    <xf numFmtId="0" fontId="0" fillId="38" borderId="52" xfId="0" applyFill="1" applyBorder="1" applyAlignment="1">
      <alignment horizontal="center" wrapText="1"/>
    </xf>
    <xf numFmtId="0" fontId="8" fillId="0" borderId="45" xfId="0" applyFont="1" applyBorder="1" applyAlignment="1">
      <alignment horizontal="left" vertical="center" wrapText="1"/>
    </xf>
    <xf numFmtId="165" fontId="0" fillId="24" borderId="86" xfId="0" applyNumberFormat="1" applyFill="1" applyBorder="1"/>
    <xf numFmtId="0" fontId="0" fillId="24" borderId="93" xfId="0" applyFill="1" applyBorder="1"/>
    <xf numFmtId="0" fontId="0" fillId="24" borderId="88" xfId="0" applyFill="1" applyBorder="1"/>
    <xf numFmtId="9" fontId="0" fillId="24" borderId="45" xfId="92" applyFont="1" applyFill="1" applyBorder="1" applyProtection="1"/>
    <xf numFmtId="9" fontId="0" fillId="24" borderId="93" xfId="92" applyFont="1" applyFill="1" applyBorder="1" applyProtection="1"/>
    <xf numFmtId="9" fontId="0" fillId="24" borderId="88" xfId="92" applyFont="1" applyFill="1" applyBorder="1" applyProtection="1"/>
    <xf numFmtId="0" fontId="0" fillId="24" borderId="41" xfId="0" applyFill="1" applyBorder="1"/>
    <xf numFmtId="0" fontId="0" fillId="24" borderId="11" xfId="0" applyFill="1" applyBorder="1"/>
    <xf numFmtId="0" fontId="0" fillId="24" borderId="89" xfId="0" applyFill="1" applyBorder="1"/>
    <xf numFmtId="0" fontId="0" fillId="24" borderId="87" xfId="0" applyFill="1" applyBorder="1"/>
    <xf numFmtId="0" fontId="0" fillId="24" borderId="84" xfId="0" applyFill="1" applyBorder="1"/>
    <xf numFmtId="164" fontId="0" fillId="0" borderId="93" xfId="0" applyNumberFormat="1" applyBorder="1"/>
    <xf numFmtId="3" fontId="0" fillId="0" borderId="93" xfId="0" applyNumberFormat="1" applyBorder="1"/>
    <xf numFmtId="3" fontId="0" fillId="0" borderId="61" xfId="0" applyNumberFormat="1" applyBorder="1"/>
    <xf numFmtId="3" fontId="0" fillId="0" borderId="45" xfId="0" applyNumberFormat="1" applyBorder="1"/>
    <xf numFmtId="3" fontId="0" fillId="0" borderId="17" xfId="0" applyNumberFormat="1" applyBorder="1"/>
    <xf numFmtId="3" fontId="0" fillId="0" borderId="11" xfId="0" applyNumberFormat="1" applyBorder="1"/>
    <xf numFmtId="3" fontId="0" fillId="0" borderId="12" xfId="0" applyNumberFormat="1" applyBorder="1"/>
    <xf numFmtId="165" fontId="0" fillId="0" borderId="45" xfId="0" applyNumberFormat="1" applyBorder="1"/>
    <xf numFmtId="165" fontId="0" fillId="0" borderId="93" xfId="0" applyNumberFormat="1" applyBorder="1"/>
    <xf numFmtId="165" fontId="0" fillId="0" borderId="61" xfId="0" applyNumberFormat="1" applyBorder="1"/>
    <xf numFmtId="0" fontId="7" fillId="0" borderId="35" xfId="0" applyFont="1" applyBorder="1" applyAlignment="1">
      <alignment horizontal="left" vertical="center"/>
    </xf>
    <xf numFmtId="0" fontId="7" fillId="0" borderId="89" xfId="0" applyFont="1" applyBorder="1" applyAlignment="1">
      <alignment horizontal="left" vertical="center"/>
    </xf>
    <xf numFmtId="0" fontId="8" fillId="28" borderId="65" xfId="0" applyFont="1" applyFill="1" applyBorder="1" applyAlignment="1">
      <alignment horizontal="left" vertical="center" wrapText="1"/>
    </xf>
    <xf numFmtId="0" fontId="57" fillId="28" borderId="96" xfId="0" applyFont="1" applyFill="1" applyBorder="1"/>
    <xf numFmtId="3" fontId="57" fillId="28" borderId="59" xfId="0" applyNumberFormat="1" applyFont="1" applyFill="1" applyBorder="1"/>
    <xf numFmtId="3" fontId="57" fillId="28" borderId="57" xfId="0" applyNumberFormat="1" applyFont="1" applyFill="1" applyBorder="1"/>
    <xf numFmtId="3" fontId="57" fillId="28" borderId="81" xfId="0" applyNumberFormat="1" applyFont="1" applyFill="1" applyBorder="1"/>
    <xf numFmtId="3" fontId="57" fillId="28" borderId="82" xfId="0" applyNumberFormat="1" applyFont="1" applyFill="1" applyBorder="1"/>
    <xf numFmtId="3" fontId="57" fillId="28" borderId="95" xfId="0" applyNumberFormat="1" applyFont="1" applyFill="1" applyBorder="1"/>
    <xf numFmtId="0" fontId="57" fillId="0" borderId="27" xfId="0" applyFont="1" applyBorder="1"/>
    <xf numFmtId="3" fontId="57" fillId="28" borderId="79" xfId="0" applyNumberFormat="1" applyFont="1" applyFill="1" applyBorder="1"/>
    <xf numFmtId="165" fontId="57" fillId="28" borderId="58" xfId="0" applyNumberFormat="1" applyFont="1" applyFill="1" applyBorder="1"/>
    <xf numFmtId="165" fontId="57" fillId="28" borderId="59" xfId="0" applyNumberFormat="1" applyFont="1" applyFill="1" applyBorder="1"/>
    <xf numFmtId="165" fontId="57" fillId="28" borderId="57" xfId="0" applyNumberFormat="1" applyFont="1" applyFill="1" applyBorder="1"/>
    <xf numFmtId="0" fontId="67" fillId="0" borderId="18" xfId="0" applyFont="1" applyBorder="1" applyAlignment="1">
      <alignment vertical="center" wrapText="1"/>
    </xf>
    <xf numFmtId="0" fontId="37" fillId="28" borderId="72" xfId="0" applyFont="1" applyFill="1" applyBorder="1"/>
    <xf numFmtId="165" fontId="0" fillId="28" borderId="31" xfId="0" applyNumberFormat="1" applyFill="1" applyBorder="1" applyAlignment="1">
      <alignment horizontal="center" wrapText="1"/>
    </xf>
    <xf numFmtId="0" fontId="0" fillId="24" borderId="32" xfId="0" applyFill="1" applyBorder="1" applyAlignment="1">
      <alignment horizontal="center" wrapText="1"/>
    </xf>
    <xf numFmtId="0" fontId="0" fillId="0" borderId="56" xfId="0" applyBorder="1"/>
    <xf numFmtId="2" fontId="0" fillId="0" borderId="11" xfId="0" applyNumberFormat="1" applyBorder="1"/>
    <xf numFmtId="0" fontId="57" fillId="28" borderId="60" xfId="0" applyFont="1" applyFill="1" applyBorder="1"/>
    <xf numFmtId="3" fontId="57" fillId="28" borderId="78" xfId="0" applyNumberFormat="1" applyFont="1" applyFill="1" applyBorder="1"/>
    <xf numFmtId="0" fontId="57" fillId="0" borderId="56" xfId="0" applyFont="1" applyBorder="1"/>
    <xf numFmtId="3" fontId="57" fillId="28" borderId="58" xfId="0" applyNumberFormat="1" applyFont="1" applyFill="1" applyBorder="1"/>
    <xf numFmtId="0" fontId="4" fillId="28" borderId="34" xfId="0" applyFont="1" applyFill="1" applyBorder="1" applyAlignment="1">
      <alignment horizontal="left" wrapText="1"/>
    </xf>
    <xf numFmtId="0" fontId="58" fillId="28" borderId="28" xfId="0" applyFont="1" applyFill="1" applyBorder="1"/>
    <xf numFmtId="0" fontId="58" fillId="28" borderId="29" xfId="0" applyFont="1" applyFill="1" applyBorder="1"/>
    <xf numFmtId="165" fontId="58" fillId="28" borderId="19" xfId="0" applyNumberFormat="1" applyFont="1" applyFill="1" applyBorder="1"/>
    <xf numFmtId="165" fontId="58" fillId="28" borderId="83" xfId="0" applyNumberFormat="1" applyFont="1" applyFill="1" applyBorder="1"/>
    <xf numFmtId="0" fontId="60" fillId="0" borderId="0" xfId="0" applyFont="1" applyAlignment="1">
      <alignment vertical="center"/>
    </xf>
    <xf numFmtId="166" fontId="58" fillId="28" borderId="19" xfId="56" applyNumberFormat="1" applyFont="1" applyFill="1" applyBorder="1" applyAlignment="1" applyProtection="1"/>
    <xf numFmtId="166" fontId="58" fillId="28" borderId="83" xfId="56" applyNumberFormat="1" applyFont="1" applyFill="1" applyBorder="1" applyAlignment="1" applyProtection="1"/>
    <xf numFmtId="9" fontId="0" fillId="41" borderId="93" xfId="92" applyFont="1" applyFill="1" applyBorder="1" applyProtection="1">
      <protection locked="0"/>
    </xf>
    <xf numFmtId="9" fontId="0" fillId="41" borderId="88" xfId="92" applyFont="1" applyFill="1" applyBorder="1" applyProtection="1">
      <protection locked="0"/>
    </xf>
    <xf numFmtId="9" fontId="0" fillId="41" borderId="45" xfId="92" applyFont="1" applyFill="1" applyBorder="1" applyProtection="1">
      <protection locked="0"/>
    </xf>
    <xf numFmtId="164" fontId="0" fillId="41" borderId="93" xfId="0" applyNumberFormat="1" applyFill="1" applyBorder="1" applyProtection="1">
      <protection locked="0"/>
    </xf>
    <xf numFmtId="3" fontId="0" fillId="41" borderId="93" xfId="0" applyNumberFormat="1" applyFill="1" applyBorder="1" applyProtection="1">
      <protection locked="0"/>
    </xf>
    <xf numFmtId="3" fontId="0" fillId="41" borderId="61" xfId="0" applyNumberFormat="1" applyFill="1" applyBorder="1" applyProtection="1">
      <protection locked="0"/>
    </xf>
    <xf numFmtId="3" fontId="0" fillId="41" borderId="45" xfId="0" applyNumberFormat="1" applyFill="1" applyBorder="1" applyProtection="1">
      <protection locked="0"/>
    </xf>
    <xf numFmtId="3" fontId="0" fillId="41" borderId="86" xfId="0" applyNumberFormat="1" applyFill="1" applyBorder="1" applyProtection="1">
      <protection locked="0"/>
    </xf>
    <xf numFmtId="3" fontId="0" fillId="41" borderId="94" xfId="0" applyNumberFormat="1" applyFill="1" applyBorder="1" applyProtection="1">
      <protection locked="0"/>
    </xf>
    <xf numFmtId="10" fontId="33" fillId="41" borderId="93" xfId="0" applyNumberFormat="1" applyFont="1" applyFill="1" applyBorder="1" applyProtection="1">
      <protection locked="0"/>
    </xf>
    <xf numFmtId="10" fontId="33" fillId="41" borderId="97" xfId="0" applyNumberFormat="1" applyFont="1" applyFill="1" applyBorder="1" applyProtection="1">
      <protection locked="0"/>
    </xf>
    <xf numFmtId="0" fontId="37" fillId="0" borderId="45" xfId="0" applyFont="1" applyBorder="1" applyAlignment="1">
      <alignment wrapText="1"/>
    </xf>
    <xf numFmtId="3" fontId="37" fillId="0" borderId="61" xfId="0" applyNumberFormat="1" applyFont="1" applyBorder="1"/>
    <xf numFmtId="10" fontId="37" fillId="0" borderId="45" xfId="0" applyNumberFormat="1" applyFont="1" applyBorder="1"/>
    <xf numFmtId="0" fontId="40" fillId="0" borderId="96" xfId="72" applyFont="1" applyFill="1" applyBorder="1" applyAlignment="1" applyProtection="1">
      <alignment horizontal="left" vertical="center" wrapText="1"/>
    </xf>
    <xf numFmtId="0" fontId="8" fillId="0" borderId="0" xfId="82" applyFont="1"/>
    <xf numFmtId="0" fontId="7" fillId="0" borderId="93" xfId="82" applyFont="1" applyBorder="1"/>
    <xf numFmtId="0" fontId="32" fillId="0" borderId="0" xfId="72" applyAlignment="1" applyProtection="1"/>
    <xf numFmtId="165" fontId="7" fillId="0" borderId="93" xfId="82" applyNumberFormat="1" applyFont="1" applyBorder="1"/>
    <xf numFmtId="0" fontId="37" fillId="0" borderId="45" xfId="0" applyFont="1" applyBorder="1" applyAlignment="1">
      <alignment vertical="center" wrapText="1"/>
    </xf>
    <xf numFmtId="165" fontId="57" fillId="0" borderId="93" xfId="0" applyNumberFormat="1" applyFont="1" applyBorder="1" applyAlignment="1">
      <alignment vertical="center"/>
    </xf>
    <xf numFmtId="3" fontId="57" fillId="0" borderId="93" xfId="0" applyNumberFormat="1" applyFont="1" applyBorder="1" applyAlignment="1">
      <alignment vertical="center"/>
    </xf>
    <xf numFmtId="0" fontId="37" fillId="0" borderId="58" xfId="0" applyFont="1" applyBorder="1" applyAlignment="1">
      <alignment vertical="center" wrapText="1"/>
    </xf>
    <xf numFmtId="3" fontId="57" fillId="0" borderId="59" xfId="0" applyNumberFormat="1" applyFont="1" applyBorder="1" applyAlignment="1">
      <alignment vertical="center"/>
    </xf>
    <xf numFmtId="10" fontId="33" fillId="0" borderId="0" xfId="0" applyNumberFormat="1" applyFont="1"/>
    <xf numFmtId="10" fontId="37" fillId="41" borderId="93" xfId="0" applyNumberFormat="1" applyFont="1" applyFill="1" applyBorder="1" applyProtection="1">
      <protection locked="0"/>
    </xf>
    <xf numFmtId="10" fontId="37" fillId="41" borderId="97" xfId="0" applyNumberFormat="1" applyFont="1" applyFill="1" applyBorder="1" applyProtection="1">
      <protection locked="0"/>
    </xf>
    <xf numFmtId="0" fontId="37" fillId="0" borderId="58" xfId="0" applyFont="1" applyBorder="1" applyAlignment="1">
      <alignment wrapText="1"/>
    </xf>
    <xf numFmtId="10" fontId="37" fillId="41" borderId="59" xfId="0" applyNumberFormat="1" applyFont="1" applyFill="1" applyBorder="1" applyProtection="1">
      <protection locked="0"/>
    </xf>
    <xf numFmtId="3" fontId="37" fillId="0" borderId="57" xfId="0" applyNumberFormat="1" applyFont="1" applyBorder="1"/>
    <xf numFmtId="10" fontId="37" fillId="41" borderId="79" xfId="0" applyNumberFormat="1" applyFont="1" applyFill="1" applyBorder="1" applyProtection="1">
      <protection locked="0"/>
    </xf>
    <xf numFmtId="10" fontId="37" fillId="0" borderId="58" xfId="0" applyNumberFormat="1" applyFont="1" applyBorder="1"/>
    <xf numFmtId="0" fontId="32" fillId="0" borderId="92" xfId="72" applyFill="1" applyBorder="1" applyAlignment="1" applyProtection="1">
      <alignment horizontal="left" wrapText="1"/>
    </xf>
    <xf numFmtId="9" fontId="33" fillId="41" borderId="93" xfId="0" applyNumberFormat="1" applyFont="1" applyFill="1" applyBorder="1" applyProtection="1">
      <protection locked="0"/>
    </xf>
    <xf numFmtId="9" fontId="33" fillId="41" borderId="97" xfId="0" applyNumberFormat="1" applyFont="1" applyFill="1" applyBorder="1" applyProtection="1">
      <protection locked="0"/>
    </xf>
    <xf numFmtId="0" fontId="8" fillId="0" borderId="93" xfId="82" applyFont="1" applyBorder="1" applyAlignment="1">
      <alignment horizontal="center" wrapText="1"/>
    </xf>
    <xf numFmtId="3" fontId="33" fillId="0" borderId="17" xfId="0" applyNumberFormat="1" applyFont="1" applyBorder="1" applyAlignment="1">
      <alignment vertical="center"/>
    </xf>
    <xf numFmtId="0" fontId="0" fillId="0" borderId="98" xfId="0" applyBorder="1"/>
    <xf numFmtId="0" fontId="0" fillId="0" borderId="87" xfId="0" applyBorder="1"/>
    <xf numFmtId="0" fontId="0" fillId="0" borderId="99" xfId="0" applyBorder="1"/>
    <xf numFmtId="0" fontId="0" fillId="0" borderId="14" xfId="0" applyBorder="1"/>
    <xf numFmtId="0" fontId="0" fillId="0" borderId="18" xfId="0" applyBorder="1"/>
    <xf numFmtId="0" fontId="47" fillId="37" borderId="0" xfId="0" applyFont="1" applyFill="1"/>
    <xf numFmtId="0" fontId="72" fillId="37" borderId="0" xfId="0" applyFont="1" applyFill="1"/>
    <xf numFmtId="0" fontId="73" fillId="0" borderId="0" xfId="0" applyFont="1"/>
    <xf numFmtId="0" fontId="74" fillId="0" borderId="0" xfId="0" applyFont="1"/>
    <xf numFmtId="0" fontId="75" fillId="0" borderId="0" xfId="0" applyFont="1"/>
    <xf numFmtId="0" fontId="0" fillId="0" borderId="42" xfId="0" applyBorder="1"/>
    <xf numFmtId="0" fontId="0" fillId="0" borderId="10" xfId="0" applyBorder="1"/>
    <xf numFmtId="0" fontId="0" fillId="0" borderId="40" xfId="0" applyBorder="1"/>
    <xf numFmtId="0" fontId="7" fillId="41" borderId="93" xfId="82" applyFont="1" applyFill="1" applyBorder="1" applyProtection="1">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4" fillId="0" borderId="43"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4" fillId="0" borderId="43"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3" fillId="25" borderId="68" xfId="0" applyFont="1" applyFill="1" applyBorder="1" applyAlignment="1">
      <alignment horizontal="center"/>
    </xf>
    <xf numFmtId="0" fontId="0" fillId="0" borderId="67"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499341</xdr:colOff>
      <xdr:row>3</xdr:row>
      <xdr:rowOff>38101</xdr:rowOff>
    </xdr:from>
    <xdr:to>
      <xdr:col>10</xdr:col>
      <xdr:colOff>268665</xdr:colOff>
      <xdr:row>6</xdr:row>
      <xdr:rowOff>139644</xdr:rowOff>
    </xdr:to>
    <xdr:pic>
      <xdr:nvPicPr>
        <xdr:cNvPr id="2" name="Picture 1" descr="NICE banner">
          <a:extLst>
            <a:ext uri="{FF2B5EF4-FFF2-40B4-BE49-F238E27FC236}">
              <a16:creationId xmlns:a16="http://schemas.microsoft.com/office/drawing/2014/main" id="{B97F02F7-07F3-4D36-9B53-2DEE0373B7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7541" y="590551"/>
          <a:ext cx="4036524" cy="653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1065299</xdr:colOff>
      <xdr:row>0</xdr:row>
      <xdr:rowOff>228138</xdr:rowOff>
    </xdr:from>
    <xdr:to>
      <xdr:col>10</xdr:col>
      <xdr:colOff>1535202</xdr:colOff>
      <xdr:row>1</xdr:row>
      <xdr:rowOff>145588</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481" y="228138"/>
          <a:ext cx="265545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8</xdr:col>
      <xdr:colOff>1030082</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578222</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BPR/Shared%20Documents/RIA/Template%20refresh%202023/ID1465%20TA857%20proposed%20v0.5.xlsx" TargetMode="External"/><Relationship Id="rId1" Type="http://schemas.openxmlformats.org/officeDocument/2006/relationships/externalLinkPath" Target="https://niceuk.sharepoint.com/sites/BPR/Shared%20Documents/RIA/Template%20refresh%202023/ID1465%20TA857%20proposed%20v0.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dex"/>
      <sheetName val="Inputs"/>
      <sheetName val="Unit costs"/>
      <sheetName val="Summary"/>
      <sheetName val="Population selection"/>
      <sheetName val="Eligible population"/>
      <sheetName val="Resource impact financial"/>
      <sheetName val="Resource impact capacity"/>
      <sheetName val="RI phasing over years"/>
      <sheetName val="RI uptake year 1"/>
    </sheetNames>
    <sheetDataSet>
      <sheetData sheetId="0"/>
      <sheetData sheetId="1"/>
      <sheetData sheetId="2"/>
      <sheetData sheetId="3"/>
      <sheetData sheetId="4"/>
      <sheetData sheetId="5">
        <row r="538">
          <cell r="B538" t="str">
            <v>Antrim and Newtownabbey</v>
          </cell>
        </row>
        <row r="539">
          <cell r="B539" t="str">
            <v>Ards and North Down</v>
          </cell>
        </row>
        <row r="540">
          <cell r="B540" t="str">
            <v>Armagh City, Banbridge and Craigavon</v>
          </cell>
        </row>
        <row r="541">
          <cell r="B541" t="str">
            <v>Belfast</v>
          </cell>
        </row>
        <row r="542">
          <cell r="B542" t="str">
            <v>Causeway Coast and Glens</v>
          </cell>
        </row>
        <row r="543">
          <cell r="B543" t="str">
            <v>Derry City and Strabane</v>
          </cell>
        </row>
        <row r="544">
          <cell r="B544" t="str">
            <v>Fermanagh and Omagh</v>
          </cell>
        </row>
        <row r="545">
          <cell r="B545" t="str">
            <v>Lisburn and Castlereagh</v>
          </cell>
        </row>
        <row r="546">
          <cell r="B546" t="str">
            <v>Mid and East Antrim</v>
          </cell>
        </row>
        <row r="547">
          <cell r="B547" t="str">
            <v>Mid Ulster</v>
          </cell>
        </row>
        <row r="548">
          <cell r="B548" t="str">
            <v>Newry, Mourne and Down</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cancerdata.nhs.uk/treatments" TargetMode="External"/><Relationship Id="rId7" Type="http://schemas.openxmlformats.org/officeDocument/2006/relationships/vmlDrawing" Target="../drawings/vmlDrawing1.vml"/><Relationship Id="rId2" Type="http://schemas.openxmlformats.org/officeDocument/2006/relationships/hyperlink" Target="https://www.bmj.com/content/375/bmj-2021-066542" TargetMode="External"/><Relationship Id="rId1" Type="http://schemas.openxmlformats.org/officeDocument/2006/relationships/hyperlink" Target="https://digital.nhs.uk/data-and-information/publications/statistical/cancer-registration-statistics/england-2019"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www.ons.gov.uk/peoplepopulationandcommunity/populationandmigration/populationestimates/datasets/clinicalcommissioninggroup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ublication/2023-25-nhs-payment-schem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54687-2180-40E6-8525-E6C723E1A4B5}">
  <sheetPr>
    <tabColor theme="1" tint="0.14999847407452621"/>
    <pageSetUpPr fitToPage="1"/>
  </sheetPr>
  <dimension ref="B2:O49"/>
  <sheetViews>
    <sheetView showGridLines="0" tabSelected="1" zoomScale="80" zoomScaleNormal="80" workbookViewId="0">
      <selection activeCell="P2" sqref="P2"/>
    </sheetView>
  </sheetViews>
  <sheetFormatPr defaultRowHeight="15" x14ac:dyDescent="0.25"/>
  <cols>
    <col min="1" max="1" width="1.42578125" customWidth="1"/>
    <col min="2" max="2" width="1.85546875" customWidth="1"/>
    <col min="14" max="14" width="8.7109375" customWidth="1"/>
    <col min="15" max="15" width="1.5703125" customWidth="1"/>
  </cols>
  <sheetData>
    <row r="2" spans="2:15" x14ac:dyDescent="0.25">
      <c r="B2" s="648"/>
      <c r="C2" s="649"/>
      <c r="D2" s="649"/>
      <c r="E2" s="649"/>
      <c r="F2" s="649"/>
      <c r="G2" s="649"/>
      <c r="H2" s="649"/>
      <c r="I2" s="649"/>
      <c r="J2" s="649"/>
      <c r="K2" s="649"/>
      <c r="L2" s="649"/>
      <c r="M2" s="649"/>
      <c r="N2" s="649"/>
      <c r="O2" s="650"/>
    </row>
    <row r="3" spans="2:15" x14ac:dyDescent="0.25">
      <c r="B3" s="651"/>
      <c r="O3" s="652"/>
    </row>
    <row r="4" spans="2:15" x14ac:dyDescent="0.25">
      <c r="B4" s="651"/>
      <c r="O4" s="652"/>
    </row>
    <row r="5" spans="2:15" x14ac:dyDescent="0.25">
      <c r="B5" s="651"/>
      <c r="O5" s="652"/>
    </row>
    <row r="6" spans="2:15" x14ac:dyDescent="0.25">
      <c r="B6" s="651"/>
      <c r="O6" s="652"/>
    </row>
    <row r="7" spans="2:15" x14ac:dyDescent="0.25">
      <c r="B7" s="651"/>
      <c r="O7" s="652"/>
    </row>
    <row r="8" spans="2:15" x14ac:dyDescent="0.25">
      <c r="B8" s="651"/>
      <c r="O8" s="652"/>
    </row>
    <row r="9" spans="2:15" x14ac:dyDescent="0.25">
      <c r="B9" s="651"/>
      <c r="O9" s="652"/>
    </row>
    <row r="10" spans="2:15" x14ac:dyDescent="0.25">
      <c r="B10" s="651"/>
      <c r="C10" s="653"/>
      <c r="D10" s="653"/>
      <c r="E10" s="653"/>
      <c r="F10" s="653"/>
      <c r="G10" s="653"/>
      <c r="H10" s="653"/>
      <c r="I10" s="653"/>
      <c r="J10" s="653"/>
      <c r="K10" s="653"/>
      <c r="L10" s="653"/>
      <c r="M10" s="653"/>
      <c r="N10" s="653"/>
      <c r="O10" s="652"/>
    </row>
    <row r="11" spans="2:15" ht="31.5" x14ac:dyDescent="0.5">
      <c r="B11" s="651"/>
      <c r="C11" s="654" t="s">
        <v>846</v>
      </c>
      <c r="D11" s="653"/>
      <c r="E11" s="653"/>
      <c r="F11" s="653"/>
      <c r="G11" s="653"/>
      <c r="H11" s="653"/>
      <c r="I11" s="653"/>
      <c r="J11" s="653"/>
      <c r="K11" s="653"/>
      <c r="L11" s="653"/>
      <c r="M11" s="653"/>
      <c r="N11" s="653"/>
      <c r="O11" s="652"/>
    </row>
    <row r="12" spans="2:15" x14ac:dyDescent="0.25">
      <c r="B12" s="651"/>
      <c r="C12" s="653"/>
      <c r="D12" s="653"/>
      <c r="E12" s="653"/>
      <c r="F12" s="653"/>
      <c r="G12" s="653"/>
      <c r="H12" s="653"/>
      <c r="I12" s="653"/>
      <c r="J12" s="653"/>
      <c r="K12" s="653"/>
      <c r="L12" s="653"/>
      <c r="M12" s="653"/>
      <c r="N12" s="653"/>
      <c r="O12" s="652"/>
    </row>
    <row r="13" spans="2:15" x14ac:dyDescent="0.25">
      <c r="B13" s="651"/>
      <c r="O13" s="652"/>
    </row>
    <row r="14" spans="2:15" x14ac:dyDescent="0.25">
      <c r="B14" s="651"/>
      <c r="O14" s="652"/>
    </row>
    <row r="15" spans="2:15" x14ac:dyDescent="0.25">
      <c r="B15" s="651"/>
      <c r="O15" s="652"/>
    </row>
    <row r="16" spans="2:15" x14ac:dyDescent="0.25">
      <c r="B16" s="651"/>
      <c r="O16" s="652"/>
    </row>
    <row r="17" spans="2:15" x14ac:dyDescent="0.25">
      <c r="B17" s="651"/>
      <c r="O17" s="652"/>
    </row>
    <row r="18" spans="2:15" ht="31.5" x14ac:dyDescent="0.5">
      <c r="B18" s="651"/>
      <c r="C18" s="655" t="s">
        <v>847</v>
      </c>
      <c r="D18" s="656"/>
      <c r="O18" s="652"/>
    </row>
    <row r="19" spans="2:15" ht="31.5" x14ac:dyDescent="0.5">
      <c r="B19" s="651"/>
      <c r="C19" s="655" t="s">
        <v>848</v>
      </c>
      <c r="D19" s="656"/>
      <c r="O19" s="652"/>
    </row>
    <row r="20" spans="2:15" ht="31.5" x14ac:dyDescent="0.5">
      <c r="B20" s="651"/>
      <c r="C20" s="655" t="s">
        <v>849</v>
      </c>
      <c r="D20" s="656"/>
      <c r="O20" s="652"/>
    </row>
    <row r="21" spans="2:15" ht="31.5" x14ac:dyDescent="0.5">
      <c r="B21" s="651"/>
      <c r="C21" s="655" t="s">
        <v>851</v>
      </c>
      <c r="D21" s="656"/>
      <c r="O21" s="652"/>
    </row>
    <row r="22" spans="2:15" ht="31.5" x14ac:dyDescent="0.5">
      <c r="B22" s="651"/>
      <c r="C22" s="655"/>
      <c r="D22" s="656"/>
      <c r="O22" s="652"/>
    </row>
    <row r="23" spans="2:15" ht="31.5" x14ac:dyDescent="0.5">
      <c r="B23" s="651"/>
      <c r="C23" s="655"/>
      <c r="D23" s="656"/>
      <c r="O23" s="652"/>
    </row>
    <row r="24" spans="2:15" ht="31.5" x14ac:dyDescent="0.5">
      <c r="B24" s="651"/>
      <c r="C24" s="655"/>
      <c r="D24" s="656"/>
      <c r="O24" s="652"/>
    </row>
    <row r="25" spans="2:15" x14ac:dyDescent="0.25">
      <c r="B25" s="651"/>
      <c r="O25" s="652"/>
    </row>
    <row r="26" spans="2:15" x14ac:dyDescent="0.25">
      <c r="B26" s="651"/>
      <c r="O26" s="652"/>
    </row>
    <row r="27" spans="2:15" x14ac:dyDescent="0.25">
      <c r="B27" s="651"/>
      <c r="O27" s="652"/>
    </row>
    <row r="28" spans="2:15" x14ac:dyDescent="0.25">
      <c r="B28" s="651"/>
      <c r="O28" s="652"/>
    </row>
    <row r="29" spans="2:15" x14ac:dyDescent="0.25">
      <c r="B29" s="651"/>
      <c r="O29" s="652"/>
    </row>
    <row r="30" spans="2:15" x14ac:dyDescent="0.25">
      <c r="B30" s="651"/>
      <c r="O30" s="652"/>
    </row>
    <row r="31" spans="2:15" x14ac:dyDescent="0.25">
      <c r="B31" s="651"/>
      <c r="O31" s="652"/>
    </row>
    <row r="32" spans="2:15" x14ac:dyDescent="0.25">
      <c r="B32" s="651"/>
      <c r="O32" s="652"/>
    </row>
    <row r="33" spans="2:15" x14ac:dyDescent="0.25">
      <c r="B33" s="651"/>
      <c r="O33" s="652"/>
    </row>
    <row r="34" spans="2:15" ht="26.25" x14ac:dyDescent="0.4">
      <c r="B34" s="651"/>
      <c r="C34" s="657" t="s">
        <v>850</v>
      </c>
      <c r="O34" s="652"/>
    </row>
    <row r="35" spans="2:15" x14ac:dyDescent="0.25">
      <c r="B35" s="651"/>
      <c r="O35" s="652"/>
    </row>
    <row r="36" spans="2:15" x14ac:dyDescent="0.25">
      <c r="B36" s="651"/>
      <c r="O36" s="652"/>
    </row>
    <row r="37" spans="2:15" x14ac:dyDescent="0.25">
      <c r="B37" s="651"/>
      <c r="O37" s="652"/>
    </row>
    <row r="38" spans="2:15" x14ac:dyDescent="0.25">
      <c r="B38" s="651"/>
      <c r="O38" s="652"/>
    </row>
    <row r="39" spans="2:15" x14ac:dyDescent="0.25">
      <c r="B39" s="651"/>
      <c r="O39" s="652"/>
    </row>
    <row r="40" spans="2:15" x14ac:dyDescent="0.25">
      <c r="B40" s="651"/>
      <c r="O40" s="652"/>
    </row>
    <row r="41" spans="2:15" x14ac:dyDescent="0.25">
      <c r="B41" s="651"/>
      <c r="O41" s="652"/>
    </row>
    <row r="42" spans="2:15" x14ac:dyDescent="0.25">
      <c r="B42" s="651"/>
      <c r="O42" s="652"/>
    </row>
    <row r="43" spans="2:15" x14ac:dyDescent="0.25">
      <c r="B43" s="651"/>
      <c r="O43" s="652"/>
    </row>
    <row r="44" spans="2:15" x14ac:dyDescent="0.25">
      <c r="B44" s="651"/>
      <c r="O44" s="652"/>
    </row>
    <row r="45" spans="2:15" x14ac:dyDescent="0.25">
      <c r="B45" s="651"/>
      <c r="O45" s="652"/>
    </row>
    <row r="46" spans="2:15" x14ac:dyDescent="0.25">
      <c r="B46" s="651"/>
      <c r="O46" s="652"/>
    </row>
    <row r="47" spans="2:15" x14ac:dyDescent="0.25">
      <c r="B47" s="651"/>
      <c r="O47" s="652"/>
    </row>
    <row r="48" spans="2:15" x14ac:dyDescent="0.25">
      <c r="B48" s="651"/>
      <c r="O48" s="652"/>
    </row>
    <row r="49" spans="2:15" x14ac:dyDescent="0.25">
      <c r="B49" s="658"/>
      <c r="C49" s="659"/>
      <c r="D49" s="659"/>
      <c r="E49" s="659"/>
      <c r="F49" s="659"/>
      <c r="G49" s="659"/>
      <c r="H49" s="659"/>
      <c r="I49" s="659"/>
      <c r="J49" s="659"/>
      <c r="K49" s="659"/>
      <c r="L49" s="659"/>
      <c r="M49" s="659"/>
      <c r="N49" s="659"/>
      <c r="O49" s="660"/>
    </row>
  </sheetData>
  <sheetProtection algorithmName="SHA-512" hashValue="21CUbcK31SctTEV09SiyHV0n80KCJBt8sD4jOvZ+VtK743MCb0n4kxMMw6evekTdK9/BtyyfZN6JFp4tSIsNbg==" saltValue="67L2PeHh5WCNdXzAo+UHHg==" spinCount="100000" sheet="1" objects="1" scenarios="1"/>
  <pageMargins left="0.25" right="0.25" top="0.75" bottom="0.75" header="0.3" footer="0.3"/>
  <pageSetup paperSize="9" scale="8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40625" defaultRowHeight="14.25" x14ac:dyDescent="0.2"/>
  <cols>
    <col min="1" max="1" width="85.140625" style="16" customWidth="1"/>
    <col min="2" max="2" width="3.42578125" style="16" customWidth="1"/>
    <col min="3" max="3" width="26.5703125" style="16" customWidth="1"/>
    <col min="4" max="5" width="9.140625" style="16"/>
    <col min="6" max="6" width="34.42578125" style="16" customWidth="1"/>
    <col min="7" max="16384" width="9.140625" style="16"/>
  </cols>
  <sheetData>
    <row r="1" spans="1:5" s="1" customFormat="1" ht="35.1" customHeight="1" x14ac:dyDescent="0.2">
      <c r="A1" s="104" t="s">
        <v>16</v>
      </c>
      <c r="B1" s="328" t="s">
        <v>3</v>
      </c>
      <c r="C1" s="328" t="s">
        <v>3</v>
      </c>
      <c r="D1" s="328" t="s">
        <v>3</v>
      </c>
      <c r="E1" s="328" t="s">
        <v>3</v>
      </c>
    </row>
    <row r="2" spans="1:5" s="1" customFormat="1" ht="15" x14ac:dyDescent="0.2">
      <c r="A2" s="329" t="s">
        <v>3</v>
      </c>
      <c r="B2" s="330" t="s">
        <v>3</v>
      </c>
      <c r="C2" s="330" t="s">
        <v>3</v>
      </c>
      <c r="D2" s="330" t="s">
        <v>3</v>
      </c>
      <c r="E2" s="330" t="s">
        <v>3</v>
      </c>
    </row>
    <row r="3" spans="1:5" s="1" customFormat="1" ht="57.75" x14ac:dyDescent="0.2">
      <c r="A3" s="13" t="s">
        <v>427</v>
      </c>
      <c r="B3" s="328" t="s">
        <v>3</v>
      </c>
      <c r="C3" s="328" t="s">
        <v>3</v>
      </c>
      <c r="D3" s="328" t="s">
        <v>3</v>
      </c>
      <c r="E3" s="328" t="s">
        <v>3</v>
      </c>
    </row>
    <row r="4" spans="1:5" s="1" customFormat="1" ht="15" x14ac:dyDescent="0.2">
      <c r="A4" s="329" t="s">
        <v>3</v>
      </c>
      <c r="B4" s="330" t="s">
        <v>3</v>
      </c>
      <c r="C4" s="330" t="s">
        <v>3</v>
      </c>
      <c r="D4" s="330" t="s">
        <v>3</v>
      </c>
      <c r="E4" s="330" t="s">
        <v>3</v>
      </c>
    </row>
    <row r="5" spans="1:5" s="1" customFormat="1" ht="42.75" x14ac:dyDescent="0.2">
      <c r="A5" s="416" t="s">
        <v>520</v>
      </c>
      <c r="B5" s="328" t="s">
        <v>3</v>
      </c>
      <c r="C5" s="328" t="s">
        <v>3</v>
      </c>
      <c r="D5" s="328" t="s">
        <v>3</v>
      </c>
      <c r="E5" s="328" t="s">
        <v>3</v>
      </c>
    </row>
    <row r="6" spans="1:5" s="1" customFormat="1" ht="15" x14ac:dyDescent="0.2">
      <c r="A6" s="329" t="s">
        <v>3</v>
      </c>
      <c r="B6" s="330" t="s">
        <v>3</v>
      </c>
      <c r="C6" s="330" t="s">
        <v>3</v>
      </c>
      <c r="D6" s="330" t="s">
        <v>3</v>
      </c>
      <c r="E6" s="330" t="s">
        <v>3</v>
      </c>
    </row>
    <row r="7" spans="1:5" s="358" customFormat="1" ht="257.25" x14ac:dyDescent="0.25">
      <c r="A7" s="15" t="s">
        <v>524</v>
      </c>
      <c r="B7" s="327" t="s">
        <v>3</v>
      </c>
      <c r="C7" s="327" t="s">
        <v>3</v>
      </c>
      <c r="D7" s="327" t="s">
        <v>3</v>
      </c>
      <c r="E7" s="327" t="s">
        <v>3</v>
      </c>
    </row>
    <row r="8" spans="1:5" ht="30" customHeight="1" x14ac:dyDescent="0.2">
      <c r="A8" s="329" t="s">
        <v>3</v>
      </c>
      <c r="B8" s="330" t="s">
        <v>3</v>
      </c>
      <c r="C8" s="330" t="s">
        <v>3</v>
      </c>
      <c r="D8" s="330" t="s">
        <v>3</v>
      </c>
      <c r="E8" s="330" t="s">
        <v>3</v>
      </c>
    </row>
    <row r="9" spans="1:5" s="105" customFormat="1" ht="40.35" customHeight="1" x14ac:dyDescent="0.25">
      <c r="A9" s="15" t="s">
        <v>429</v>
      </c>
      <c r="B9" s="327" t="s">
        <v>3</v>
      </c>
      <c r="C9" s="327" t="s">
        <v>3</v>
      </c>
      <c r="D9" s="327" t="s">
        <v>3</v>
      </c>
      <c r="E9" s="327" t="s">
        <v>3</v>
      </c>
    </row>
    <row r="10" spans="1:5" ht="30" customHeight="1" x14ac:dyDescent="0.2">
      <c r="A10" s="329" t="s">
        <v>3</v>
      </c>
      <c r="B10" s="330" t="s">
        <v>3</v>
      </c>
      <c r="C10" s="330" t="s">
        <v>3</v>
      </c>
      <c r="D10" s="330" t="s">
        <v>3</v>
      </c>
      <c r="E10" s="330" t="s">
        <v>3</v>
      </c>
    </row>
    <row r="11" spans="1:5" ht="111" customHeight="1" x14ac:dyDescent="0.2">
      <c r="A11" s="15" t="s">
        <v>523</v>
      </c>
      <c r="B11" s="328" t="s">
        <v>3</v>
      </c>
      <c r="C11" s="328" t="s">
        <v>3</v>
      </c>
      <c r="D11" s="328" t="s">
        <v>3</v>
      </c>
      <c r="E11" s="328" t="s">
        <v>3</v>
      </c>
    </row>
    <row r="12" spans="1:5" ht="15" x14ac:dyDescent="0.2">
      <c r="A12" s="329" t="s">
        <v>3</v>
      </c>
      <c r="B12" s="330" t="s">
        <v>3</v>
      </c>
      <c r="C12" s="330" t="s">
        <v>3</v>
      </c>
      <c r="D12" s="330" t="s">
        <v>3</v>
      </c>
      <c r="E12" s="330" t="s">
        <v>3</v>
      </c>
    </row>
    <row r="13" spans="1:5" ht="45" customHeight="1" x14ac:dyDescent="0.2">
      <c r="A13" s="15" t="s">
        <v>522</v>
      </c>
      <c r="B13" s="328" t="s">
        <v>3</v>
      </c>
      <c r="C13" s="328" t="s">
        <v>3</v>
      </c>
      <c r="D13" s="328" t="s">
        <v>3</v>
      </c>
      <c r="E13" s="328" t="s">
        <v>3</v>
      </c>
    </row>
    <row r="14" spans="1:5" ht="15" x14ac:dyDescent="0.2">
      <c r="A14" s="329" t="s">
        <v>3</v>
      </c>
      <c r="B14" s="330" t="s">
        <v>3</v>
      </c>
      <c r="C14" s="330" t="s">
        <v>3</v>
      </c>
      <c r="D14" s="330" t="s">
        <v>3</v>
      </c>
      <c r="E14" s="330" t="s">
        <v>3</v>
      </c>
    </row>
    <row r="15" spans="1:5" ht="28.5" x14ac:dyDescent="0.2">
      <c r="A15" s="8" t="s">
        <v>355</v>
      </c>
      <c r="B15" s="328" t="s">
        <v>3</v>
      </c>
      <c r="C15" s="328" t="s">
        <v>3</v>
      </c>
      <c r="D15" s="328" t="s">
        <v>3</v>
      </c>
      <c r="E15" s="328" t="s">
        <v>3</v>
      </c>
    </row>
    <row r="16" spans="1:5" ht="28.5" x14ac:dyDescent="0.2">
      <c r="A16" s="9" t="s">
        <v>273</v>
      </c>
      <c r="B16" s="328" t="s">
        <v>3</v>
      </c>
      <c r="C16" s="328" t="s">
        <v>3</v>
      </c>
      <c r="D16" s="328" t="s">
        <v>3</v>
      </c>
      <c r="E16" s="328" t="s">
        <v>3</v>
      </c>
    </row>
    <row r="17" spans="1:5" x14ac:dyDescent="0.2">
      <c r="A17" s="7" t="s">
        <v>17</v>
      </c>
      <c r="B17" s="328" t="s">
        <v>3</v>
      </c>
      <c r="C17" s="328" t="s">
        <v>3</v>
      </c>
      <c r="D17" s="328" t="s">
        <v>3</v>
      </c>
      <c r="E17" s="328" t="s">
        <v>3</v>
      </c>
    </row>
    <row r="18" spans="1:5" x14ac:dyDescent="0.2">
      <c r="A18" s="10" t="s">
        <v>356</v>
      </c>
      <c r="B18" s="328" t="s">
        <v>3</v>
      </c>
      <c r="C18" s="328" t="s">
        <v>3</v>
      </c>
      <c r="D18" s="328" t="s">
        <v>3</v>
      </c>
      <c r="E18" s="328" t="s">
        <v>3</v>
      </c>
    </row>
    <row r="19" spans="1:5" x14ac:dyDescent="0.2">
      <c r="A19" s="7" t="s">
        <v>18</v>
      </c>
      <c r="B19" s="328" t="s">
        <v>3</v>
      </c>
      <c r="C19" s="328" t="s">
        <v>3</v>
      </c>
      <c r="D19" s="328" t="s">
        <v>3</v>
      </c>
      <c r="E19" s="328" t="s">
        <v>3</v>
      </c>
    </row>
    <row r="20" spans="1:5" x14ac:dyDescent="0.2">
      <c r="A20" s="14" t="s">
        <v>357</v>
      </c>
      <c r="B20" s="328" t="s">
        <v>3</v>
      </c>
      <c r="C20" s="328" t="s">
        <v>3</v>
      </c>
      <c r="D20" s="328" t="s">
        <v>3</v>
      </c>
      <c r="E20" s="328" t="s">
        <v>3</v>
      </c>
    </row>
    <row r="21" spans="1:5" ht="15" x14ac:dyDescent="0.2">
      <c r="A21" s="329" t="s">
        <v>3</v>
      </c>
      <c r="B21" s="330" t="s">
        <v>3</v>
      </c>
      <c r="C21" s="330" t="s">
        <v>3</v>
      </c>
      <c r="D21" s="330" t="s">
        <v>3</v>
      </c>
      <c r="E21" s="330" t="s">
        <v>3</v>
      </c>
    </row>
    <row r="22" spans="1:5" s="105" customFormat="1" ht="30" customHeight="1" x14ac:dyDescent="0.2">
      <c r="A22" s="195" t="s">
        <v>768</v>
      </c>
      <c r="B22" s="328" t="s">
        <v>3</v>
      </c>
      <c r="C22" s="328" t="s">
        <v>3</v>
      </c>
      <c r="D22" s="328" t="s">
        <v>3</v>
      </c>
      <c r="E22" s="328" t="s">
        <v>3</v>
      </c>
    </row>
    <row r="23" spans="1:5" ht="15" x14ac:dyDescent="0.25">
      <c r="C23" s="184"/>
    </row>
    <row r="25" spans="1:5" x14ac:dyDescent="0.2">
      <c r="C25" s="105"/>
    </row>
  </sheetData>
  <sheetProtection algorithmName="SHA-512" hashValue="HGdrEgGtEVuGksV7VqWT0s4tE6vJ2lyb/uowJKN8qtex84CSKIZR6VnZEN/pDPNBBxHPgC4zFU0pJNgLVM11sA==" saltValue="rXNQW9XTzhtkhuy47pV6RA=="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C21" sqref="C21"/>
    </sheetView>
  </sheetViews>
  <sheetFormatPr defaultColWidth="9.140625" defaultRowHeight="14.25" x14ac:dyDescent="0.2"/>
  <cols>
    <col min="1" max="1" width="24.42578125" style="21" customWidth="1"/>
    <col min="2" max="2" width="55.42578125" style="21" customWidth="1"/>
    <col min="3" max="3" width="63.5703125" style="25" customWidth="1"/>
    <col min="4" max="4" width="20.42578125" style="21" customWidth="1"/>
    <col min="5" max="12" width="21" style="21" customWidth="1"/>
    <col min="13" max="13" width="22.85546875" style="21" customWidth="1"/>
    <col min="14" max="14" width="22.5703125" style="21" customWidth="1"/>
    <col min="15" max="15" width="25.85546875" style="21" customWidth="1"/>
    <col min="16" max="16" width="10.85546875" style="21" customWidth="1"/>
    <col min="17" max="42" width="10.85546875" style="22" customWidth="1"/>
    <col min="43" max="50" width="10.85546875" style="23" customWidth="1"/>
    <col min="51" max="106" width="10.85546875" style="2" customWidth="1"/>
    <col min="107" max="193" width="10.85546875" style="21" customWidth="1"/>
    <col min="194" max="194" width="10.42578125" style="21" customWidth="1"/>
    <col min="195" max="16384" width="9.140625" style="21"/>
  </cols>
  <sheetData>
    <row r="1" spans="2:106" ht="15" x14ac:dyDescent="0.25">
      <c r="B1" s="19" t="s">
        <v>363</v>
      </c>
      <c r="C1" s="136"/>
      <c r="D1" s="39"/>
      <c r="E1" s="20" t="s">
        <v>280</v>
      </c>
      <c r="F1" s="17"/>
      <c r="G1" s="17"/>
    </row>
    <row r="3" spans="2:106" x14ac:dyDescent="0.2">
      <c r="B3" s="124" t="s">
        <v>431</v>
      </c>
      <c r="C3" s="125"/>
      <c r="D3" s="126"/>
      <c r="E3" s="126"/>
      <c r="F3" s="126"/>
      <c r="G3" s="127"/>
    </row>
    <row r="4" spans="2:106" x14ac:dyDescent="0.2">
      <c r="B4" s="128"/>
      <c r="C4" s="129"/>
      <c r="D4" s="17"/>
      <c r="E4" s="17"/>
      <c r="F4" s="17"/>
      <c r="G4" s="130"/>
    </row>
    <row r="5" spans="2:106" x14ac:dyDescent="0.2">
      <c r="B5" s="131" t="s">
        <v>432</v>
      </c>
      <c r="C5" s="129"/>
      <c r="D5" s="17"/>
      <c r="E5" s="17"/>
      <c r="F5" s="17"/>
      <c r="G5" s="130"/>
    </row>
    <row r="6" spans="2:106" x14ac:dyDescent="0.2">
      <c r="B6" s="128"/>
      <c r="C6" s="129"/>
      <c r="D6" s="17"/>
      <c r="E6" s="17"/>
      <c r="F6" s="17"/>
      <c r="G6" s="130"/>
      <c r="J6" s="357"/>
    </row>
    <row r="7" spans="2:106" ht="15" x14ac:dyDescent="0.25">
      <c r="B7" s="131" t="s">
        <v>433</v>
      </c>
      <c r="C7" s="129"/>
      <c r="D7" s="17"/>
      <c r="E7" s="17"/>
      <c r="F7" s="17"/>
      <c r="G7" s="130"/>
    </row>
    <row r="8" spans="2:106" ht="19.5" customHeight="1" x14ac:dyDescent="0.2">
      <c r="B8" s="132" t="s">
        <v>434</v>
      </c>
      <c r="C8" s="133"/>
      <c r="D8" s="134"/>
      <c r="E8" s="134"/>
      <c r="F8" s="134"/>
      <c r="G8" s="135"/>
    </row>
    <row r="9" spans="2:106" x14ac:dyDescent="0.2">
      <c r="B9" s="24"/>
      <c r="K9" s="44"/>
      <c r="L9" s="44"/>
    </row>
    <row r="10" spans="2:106" ht="15" x14ac:dyDescent="0.25">
      <c r="B10" s="19" t="s">
        <v>27</v>
      </c>
      <c r="C10" s="44"/>
      <c r="D10" s="44"/>
      <c r="E10" s="44"/>
      <c r="K10" s="44"/>
      <c r="L10" s="176"/>
      <c r="M10" s="19"/>
      <c r="N10" s="19"/>
      <c r="O10" s="19"/>
    </row>
    <row r="11" spans="2:106" ht="43.5" customHeight="1" thickBot="1" x14ac:dyDescent="0.3">
      <c r="B11" s="25"/>
      <c r="D11" s="46" t="s">
        <v>8</v>
      </c>
      <c r="E11" s="46" t="s">
        <v>8</v>
      </c>
      <c r="H11" s="46" t="s">
        <v>8</v>
      </c>
      <c r="I11" s="46" t="s">
        <v>8</v>
      </c>
      <c r="L11" s="19" t="s">
        <v>271</v>
      </c>
      <c r="M11" s="19" t="s">
        <v>271</v>
      </c>
      <c r="N11" s="19" t="s">
        <v>272</v>
      </c>
      <c r="O11" s="19" t="s">
        <v>272</v>
      </c>
      <c r="P11" s="19" t="s">
        <v>13</v>
      </c>
    </row>
    <row r="12" spans="2:106" s="31" customFormat="1" ht="45.95" customHeight="1" x14ac:dyDescent="0.2">
      <c r="B12" s="26" t="s">
        <v>4</v>
      </c>
      <c r="C12" s="27" t="s">
        <v>7</v>
      </c>
      <c r="D12" s="45" t="s">
        <v>19</v>
      </c>
      <c r="E12" s="46" t="s">
        <v>20</v>
      </c>
      <c r="F12" s="27" t="s">
        <v>6</v>
      </c>
      <c r="G12" s="27" t="s">
        <v>10</v>
      </c>
      <c r="H12" s="45" t="s">
        <v>19</v>
      </c>
      <c r="I12" s="46" t="s">
        <v>20</v>
      </c>
      <c r="J12" s="27" t="s">
        <v>361</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2" t="str">
        <f>IF((OR('Assumptions input'!$B7="&lt;select&gt;", 'Assumptions input'!$B7="")), "-", 'Assumptions input'!$B8)</f>
        <v>England</v>
      </c>
      <c r="C13" s="33">
        <f>IF(OR(B13="", B13="-"), "",VLOOKUP((CONCATENATE($N13," - ",$B13)),$C$30:$GL$557,4,FALSE))</f>
        <v>56550138</v>
      </c>
      <c r="D13" s="122">
        <f>IF(OR(C13="", C13="-"), "",VLOOKUP((CONCATENATE($N13," - ",$B13)),$C$30:$GL$557,2,FALSE))</f>
        <v>21779298</v>
      </c>
      <c r="E13" s="122">
        <f>IF(OR(D13="", D13="-"), "",VLOOKUP((CONCATENATE($N13," - ",$B13)),$C$30:$GL$557,3,FALSE))</f>
        <v>22677552</v>
      </c>
      <c r="F13" s="34">
        <f>IF(B13="", "", 'Assumptions input'!B6)</f>
        <v>1</v>
      </c>
      <c r="G13" s="33">
        <f t="shared" ref="G13:I14" si="0">IFERROR(C13*$F13, "")</f>
        <v>56550138</v>
      </c>
      <c r="H13" s="122">
        <f>IFERROR(D13*$F13, "")</f>
        <v>21779298</v>
      </c>
      <c r="I13" s="122">
        <f t="shared" si="0"/>
        <v>22677552</v>
      </c>
      <c r="J13" s="33">
        <f>IFERROR(H13+I13, "")</f>
        <v>44456850</v>
      </c>
      <c r="L13" s="35" t="s">
        <v>265</v>
      </c>
      <c r="M13" s="35" t="s">
        <v>267</v>
      </c>
      <c r="N13" s="35" t="str">
        <f>'Assumptions input'!$B$7</f>
        <v>National</v>
      </c>
      <c r="O13" s="35" t="str">
        <f>IFERROR(VLOOKUP('Assumptions input'!$B$7, $L$12:$M$22, 2, FALSE), "-")</f>
        <v>NATIONAL</v>
      </c>
      <c r="P13" s="28" t="b">
        <f>ISTEXT('Assumptions input'!$B$8)</f>
        <v>1</v>
      </c>
    </row>
    <row r="14" spans="2:106" x14ac:dyDescent="0.2">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44456850</v>
      </c>
      <c r="L14" s="35" t="s">
        <v>276</v>
      </c>
      <c r="M14" s="35" t="s">
        <v>262</v>
      </c>
      <c r="N14" s="35" t="str">
        <f>'Assumptions input'!$B$7</f>
        <v>National</v>
      </c>
      <c r="O14" s="35" t="str">
        <f>IFERROR(VLOOKUP('Assumptions input'!$B$7, $L$12:$M$22, 2, FALSE), "-")</f>
        <v>NATIONAL</v>
      </c>
      <c r="P14" s="28" t="b">
        <f>ISTEXT('Assumptions input'!$B$8)</f>
        <v>1</v>
      </c>
    </row>
    <row r="15" spans="2:106" x14ac:dyDescent="0.2">
      <c r="B15" s="32"/>
      <c r="C15" s="33" t="str">
        <f>IF(OR('Assumptions input'!B10="", 'Assumptions input'!B10="-"), "", 'Assumptions input'!B10)</f>
        <v/>
      </c>
      <c r="D15" s="122" t="str">
        <f>IFERROR(C15*($D$30/($D$30+$E$30)), "")</f>
        <v/>
      </c>
      <c r="E15" s="122" t="str">
        <f>IFERROR(C15*($E$30/($D$30+$E$30)), "")</f>
        <v/>
      </c>
      <c r="F15" s="34">
        <v>1</v>
      </c>
      <c r="G15" s="33" t="str">
        <f t="shared" ref="G15" si="1">IFERROR(C15*$F15, "")</f>
        <v/>
      </c>
      <c r="H15" s="122" t="str">
        <f>IFERROR(D15*$F15, "")</f>
        <v/>
      </c>
      <c r="I15" s="122" t="str">
        <f>IFERROR(E15*$F15, "")</f>
        <v/>
      </c>
      <c r="J15" s="33">
        <f>IF('Assumptions input'!B10=0,'Assumptions input'!B10,IFERROR(H15+I15,""))</f>
        <v>0</v>
      </c>
      <c r="L15" s="35" t="s">
        <v>277</v>
      </c>
      <c r="M15" s="35" t="s">
        <v>264</v>
      </c>
      <c r="N15" s="35" t="str">
        <f>'Assumptions input'!$B$7</f>
        <v>National</v>
      </c>
      <c r="O15" s="35" t="str">
        <f>IFERROR(VLOOKUP('Assumptions input'!$B$7, $L$12:$M$22, 2, FALSE), "-")</f>
        <v>NATIONAL</v>
      </c>
      <c r="P15" s="28" t="b">
        <f>ISTEXT('Assumptions input'!$B$8)</f>
        <v>1</v>
      </c>
    </row>
    <row r="16" spans="2:106" x14ac:dyDescent="0.2">
      <c r="B16" s="32"/>
      <c r="C16" s="33"/>
      <c r="D16" s="122"/>
      <c r="E16" s="122"/>
      <c r="F16" s="34"/>
      <c r="G16" s="33"/>
      <c r="H16" s="122"/>
      <c r="I16" s="122"/>
      <c r="J16" s="33"/>
      <c r="L16" s="35" t="s">
        <v>278</v>
      </c>
      <c r="M16" s="35" t="s">
        <v>263</v>
      </c>
      <c r="N16" s="35" t="str">
        <f>'Assumptions input'!$B$7</f>
        <v>National</v>
      </c>
      <c r="O16" s="35" t="str">
        <f>IFERROR(VLOOKUP('Assumptions input'!$B$7, $L$12:$M$22, 2, FALSE), "-")</f>
        <v>NATIONAL</v>
      </c>
      <c r="P16" s="28" t="b">
        <f>ISTEXT('Assumptions input'!$B$8)</f>
        <v>1</v>
      </c>
    </row>
    <row r="17" spans="1:194" x14ac:dyDescent="0.2">
      <c r="B17" s="32"/>
      <c r="C17" s="33"/>
      <c r="D17" s="122"/>
      <c r="E17" s="122"/>
      <c r="F17" s="34"/>
      <c r="G17" s="33"/>
      <c r="H17" s="122"/>
      <c r="I17" s="122"/>
      <c r="J17" s="33"/>
      <c r="L17" s="35" t="s">
        <v>698</v>
      </c>
      <c r="M17" s="35" t="s">
        <v>699</v>
      </c>
      <c r="N17" s="35" t="str">
        <f>'Assumptions input'!$B$7</f>
        <v>National</v>
      </c>
      <c r="O17" s="35" t="str">
        <f>IFERROR(VLOOKUP('Assumptions input'!$B$7, $L$12:$M$22, 2, FALSE), "-")</f>
        <v>NATIONAL</v>
      </c>
      <c r="P17" s="28" t="b">
        <f>ISTEXT('Assumptions input'!$B$8)</f>
        <v>1</v>
      </c>
    </row>
    <row r="18" spans="1:194" x14ac:dyDescent="0.2">
      <c r="B18" s="32"/>
      <c r="C18" s="33"/>
      <c r="D18" s="122"/>
      <c r="E18" s="122"/>
      <c r="F18" s="34"/>
      <c r="G18" s="33"/>
      <c r="H18" s="122"/>
      <c r="I18" s="122"/>
      <c r="J18" s="33"/>
      <c r="L18" s="35" t="s">
        <v>444</v>
      </c>
      <c r="M18" s="35" t="s">
        <v>443</v>
      </c>
      <c r="N18" s="35" t="str">
        <f>'Assumptions input'!$B$7</f>
        <v>National</v>
      </c>
      <c r="O18" s="35" t="str">
        <f>IFERROR(VLOOKUP('Assumptions input'!$B$7, $L$12:$M$22, 2, FALSE), "-")</f>
        <v>NATIONAL</v>
      </c>
      <c r="P18" s="28" t="b">
        <f>ISTEXT('Assumptions input'!$B$8)</f>
        <v>1</v>
      </c>
    </row>
    <row r="19" spans="1:194" x14ac:dyDescent="0.2">
      <c r="B19" s="32"/>
      <c r="C19" s="33"/>
      <c r="D19" s="122"/>
      <c r="E19" s="122"/>
      <c r="F19" s="34"/>
      <c r="G19" s="33"/>
      <c r="H19" s="122"/>
      <c r="I19" s="122"/>
      <c r="J19" s="33"/>
      <c r="L19" s="151" t="s">
        <v>448</v>
      </c>
      <c r="M19" s="35" t="s">
        <v>446</v>
      </c>
      <c r="N19" s="35" t="str">
        <f>'Assumptions input'!$B$7</f>
        <v>National</v>
      </c>
      <c r="O19" s="35" t="str">
        <f>IFERROR(VLOOKUP('Assumptions input'!$B$7, $L$12:$M$22, 2, FALSE), "-")</f>
        <v>NATIONAL</v>
      </c>
      <c r="P19" s="28" t="b">
        <f>ISTEXT('Assumptions input'!$B$8)</f>
        <v>1</v>
      </c>
    </row>
    <row r="20" spans="1:194" x14ac:dyDescent="0.2">
      <c r="B20" s="32"/>
      <c r="C20" s="33"/>
      <c r="D20" s="122"/>
      <c r="E20" s="122"/>
      <c r="F20" s="34"/>
      <c r="G20" s="33"/>
      <c r="H20" s="122"/>
      <c r="I20" s="122"/>
      <c r="J20" s="33"/>
      <c r="L20" s="35" t="s">
        <v>449</v>
      </c>
      <c r="M20" s="35" t="s">
        <v>451</v>
      </c>
      <c r="N20" s="35" t="str">
        <f>'Assumptions input'!$B$7</f>
        <v>National</v>
      </c>
      <c r="O20" s="35" t="str">
        <f>IFERROR(VLOOKUP('Assumptions input'!$B$7, $L$12:$M$22, 2, FALSE), "-")</f>
        <v>NATIONAL</v>
      </c>
      <c r="P20" s="28" t="b">
        <f>ISTEXT('Assumptions input'!$B$8)</f>
        <v>1</v>
      </c>
    </row>
    <row r="21" spans="1:194" x14ac:dyDescent="0.2">
      <c r="B21" s="32"/>
      <c r="C21" s="456"/>
      <c r="D21" s="122"/>
      <c r="E21" s="122"/>
      <c r="F21" s="34"/>
      <c r="G21" s="33"/>
      <c r="H21" s="122"/>
      <c r="I21" s="122"/>
      <c r="J21" s="33"/>
      <c r="L21" s="35" t="s">
        <v>450</v>
      </c>
      <c r="M21" s="35" t="s">
        <v>445</v>
      </c>
      <c r="N21" s="35" t="str">
        <f>'Assumptions input'!$B$7</f>
        <v>National</v>
      </c>
      <c r="O21" s="35" t="str">
        <f>IFERROR(VLOOKUP('Assumptions input'!$B$7, $L$12:$M$22, 2, FALSE), "-")</f>
        <v>NATIONAL</v>
      </c>
      <c r="P21" s="28" t="b">
        <f>ISTEXT('Assumptions input'!$B$8)</f>
        <v>1</v>
      </c>
    </row>
    <row r="22" spans="1:194" ht="15" thickBot="1" x14ac:dyDescent="0.25">
      <c r="B22" s="36"/>
      <c r="C22" s="37"/>
      <c r="D22" s="137"/>
      <c r="E22" s="137"/>
      <c r="F22" s="38"/>
      <c r="G22" s="37"/>
      <c r="H22" s="37"/>
      <c r="I22" s="37"/>
      <c r="J22" s="37"/>
      <c r="K22" s="21">
        <f>IFERROR(I22+J22, "")</f>
        <v>0</v>
      </c>
      <c r="L22" s="35"/>
      <c r="M22" s="35"/>
      <c r="N22" s="35"/>
      <c r="O22" s="35"/>
      <c r="P22" s="28"/>
    </row>
    <row r="23" spans="1:194" s="39" customFormat="1" ht="16.5" thickTop="1" thickBot="1" x14ac:dyDescent="0.3">
      <c r="B23" s="40" t="s">
        <v>435</v>
      </c>
      <c r="C23" s="41">
        <f>IF(C14&gt;0,C13,C14)</f>
        <v>56550138</v>
      </c>
      <c r="D23" s="41">
        <f>IF(D14&gt;0,D13,D14)</f>
        <v>21779298</v>
      </c>
      <c r="E23" s="41">
        <f>IF(E14&gt;0,E13,E14)</f>
        <v>22677552</v>
      </c>
      <c r="F23" s="41"/>
      <c r="G23" s="41">
        <f>IF(G14&gt;0,G13,G14)</f>
        <v>56550138</v>
      </c>
      <c r="H23" s="41">
        <f>IF(H14&gt;0,H13,H14)</f>
        <v>21779298</v>
      </c>
      <c r="I23" s="41">
        <f>IF(I14&gt;0,I13,I14)</f>
        <v>22677552</v>
      </c>
      <c r="J23" s="41">
        <f>IF('Assumptions input'!B10&gt;0,"",SUM(J14:J21))</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
      <c r="B24" s="120"/>
      <c r="C24" s="120"/>
      <c r="D24" s="120"/>
      <c r="E24" s="120"/>
      <c r="F24" s="120"/>
      <c r="G24" s="120"/>
      <c r="H24" s="120"/>
      <c r="I24" s="120"/>
      <c r="J24" s="120"/>
    </row>
    <row r="25" spans="1:194" ht="45" x14ac:dyDescent="0.2">
      <c r="B25" s="121"/>
      <c r="C25" s="436"/>
      <c r="D25" s="46" t="s">
        <v>8</v>
      </c>
      <c r="E25" s="46" t="s">
        <v>8</v>
      </c>
      <c r="F25" s="121"/>
      <c r="I25" s="121"/>
      <c r="J25" s="121"/>
      <c r="K25" s="44"/>
      <c r="N25" s="44"/>
    </row>
    <row r="26" spans="1:194" ht="15" x14ac:dyDescent="0.25">
      <c r="D26" s="123">
        <v>2</v>
      </c>
      <c r="E26" s="123">
        <v>3</v>
      </c>
      <c r="F26" s="123">
        <v>4</v>
      </c>
      <c r="G26" s="123">
        <v>5</v>
      </c>
      <c r="H26" s="123">
        <v>6</v>
      </c>
      <c r="K26" s="44"/>
    </row>
    <row r="27" spans="1:194" s="2" customFormat="1" ht="48" customHeight="1" x14ac:dyDescent="0.25">
      <c r="A27" s="180" t="s">
        <v>26</v>
      </c>
      <c r="B27" s="179" t="s">
        <v>5</v>
      </c>
      <c r="C27" s="179" t="s">
        <v>270</v>
      </c>
      <c r="D27" s="112" t="s">
        <v>360</v>
      </c>
      <c r="E27" s="112" t="s">
        <v>360</v>
      </c>
      <c r="F27" s="112" t="s">
        <v>0</v>
      </c>
      <c r="G27" s="112" t="s">
        <v>0</v>
      </c>
      <c r="H27" s="112" t="s">
        <v>0</v>
      </c>
      <c r="I27" s="179" t="s">
        <v>360</v>
      </c>
      <c r="J27" s="179" t="s">
        <v>360</v>
      </c>
      <c r="K27" s="179" t="s">
        <v>362</v>
      </c>
      <c r="L27" s="179" t="s">
        <v>362</v>
      </c>
      <c r="M27" s="181" t="s">
        <v>1</v>
      </c>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c r="BT27" s="182"/>
      <c r="BU27" s="182"/>
      <c r="BV27" s="182"/>
      <c r="BW27" s="182"/>
      <c r="BX27" s="182"/>
      <c r="BY27" s="182"/>
      <c r="BZ27" s="182"/>
      <c r="CA27" s="182"/>
      <c r="CB27" s="182"/>
      <c r="CC27" s="182"/>
      <c r="CD27" s="182"/>
      <c r="CE27" s="182"/>
      <c r="CF27" s="182"/>
      <c r="CG27" s="182"/>
      <c r="CH27" s="182"/>
      <c r="CI27" s="182"/>
      <c r="CJ27" s="182"/>
      <c r="CK27" s="182"/>
      <c r="CL27" s="182"/>
      <c r="CM27" s="182"/>
      <c r="CN27" s="182"/>
      <c r="CO27" s="182"/>
      <c r="CP27" s="182"/>
      <c r="CQ27" s="182"/>
      <c r="CR27" s="182"/>
      <c r="CS27" s="182"/>
      <c r="CT27" s="182"/>
      <c r="CU27" s="182"/>
      <c r="CV27" s="182"/>
      <c r="CW27" s="182"/>
      <c r="CX27" s="182"/>
      <c r="CY27" s="183"/>
      <c r="CZ27" s="177" t="s">
        <v>2</v>
      </c>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c r="EG27" s="177"/>
      <c r="EH27" s="177"/>
      <c r="EI27" s="177"/>
      <c r="EJ27" s="177"/>
      <c r="EK27" s="177"/>
      <c r="EL27" s="177"/>
      <c r="EM27" s="177"/>
      <c r="EN27" s="177"/>
      <c r="EO27" s="177"/>
      <c r="EP27" s="177"/>
      <c r="EQ27" s="177"/>
      <c r="ER27" s="177"/>
      <c r="ES27" s="177"/>
      <c r="ET27" s="177"/>
      <c r="EU27" s="177"/>
      <c r="EV27" s="177"/>
      <c r="EW27" s="177"/>
      <c r="EX27" s="177"/>
      <c r="EY27" s="177"/>
      <c r="EZ27" s="177"/>
      <c r="FA27" s="177"/>
      <c r="FB27" s="177"/>
      <c r="FC27" s="177"/>
      <c r="FD27" s="177"/>
      <c r="FE27" s="177"/>
      <c r="FF27" s="177"/>
      <c r="FG27" s="177"/>
      <c r="FH27" s="177"/>
      <c r="FI27" s="177"/>
      <c r="FJ27" s="177"/>
      <c r="FK27" s="177"/>
      <c r="FL27" s="177"/>
      <c r="FM27" s="177"/>
      <c r="FN27" s="177"/>
      <c r="FO27" s="177"/>
      <c r="FP27" s="177"/>
      <c r="FQ27" s="177"/>
      <c r="FR27" s="177"/>
      <c r="FS27" s="177"/>
      <c r="FT27" s="177"/>
      <c r="FU27" s="177"/>
      <c r="FV27" s="177"/>
      <c r="FW27" s="177"/>
      <c r="FX27" s="177"/>
      <c r="FY27" s="177"/>
      <c r="FZ27" s="177"/>
      <c r="GA27" s="177"/>
      <c r="GB27" s="177"/>
      <c r="GC27" s="177"/>
      <c r="GD27" s="177"/>
      <c r="GE27" s="177"/>
      <c r="GF27" s="177"/>
      <c r="GG27" s="177"/>
      <c r="GH27" s="177"/>
      <c r="GI27" s="177"/>
      <c r="GJ27" s="177"/>
      <c r="GK27" s="177"/>
      <c r="GL27" s="178"/>
    </row>
    <row r="28" spans="1:194" s="18" customFormat="1" ht="30" x14ac:dyDescent="0.25">
      <c r="A28" s="180"/>
      <c r="B28" s="179"/>
      <c r="C28" s="179"/>
      <c r="D28" s="45" t="s">
        <v>19</v>
      </c>
      <c r="E28" s="46" t="s">
        <v>20</v>
      </c>
      <c r="F28" s="112" t="s">
        <v>11</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382</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382</v>
      </c>
    </row>
    <row r="29" spans="1:194" s="2" customFormat="1" x14ac:dyDescent="0.2">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25">
      <c r="A30" s="87" t="s">
        <v>266</v>
      </c>
      <c r="B30" s="88" t="s">
        <v>266</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2">(SUM(J32:J34)/SUM($F$32:$F$34))*100000</f>
        <v>40125.031416743463</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2">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ht="15" x14ac:dyDescent="0.25">
      <c r="A32" s="96" t="s">
        <v>265</v>
      </c>
      <c r="B32" s="106" t="s">
        <v>14</v>
      </c>
      <c r="C32" s="97" t="s">
        <v>281</v>
      </c>
      <c r="D32" s="101">
        <f t="shared" ref="D32:E34" si="5">I32</f>
        <v>21779298</v>
      </c>
      <c r="E32" s="101">
        <f t="shared" si="5"/>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8" customFormat="1" ht="15" x14ac:dyDescent="0.25">
      <c r="A33" s="52" t="s">
        <v>265</v>
      </c>
      <c r="B33" s="102" t="s">
        <v>15</v>
      </c>
      <c r="C33" s="53" t="s">
        <v>282</v>
      </c>
      <c r="D33" s="55">
        <f t="shared" si="5"/>
        <v>1240703</v>
      </c>
      <c r="E33" s="55">
        <f t="shared" si="5"/>
        <v>1299011</v>
      </c>
      <c r="F33" s="56">
        <f t="shared" ref="F33:F34" si="12">G33+H33</f>
        <v>3169586</v>
      </c>
      <c r="G33" s="56">
        <f t="shared" ref="G33:G34" si="13">SUM(M33:CY33)</f>
        <v>1563524</v>
      </c>
      <c r="H33" s="57">
        <f t="shared" ref="H33:H34" si="14">SUM(CZ33:GL33)</f>
        <v>1606062</v>
      </c>
      <c r="I33" s="57">
        <f t="shared" ref="I33:I34" si="15">SUM(AE33:CY33)</f>
        <v>1240703</v>
      </c>
      <c r="J33" s="57">
        <f>SUM(DR33:GL33)</f>
        <v>1299011</v>
      </c>
      <c r="K33" s="54">
        <f t="shared" ref="K33:K34" si="16">SUM(M33:AD33)</f>
        <v>322821</v>
      </c>
      <c r="L33" s="55">
        <f t="shared" ref="L33:L34" si="17">SUM(CZ33:DQ33)</f>
        <v>307051</v>
      </c>
      <c r="M33" s="56">
        <f>SUM(M143:M149)</f>
        <v>14985</v>
      </c>
      <c r="N33" s="56">
        <f t="shared" ref="N33:BY33" si="18">SUM(N143:N149)</f>
        <v>15891</v>
      </c>
      <c r="O33" s="56">
        <f t="shared" si="18"/>
        <v>16673</v>
      </c>
      <c r="P33" s="56">
        <f t="shared" si="18"/>
        <v>17145</v>
      </c>
      <c r="Q33" s="56">
        <f t="shared" si="18"/>
        <v>17774</v>
      </c>
      <c r="R33" s="56">
        <f t="shared" si="18"/>
        <v>17958</v>
      </c>
      <c r="S33" s="56">
        <f t="shared" si="18"/>
        <v>18215</v>
      </c>
      <c r="T33" s="56">
        <f t="shared" si="18"/>
        <v>18540</v>
      </c>
      <c r="U33" s="56">
        <f t="shared" si="18"/>
        <v>19144</v>
      </c>
      <c r="V33" s="56">
        <f t="shared" si="18"/>
        <v>19574</v>
      </c>
      <c r="W33" s="56">
        <f t="shared" si="18"/>
        <v>19170</v>
      </c>
      <c r="X33" s="56">
        <f t="shared" si="18"/>
        <v>19058</v>
      </c>
      <c r="Y33" s="56">
        <f t="shared" si="18"/>
        <v>19289</v>
      </c>
      <c r="Z33" s="56">
        <f t="shared" si="18"/>
        <v>18644</v>
      </c>
      <c r="AA33" s="56">
        <f t="shared" si="18"/>
        <v>18458</v>
      </c>
      <c r="AB33" s="56">
        <f t="shared" si="18"/>
        <v>17703</v>
      </c>
      <c r="AC33" s="56">
        <f t="shared" si="18"/>
        <v>17348</v>
      </c>
      <c r="AD33" s="56">
        <f t="shared" si="18"/>
        <v>17252</v>
      </c>
      <c r="AE33" s="56">
        <f t="shared" si="18"/>
        <v>17550</v>
      </c>
      <c r="AF33" s="56">
        <f t="shared" si="18"/>
        <v>20052</v>
      </c>
      <c r="AG33" s="56">
        <f t="shared" si="18"/>
        <v>21203</v>
      </c>
      <c r="AH33" s="56">
        <f t="shared" si="18"/>
        <v>21880</v>
      </c>
      <c r="AI33" s="56">
        <f t="shared" si="18"/>
        <v>22005</v>
      </c>
      <c r="AJ33" s="56">
        <f t="shared" si="18"/>
        <v>21851</v>
      </c>
      <c r="AK33" s="56">
        <f t="shared" si="18"/>
        <v>21516</v>
      </c>
      <c r="AL33" s="56">
        <f t="shared" si="18"/>
        <v>20820</v>
      </c>
      <c r="AM33" s="56">
        <f t="shared" si="18"/>
        <v>22057</v>
      </c>
      <c r="AN33" s="56">
        <f t="shared" si="18"/>
        <v>21171</v>
      </c>
      <c r="AO33" s="56">
        <f t="shared" si="18"/>
        <v>21167</v>
      </c>
      <c r="AP33" s="56">
        <f t="shared" si="18"/>
        <v>21662</v>
      </c>
      <c r="AQ33" s="56">
        <f t="shared" si="18"/>
        <v>20866</v>
      </c>
      <c r="AR33" s="56">
        <f t="shared" si="18"/>
        <v>20228</v>
      </c>
      <c r="AS33" s="56">
        <f t="shared" si="18"/>
        <v>19657</v>
      </c>
      <c r="AT33" s="56">
        <f t="shared" si="18"/>
        <v>18889</v>
      </c>
      <c r="AU33" s="56">
        <f t="shared" si="18"/>
        <v>18939</v>
      </c>
      <c r="AV33" s="56">
        <f t="shared" si="18"/>
        <v>18787</v>
      </c>
      <c r="AW33" s="56">
        <f t="shared" si="18"/>
        <v>18131</v>
      </c>
      <c r="AX33" s="56">
        <f t="shared" si="18"/>
        <v>18270</v>
      </c>
      <c r="AY33" s="56">
        <f t="shared" si="18"/>
        <v>17875</v>
      </c>
      <c r="AZ33" s="56">
        <f t="shared" si="18"/>
        <v>18666</v>
      </c>
      <c r="BA33" s="56">
        <f t="shared" si="18"/>
        <v>18649</v>
      </c>
      <c r="BB33" s="56">
        <f t="shared" si="18"/>
        <v>17784</v>
      </c>
      <c r="BC33" s="56">
        <f t="shared" si="18"/>
        <v>16091</v>
      </c>
      <c r="BD33" s="56">
        <f t="shared" si="18"/>
        <v>16484</v>
      </c>
      <c r="BE33" s="56">
        <f t="shared" si="18"/>
        <v>16282</v>
      </c>
      <c r="BF33" s="56">
        <f t="shared" si="18"/>
        <v>17080</v>
      </c>
      <c r="BG33" s="56">
        <f t="shared" si="18"/>
        <v>17496</v>
      </c>
      <c r="BH33" s="56">
        <f t="shared" si="18"/>
        <v>18568</v>
      </c>
      <c r="BI33" s="56">
        <f t="shared" si="18"/>
        <v>20001</v>
      </c>
      <c r="BJ33" s="56">
        <f t="shared" si="18"/>
        <v>20824</v>
      </c>
      <c r="BK33" s="56">
        <f t="shared" si="18"/>
        <v>20186</v>
      </c>
      <c r="BL33" s="56">
        <f t="shared" si="18"/>
        <v>21236</v>
      </c>
      <c r="BM33" s="56">
        <f t="shared" si="18"/>
        <v>20920</v>
      </c>
      <c r="BN33" s="56">
        <f t="shared" si="18"/>
        <v>21585</v>
      </c>
      <c r="BO33" s="56">
        <f t="shared" si="18"/>
        <v>21511</v>
      </c>
      <c r="BP33" s="56">
        <f t="shared" si="18"/>
        <v>22202</v>
      </c>
      <c r="BQ33" s="56">
        <f t="shared" si="18"/>
        <v>22109</v>
      </c>
      <c r="BR33" s="56">
        <f t="shared" si="18"/>
        <v>21528</v>
      </c>
      <c r="BS33" s="56">
        <f t="shared" si="18"/>
        <v>21614</v>
      </c>
      <c r="BT33" s="56">
        <f t="shared" si="18"/>
        <v>20628</v>
      </c>
      <c r="BU33" s="56">
        <f t="shared" si="18"/>
        <v>19962</v>
      </c>
      <c r="BV33" s="56">
        <f t="shared" si="18"/>
        <v>19722</v>
      </c>
      <c r="BW33" s="56">
        <f t="shared" si="18"/>
        <v>19478</v>
      </c>
      <c r="BX33" s="56">
        <f t="shared" si="18"/>
        <v>18902</v>
      </c>
      <c r="BY33" s="56">
        <f t="shared" si="18"/>
        <v>17851</v>
      </c>
      <c r="BZ33" s="56">
        <f t="shared" ref="BZ33:EK33" si="19">SUM(BZ143:BZ149)</f>
        <v>17548</v>
      </c>
      <c r="CA33" s="56">
        <f t="shared" si="19"/>
        <v>17867</v>
      </c>
      <c r="CB33" s="56">
        <f t="shared" si="19"/>
        <v>17759</v>
      </c>
      <c r="CC33" s="56">
        <f t="shared" si="19"/>
        <v>17159</v>
      </c>
      <c r="CD33" s="56">
        <f t="shared" si="19"/>
        <v>16981</v>
      </c>
      <c r="CE33" s="56">
        <f t="shared" si="19"/>
        <v>17568</v>
      </c>
      <c r="CF33" s="56">
        <f t="shared" si="19"/>
        <v>17945</v>
      </c>
      <c r="CG33" s="56">
        <f t="shared" si="19"/>
        <v>18643</v>
      </c>
      <c r="CH33" s="56">
        <f t="shared" si="19"/>
        <v>19405</v>
      </c>
      <c r="CI33" s="56">
        <f t="shared" si="19"/>
        <v>14426</v>
      </c>
      <c r="CJ33" s="56">
        <f t="shared" si="19"/>
        <v>14084</v>
      </c>
      <c r="CK33" s="56">
        <f t="shared" si="19"/>
        <v>13825</v>
      </c>
      <c r="CL33" s="56">
        <f t="shared" si="19"/>
        <v>12699</v>
      </c>
      <c r="CM33" s="56">
        <f t="shared" si="19"/>
        <v>11161</v>
      </c>
      <c r="CN33" s="56">
        <f t="shared" si="19"/>
        <v>9717</v>
      </c>
      <c r="CO33" s="56">
        <f t="shared" si="19"/>
        <v>9472</v>
      </c>
      <c r="CP33" s="56">
        <f t="shared" si="19"/>
        <v>8924</v>
      </c>
      <c r="CQ33" s="56">
        <f t="shared" si="19"/>
        <v>8177</v>
      </c>
      <c r="CR33" s="56">
        <f t="shared" si="19"/>
        <v>7171</v>
      </c>
      <c r="CS33" s="56">
        <f t="shared" si="19"/>
        <v>6540</v>
      </c>
      <c r="CT33" s="56">
        <f t="shared" si="19"/>
        <v>5788</v>
      </c>
      <c r="CU33" s="56">
        <f t="shared" si="19"/>
        <v>4947</v>
      </c>
      <c r="CV33" s="56">
        <f t="shared" si="19"/>
        <v>4365</v>
      </c>
      <c r="CW33" s="56">
        <f t="shared" si="19"/>
        <v>3609</v>
      </c>
      <c r="CX33" s="56">
        <f t="shared" si="19"/>
        <v>3074</v>
      </c>
      <c r="CY33" s="56">
        <f t="shared" si="19"/>
        <v>9914</v>
      </c>
      <c r="CZ33" s="56">
        <f t="shared" si="19"/>
        <v>14416</v>
      </c>
      <c r="DA33" s="56">
        <f t="shared" si="19"/>
        <v>14946</v>
      </c>
      <c r="DB33" s="56">
        <f t="shared" si="19"/>
        <v>15987</v>
      </c>
      <c r="DC33" s="56">
        <f t="shared" si="19"/>
        <v>16423</v>
      </c>
      <c r="DD33" s="56">
        <f t="shared" si="19"/>
        <v>17101</v>
      </c>
      <c r="DE33" s="56">
        <f t="shared" si="19"/>
        <v>17059</v>
      </c>
      <c r="DF33" s="56">
        <f t="shared" si="19"/>
        <v>17171</v>
      </c>
      <c r="DG33" s="56">
        <f t="shared" si="19"/>
        <v>17634</v>
      </c>
      <c r="DH33" s="56">
        <f t="shared" si="19"/>
        <v>18294</v>
      </c>
      <c r="DI33" s="56">
        <f t="shared" si="19"/>
        <v>18589</v>
      </c>
      <c r="DJ33" s="56">
        <f t="shared" si="19"/>
        <v>18344</v>
      </c>
      <c r="DK33" s="56">
        <f t="shared" si="19"/>
        <v>17894</v>
      </c>
      <c r="DL33" s="56">
        <f t="shared" si="19"/>
        <v>18387</v>
      </c>
      <c r="DM33" s="56">
        <f t="shared" si="19"/>
        <v>17684</v>
      </c>
      <c r="DN33" s="56">
        <f t="shared" si="19"/>
        <v>17509</v>
      </c>
      <c r="DO33" s="56">
        <f t="shared" si="19"/>
        <v>17071</v>
      </c>
      <c r="DP33" s="56">
        <f t="shared" si="19"/>
        <v>16514</v>
      </c>
      <c r="DQ33" s="56">
        <f t="shared" si="19"/>
        <v>16028</v>
      </c>
      <c r="DR33" s="56">
        <f t="shared" si="19"/>
        <v>16192</v>
      </c>
      <c r="DS33" s="56">
        <f t="shared" si="19"/>
        <v>18111</v>
      </c>
      <c r="DT33" s="56">
        <f t="shared" si="19"/>
        <v>19333</v>
      </c>
      <c r="DU33" s="56">
        <f t="shared" si="19"/>
        <v>19865</v>
      </c>
      <c r="DV33" s="56">
        <f t="shared" si="19"/>
        <v>19969</v>
      </c>
      <c r="DW33" s="56">
        <f t="shared" si="19"/>
        <v>19811</v>
      </c>
      <c r="DX33" s="56">
        <f t="shared" si="19"/>
        <v>19124</v>
      </c>
      <c r="DY33" s="56">
        <f t="shared" si="19"/>
        <v>18843</v>
      </c>
      <c r="DZ33" s="56">
        <f t="shared" si="19"/>
        <v>20044</v>
      </c>
      <c r="EA33" s="56">
        <f t="shared" si="19"/>
        <v>20380</v>
      </c>
      <c r="EB33" s="56">
        <f t="shared" si="19"/>
        <v>21069</v>
      </c>
      <c r="EC33" s="56">
        <f t="shared" si="19"/>
        <v>20901</v>
      </c>
      <c r="ED33" s="56">
        <f t="shared" si="19"/>
        <v>20024</v>
      </c>
      <c r="EE33" s="56">
        <f t="shared" si="19"/>
        <v>20148</v>
      </c>
      <c r="EF33" s="56">
        <f t="shared" si="19"/>
        <v>19751</v>
      </c>
      <c r="EG33" s="56">
        <f t="shared" si="19"/>
        <v>19217</v>
      </c>
      <c r="EH33" s="56">
        <f t="shared" si="19"/>
        <v>18953</v>
      </c>
      <c r="EI33" s="56">
        <f t="shared" si="19"/>
        <v>19294</v>
      </c>
      <c r="EJ33" s="56">
        <f t="shared" si="19"/>
        <v>18336</v>
      </c>
      <c r="EK33" s="56">
        <f t="shared" si="19"/>
        <v>18733</v>
      </c>
      <c r="EL33" s="56">
        <f t="shared" ref="EL33:GL33" si="20">SUM(EL143:EL149)</f>
        <v>18580</v>
      </c>
      <c r="EM33" s="56">
        <f t="shared" si="20"/>
        <v>19201</v>
      </c>
      <c r="EN33" s="56">
        <f t="shared" si="20"/>
        <v>19057</v>
      </c>
      <c r="EO33" s="56">
        <f t="shared" si="20"/>
        <v>17873</v>
      </c>
      <c r="EP33" s="56">
        <f t="shared" si="20"/>
        <v>16943</v>
      </c>
      <c r="EQ33" s="56">
        <f t="shared" si="20"/>
        <v>16670</v>
      </c>
      <c r="ER33" s="56">
        <f t="shared" si="20"/>
        <v>17097</v>
      </c>
      <c r="ES33" s="56">
        <f t="shared" si="20"/>
        <v>17588</v>
      </c>
      <c r="ET33" s="56">
        <f t="shared" si="20"/>
        <v>18334</v>
      </c>
      <c r="EU33" s="56">
        <f t="shared" si="20"/>
        <v>19572</v>
      </c>
      <c r="EV33" s="56">
        <f t="shared" si="20"/>
        <v>20819</v>
      </c>
      <c r="EW33" s="56">
        <f t="shared" si="20"/>
        <v>22183</v>
      </c>
      <c r="EX33" s="56">
        <f t="shared" si="20"/>
        <v>21485</v>
      </c>
      <c r="EY33" s="56">
        <f t="shared" si="20"/>
        <v>22395</v>
      </c>
      <c r="EZ33" s="56">
        <f t="shared" si="20"/>
        <v>22218</v>
      </c>
      <c r="FA33" s="56">
        <f t="shared" si="20"/>
        <v>22660</v>
      </c>
      <c r="FB33" s="56">
        <f t="shared" si="20"/>
        <v>22774</v>
      </c>
      <c r="FC33" s="56">
        <f t="shared" si="20"/>
        <v>23461</v>
      </c>
      <c r="FD33" s="56">
        <f t="shared" si="20"/>
        <v>23451</v>
      </c>
      <c r="FE33" s="56">
        <f t="shared" si="20"/>
        <v>22791</v>
      </c>
      <c r="FF33" s="56">
        <f t="shared" si="20"/>
        <v>22462</v>
      </c>
      <c r="FG33" s="56">
        <f t="shared" si="20"/>
        <v>21976</v>
      </c>
      <c r="FH33" s="56">
        <f t="shared" si="20"/>
        <v>21175</v>
      </c>
      <c r="FI33" s="56">
        <f t="shared" si="20"/>
        <v>20867</v>
      </c>
      <c r="FJ33" s="56">
        <f t="shared" si="20"/>
        <v>20542</v>
      </c>
      <c r="FK33" s="56">
        <f t="shared" si="20"/>
        <v>19725</v>
      </c>
      <c r="FL33" s="56">
        <f t="shared" si="20"/>
        <v>19192</v>
      </c>
      <c r="FM33" s="56">
        <f t="shared" si="20"/>
        <v>18415</v>
      </c>
      <c r="FN33" s="56">
        <f t="shared" si="20"/>
        <v>18993</v>
      </c>
      <c r="FO33" s="56">
        <f t="shared" si="20"/>
        <v>18762</v>
      </c>
      <c r="FP33" s="56">
        <f t="shared" si="20"/>
        <v>18115</v>
      </c>
      <c r="FQ33" s="56">
        <f t="shared" si="20"/>
        <v>18356</v>
      </c>
      <c r="FR33" s="56">
        <f t="shared" si="20"/>
        <v>18517</v>
      </c>
      <c r="FS33" s="56">
        <f t="shared" si="20"/>
        <v>18818</v>
      </c>
      <c r="FT33" s="56">
        <f t="shared" si="20"/>
        <v>19771</v>
      </c>
      <c r="FU33" s="56">
        <f t="shared" si="20"/>
        <v>20810</v>
      </c>
      <c r="FV33" s="56">
        <f t="shared" si="20"/>
        <v>15983</v>
      </c>
      <c r="FW33" s="56">
        <f t="shared" si="20"/>
        <v>15564</v>
      </c>
      <c r="FX33" s="56">
        <f t="shared" si="20"/>
        <v>15202</v>
      </c>
      <c r="FY33" s="56">
        <f t="shared" si="20"/>
        <v>14144</v>
      </c>
      <c r="FZ33" s="56">
        <f t="shared" si="20"/>
        <v>12972</v>
      </c>
      <c r="GA33" s="56">
        <f t="shared" si="20"/>
        <v>11655</v>
      </c>
      <c r="GB33" s="56">
        <f t="shared" si="20"/>
        <v>11099</v>
      </c>
      <c r="GC33" s="56">
        <f t="shared" si="20"/>
        <v>10716</v>
      </c>
      <c r="GD33" s="56">
        <f t="shared" si="20"/>
        <v>10208</v>
      </c>
      <c r="GE33" s="56">
        <f t="shared" si="20"/>
        <v>9475</v>
      </c>
      <c r="GF33" s="56">
        <f t="shared" si="20"/>
        <v>8784</v>
      </c>
      <c r="GG33" s="56">
        <f t="shared" si="20"/>
        <v>7896</v>
      </c>
      <c r="GH33" s="56">
        <f t="shared" si="20"/>
        <v>7261</v>
      </c>
      <c r="GI33" s="56">
        <f t="shared" si="20"/>
        <v>6529</v>
      </c>
      <c r="GJ33" s="56">
        <f t="shared" si="20"/>
        <v>5820</v>
      </c>
      <c r="GK33" s="56">
        <f t="shared" si="20"/>
        <v>5111</v>
      </c>
      <c r="GL33" s="56">
        <f t="shared" si="20"/>
        <v>20846</v>
      </c>
    </row>
    <row r="34" spans="1:194" s="18" customFormat="1" ht="15" x14ac:dyDescent="0.25">
      <c r="A34" s="58" t="s">
        <v>265</v>
      </c>
      <c r="B34" s="103" t="s">
        <v>9</v>
      </c>
      <c r="C34" s="59" t="s">
        <v>283</v>
      </c>
      <c r="D34" s="61">
        <f t="shared" si="5"/>
        <v>707833</v>
      </c>
      <c r="E34" s="61">
        <f t="shared" si="5"/>
        <v>746569</v>
      </c>
      <c r="F34" s="62">
        <f t="shared" si="12"/>
        <v>1895510</v>
      </c>
      <c r="G34" s="62">
        <f t="shared" si="13"/>
        <v>934155</v>
      </c>
      <c r="H34" s="63">
        <f t="shared" si="14"/>
        <v>961355</v>
      </c>
      <c r="I34" s="63">
        <f t="shared" si="15"/>
        <v>707833</v>
      </c>
      <c r="J34" s="63">
        <f t="shared" ref="J34" si="21">SUM(DR34:GL34)</f>
        <v>746569</v>
      </c>
      <c r="K34" s="60">
        <f t="shared" si="16"/>
        <v>226322</v>
      </c>
      <c r="L34" s="61">
        <f t="shared" si="17"/>
        <v>214786</v>
      </c>
      <c r="M34" s="62">
        <f>SUM(M151:M155)</f>
        <v>11354</v>
      </c>
      <c r="N34" s="62">
        <f t="shared" ref="N34:BY34" si="22">SUM(N151:N155)</f>
        <v>11754</v>
      </c>
      <c r="O34" s="62">
        <f t="shared" si="22"/>
        <v>12036</v>
      </c>
      <c r="P34" s="62">
        <f t="shared" si="22"/>
        <v>12480</v>
      </c>
      <c r="Q34" s="62">
        <f t="shared" si="22"/>
        <v>13045</v>
      </c>
      <c r="R34" s="62">
        <f t="shared" si="22"/>
        <v>12790</v>
      </c>
      <c r="S34" s="62">
        <f t="shared" si="22"/>
        <v>12816</v>
      </c>
      <c r="T34" s="62">
        <f t="shared" si="22"/>
        <v>12931</v>
      </c>
      <c r="U34" s="62">
        <f t="shared" si="22"/>
        <v>13511</v>
      </c>
      <c r="V34" s="62">
        <f t="shared" si="22"/>
        <v>13271</v>
      </c>
      <c r="W34" s="62">
        <f t="shared" si="22"/>
        <v>13178</v>
      </c>
      <c r="X34" s="62">
        <f t="shared" si="22"/>
        <v>13435</v>
      </c>
      <c r="Y34" s="62">
        <f t="shared" si="22"/>
        <v>13426</v>
      </c>
      <c r="Z34" s="62">
        <f t="shared" si="22"/>
        <v>12869</v>
      </c>
      <c r="AA34" s="62">
        <f t="shared" si="22"/>
        <v>12239</v>
      </c>
      <c r="AB34" s="62">
        <f t="shared" si="22"/>
        <v>11951</v>
      </c>
      <c r="AC34" s="62">
        <f t="shared" si="22"/>
        <v>11819</v>
      </c>
      <c r="AD34" s="62">
        <f t="shared" si="22"/>
        <v>11417</v>
      </c>
      <c r="AE34" s="62">
        <f t="shared" si="22"/>
        <v>11420</v>
      </c>
      <c r="AF34" s="62">
        <f t="shared" si="22"/>
        <v>11097</v>
      </c>
      <c r="AG34" s="62">
        <f t="shared" si="22"/>
        <v>11588</v>
      </c>
      <c r="AH34" s="62">
        <f t="shared" si="22"/>
        <v>11795</v>
      </c>
      <c r="AI34" s="62">
        <f t="shared" si="22"/>
        <v>11749</v>
      </c>
      <c r="AJ34" s="62">
        <f t="shared" si="22"/>
        <v>11678</v>
      </c>
      <c r="AK34" s="62">
        <f t="shared" si="22"/>
        <v>11764</v>
      </c>
      <c r="AL34" s="62">
        <f t="shared" si="22"/>
        <v>11782</v>
      </c>
      <c r="AM34" s="62">
        <f t="shared" si="22"/>
        <v>11862</v>
      </c>
      <c r="AN34" s="62">
        <f t="shared" si="22"/>
        <v>11796</v>
      </c>
      <c r="AO34" s="62">
        <f t="shared" si="22"/>
        <v>12409</v>
      </c>
      <c r="AP34" s="62">
        <f t="shared" si="22"/>
        <v>12528</v>
      </c>
      <c r="AQ34" s="62">
        <f t="shared" si="22"/>
        <v>12541</v>
      </c>
      <c r="AR34" s="62">
        <f t="shared" si="22"/>
        <v>12501</v>
      </c>
      <c r="AS34" s="62">
        <f t="shared" si="22"/>
        <v>12559</v>
      </c>
      <c r="AT34" s="62">
        <f t="shared" si="22"/>
        <v>12669</v>
      </c>
      <c r="AU34" s="62">
        <f t="shared" si="22"/>
        <v>12613</v>
      </c>
      <c r="AV34" s="62">
        <f t="shared" si="22"/>
        <v>12436</v>
      </c>
      <c r="AW34" s="62">
        <f t="shared" si="22"/>
        <v>12207</v>
      </c>
      <c r="AX34" s="62">
        <f t="shared" si="22"/>
        <v>11994</v>
      </c>
      <c r="AY34" s="62">
        <f t="shared" si="22"/>
        <v>11891</v>
      </c>
      <c r="AZ34" s="62">
        <f t="shared" si="22"/>
        <v>12230</v>
      </c>
      <c r="BA34" s="62">
        <f t="shared" si="22"/>
        <v>12149</v>
      </c>
      <c r="BB34" s="62">
        <f t="shared" si="22"/>
        <v>11465</v>
      </c>
      <c r="BC34" s="62">
        <f t="shared" si="22"/>
        <v>11121</v>
      </c>
      <c r="BD34" s="62">
        <f t="shared" si="22"/>
        <v>11070</v>
      </c>
      <c r="BE34" s="62">
        <f t="shared" si="22"/>
        <v>11122</v>
      </c>
      <c r="BF34" s="62">
        <f t="shared" si="22"/>
        <v>11330</v>
      </c>
      <c r="BG34" s="62">
        <f t="shared" si="22"/>
        <v>11591</v>
      </c>
      <c r="BH34" s="62">
        <f t="shared" si="22"/>
        <v>12124</v>
      </c>
      <c r="BI34" s="62">
        <f t="shared" si="22"/>
        <v>12362</v>
      </c>
      <c r="BJ34" s="62">
        <f t="shared" si="22"/>
        <v>12437</v>
      </c>
      <c r="BK34" s="62">
        <f t="shared" si="22"/>
        <v>12511</v>
      </c>
      <c r="BL34" s="62">
        <f t="shared" si="22"/>
        <v>12609</v>
      </c>
      <c r="BM34" s="62">
        <f t="shared" si="22"/>
        <v>12978</v>
      </c>
      <c r="BN34" s="62">
        <f t="shared" si="22"/>
        <v>12777</v>
      </c>
      <c r="BO34" s="62">
        <f t="shared" si="22"/>
        <v>12911</v>
      </c>
      <c r="BP34" s="62">
        <f t="shared" si="22"/>
        <v>13022</v>
      </c>
      <c r="BQ34" s="62">
        <f t="shared" si="22"/>
        <v>12821</v>
      </c>
      <c r="BR34" s="62">
        <f t="shared" si="22"/>
        <v>12686</v>
      </c>
      <c r="BS34" s="62">
        <f t="shared" si="22"/>
        <v>12114</v>
      </c>
      <c r="BT34" s="62">
        <f t="shared" si="22"/>
        <v>11952</v>
      </c>
      <c r="BU34" s="62">
        <f t="shared" si="22"/>
        <v>11337</v>
      </c>
      <c r="BV34" s="62">
        <f t="shared" si="22"/>
        <v>11036</v>
      </c>
      <c r="BW34" s="62">
        <f t="shared" si="22"/>
        <v>10817</v>
      </c>
      <c r="BX34" s="62">
        <f t="shared" si="22"/>
        <v>10310</v>
      </c>
      <c r="BY34" s="62">
        <f t="shared" si="22"/>
        <v>9921</v>
      </c>
      <c r="BZ34" s="62">
        <f t="shared" ref="BZ34:EK34" si="23">SUM(BZ151:BZ155)</f>
        <v>9515</v>
      </c>
      <c r="CA34" s="62">
        <f t="shared" si="23"/>
        <v>9380</v>
      </c>
      <c r="CB34" s="62">
        <f t="shared" si="23"/>
        <v>8933</v>
      </c>
      <c r="CC34" s="62">
        <f t="shared" si="23"/>
        <v>8556</v>
      </c>
      <c r="CD34" s="62">
        <f t="shared" si="23"/>
        <v>8478</v>
      </c>
      <c r="CE34" s="62">
        <f t="shared" si="23"/>
        <v>8300</v>
      </c>
      <c r="CF34" s="62">
        <f t="shared" si="23"/>
        <v>8114</v>
      </c>
      <c r="CG34" s="62">
        <f t="shared" si="23"/>
        <v>7896</v>
      </c>
      <c r="CH34" s="62">
        <f t="shared" si="23"/>
        <v>7694</v>
      </c>
      <c r="CI34" s="62">
        <f t="shared" si="23"/>
        <v>7036</v>
      </c>
      <c r="CJ34" s="62">
        <f t="shared" si="23"/>
        <v>6851</v>
      </c>
      <c r="CK34" s="62">
        <f t="shared" si="23"/>
        <v>6637</v>
      </c>
      <c r="CL34" s="62">
        <f t="shared" si="23"/>
        <v>6160</v>
      </c>
      <c r="CM34" s="62">
        <f t="shared" si="23"/>
        <v>5444</v>
      </c>
      <c r="CN34" s="62">
        <f t="shared" si="23"/>
        <v>4630</v>
      </c>
      <c r="CO34" s="62">
        <f t="shared" si="23"/>
        <v>4308</v>
      </c>
      <c r="CP34" s="62">
        <f t="shared" si="23"/>
        <v>4200</v>
      </c>
      <c r="CQ34" s="62">
        <f t="shared" si="23"/>
        <v>3747</v>
      </c>
      <c r="CR34" s="62">
        <f t="shared" si="23"/>
        <v>3421</v>
      </c>
      <c r="CS34" s="62">
        <f t="shared" si="23"/>
        <v>2935</v>
      </c>
      <c r="CT34" s="62">
        <f t="shared" si="23"/>
        <v>2614</v>
      </c>
      <c r="CU34" s="62">
        <f t="shared" si="23"/>
        <v>2218</v>
      </c>
      <c r="CV34" s="62">
        <f t="shared" si="23"/>
        <v>1986</v>
      </c>
      <c r="CW34" s="62">
        <f t="shared" si="23"/>
        <v>1626</v>
      </c>
      <c r="CX34" s="62">
        <f t="shared" si="23"/>
        <v>1376</v>
      </c>
      <c r="CY34" s="62">
        <f t="shared" si="23"/>
        <v>4096</v>
      </c>
      <c r="CZ34" s="62">
        <f t="shared" si="23"/>
        <v>10594</v>
      </c>
      <c r="DA34" s="62">
        <f t="shared" si="23"/>
        <v>11090</v>
      </c>
      <c r="DB34" s="62">
        <f t="shared" si="23"/>
        <v>11487</v>
      </c>
      <c r="DC34" s="62">
        <f t="shared" si="23"/>
        <v>11808</v>
      </c>
      <c r="DD34" s="62">
        <f t="shared" si="23"/>
        <v>12088</v>
      </c>
      <c r="DE34" s="62">
        <f t="shared" si="23"/>
        <v>12167</v>
      </c>
      <c r="DF34" s="62">
        <f t="shared" si="23"/>
        <v>12199</v>
      </c>
      <c r="DG34" s="62">
        <f t="shared" si="23"/>
        <v>12484</v>
      </c>
      <c r="DH34" s="62">
        <f t="shared" si="23"/>
        <v>12837</v>
      </c>
      <c r="DI34" s="62">
        <f t="shared" si="23"/>
        <v>12868</v>
      </c>
      <c r="DJ34" s="62">
        <f t="shared" si="23"/>
        <v>12663</v>
      </c>
      <c r="DK34" s="62">
        <f t="shared" si="23"/>
        <v>12726</v>
      </c>
      <c r="DL34" s="62">
        <f t="shared" si="23"/>
        <v>12791</v>
      </c>
      <c r="DM34" s="62">
        <f t="shared" si="23"/>
        <v>12093</v>
      </c>
      <c r="DN34" s="62">
        <f t="shared" si="23"/>
        <v>11597</v>
      </c>
      <c r="DO34" s="62">
        <f t="shared" si="23"/>
        <v>11238</v>
      </c>
      <c r="DP34" s="62">
        <f t="shared" si="23"/>
        <v>11099</v>
      </c>
      <c r="DQ34" s="62">
        <f t="shared" si="23"/>
        <v>10957</v>
      </c>
      <c r="DR34" s="62">
        <f t="shared" si="23"/>
        <v>10916</v>
      </c>
      <c r="DS34" s="62">
        <f t="shared" si="23"/>
        <v>9954</v>
      </c>
      <c r="DT34" s="62">
        <f t="shared" si="23"/>
        <v>10004</v>
      </c>
      <c r="DU34" s="62">
        <f t="shared" si="23"/>
        <v>10830</v>
      </c>
      <c r="DV34" s="62">
        <f t="shared" si="23"/>
        <v>10751</v>
      </c>
      <c r="DW34" s="62">
        <f t="shared" si="23"/>
        <v>11162</v>
      </c>
      <c r="DX34" s="62">
        <f t="shared" si="23"/>
        <v>11003</v>
      </c>
      <c r="DY34" s="62">
        <f t="shared" si="23"/>
        <v>11076</v>
      </c>
      <c r="DZ34" s="62">
        <f t="shared" si="23"/>
        <v>11590</v>
      </c>
      <c r="EA34" s="62">
        <f t="shared" si="23"/>
        <v>11739</v>
      </c>
      <c r="EB34" s="62">
        <f t="shared" si="23"/>
        <v>12390</v>
      </c>
      <c r="EC34" s="62">
        <f t="shared" si="23"/>
        <v>12647</v>
      </c>
      <c r="ED34" s="62">
        <f t="shared" si="23"/>
        <v>12524</v>
      </c>
      <c r="EE34" s="62">
        <f t="shared" si="23"/>
        <v>12534</v>
      </c>
      <c r="EF34" s="62">
        <f t="shared" si="23"/>
        <v>12764</v>
      </c>
      <c r="EG34" s="62">
        <f t="shared" si="23"/>
        <v>12879</v>
      </c>
      <c r="EH34" s="62">
        <f t="shared" si="23"/>
        <v>12998</v>
      </c>
      <c r="EI34" s="62">
        <f t="shared" si="23"/>
        <v>12743</v>
      </c>
      <c r="EJ34" s="62">
        <f t="shared" si="23"/>
        <v>12735</v>
      </c>
      <c r="EK34" s="62">
        <f t="shared" si="23"/>
        <v>12633</v>
      </c>
      <c r="EL34" s="62">
        <f t="shared" ref="EL34:GL34" si="24">SUM(EL151:EL155)</f>
        <v>12612</v>
      </c>
      <c r="EM34" s="62">
        <f t="shared" si="24"/>
        <v>12871</v>
      </c>
      <c r="EN34" s="62">
        <f t="shared" si="24"/>
        <v>12917</v>
      </c>
      <c r="EO34" s="62">
        <f t="shared" si="24"/>
        <v>12637</v>
      </c>
      <c r="EP34" s="62">
        <f t="shared" si="24"/>
        <v>11897</v>
      </c>
      <c r="EQ34" s="62">
        <f t="shared" si="24"/>
        <v>11796</v>
      </c>
      <c r="ER34" s="62">
        <f t="shared" si="24"/>
        <v>11770</v>
      </c>
      <c r="ES34" s="62">
        <f t="shared" si="24"/>
        <v>11947</v>
      </c>
      <c r="ET34" s="62">
        <f t="shared" si="24"/>
        <v>12307</v>
      </c>
      <c r="EU34" s="62">
        <f t="shared" si="24"/>
        <v>12736</v>
      </c>
      <c r="EV34" s="62">
        <f t="shared" si="24"/>
        <v>12850</v>
      </c>
      <c r="EW34" s="62">
        <f t="shared" si="24"/>
        <v>13255</v>
      </c>
      <c r="EX34" s="62">
        <f t="shared" si="24"/>
        <v>13216</v>
      </c>
      <c r="EY34" s="62">
        <f t="shared" si="24"/>
        <v>13357</v>
      </c>
      <c r="EZ34" s="62">
        <f t="shared" si="24"/>
        <v>13446</v>
      </c>
      <c r="FA34" s="62">
        <f t="shared" si="24"/>
        <v>13444</v>
      </c>
      <c r="FB34" s="62">
        <f t="shared" si="24"/>
        <v>13334</v>
      </c>
      <c r="FC34" s="62">
        <f t="shared" si="24"/>
        <v>13647</v>
      </c>
      <c r="FD34" s="62">
        <f t="shared" si="24"/>
        <v>13329</v>
      </c>
      <c r="FE34" s="62">
        <f t="shared" si="24"/>
        <v>12795</v>
      </c>
      <c r="FF34" s="62">
        <f t="shared" si="24"/>
        <v>12722</v>
      </c>
      <c r="FG34" s="62">
        <f t="shared" si="24"/>
        <v>12415</v>
      </c>
      <c r="FH34" s="62">
        <f t="shared" si="24"/>
        <v>11909</v>
      </c>
      <c r="FI34" s="62">
        <f t="shared" si="24"/>
        <v>11456</v>
      </c>
      <c r="FJ34" s="62">
        <f t="shared" si="24"/>
        <v>11248</v>
      </c>
      <c r="FK34" s="62">
        <f t="shared" si="24"/>
        <v>10789</v>
      </c>
      <c r="FL34" s="62">
        <f t="shared" si="24"/>
        <v>10197</v>
      </c>
      <c r="FM34" s="62">
        <f t="shared" si="24"/>
        <v>9571</v>
      </c>
      <c r="FN34" s="62">
        <f t="shared" si="24"/>
        <v>9332</v>
      </c>
      <c r="FO34" s="62">
        <f t="shared" si="24"/>
        <v>9278</v>
      </c>
      <c r="FP34" s="62">
        <f t="shared" si="24"/>
        <v>8849</v>
      </c>
      <c r="FQ34" s="62">
        <f t="shared" si="24"/>
        <v>8801</v>
      </c>
      <c r="FR34" s="62">
        <f t="shared" si="24"/>
        <v>8831</v>
      </c>
      <c r="FS34" s="62">
        <f t="shared" si="24"/>
        <v>8733</v>
      </c>
      <c r="FT34" s="62">
        <f t="shared" si="24"/>
        <v>8720</v>
      </c>
      <c r="FU34" s="62">
        <f t="shared" si="24"/>
        <v>8740</v>
      </c>
      <c r="FV34" s="62">
        <f t="shared" si="24"/>
        <v>7998</v>
      </c>
      <c r="FW34" s="62">
        <f t="shared" si="24"/>
        <v>7812</v>
      </c>
      <c r="FX34" s="62">
        <f t="shared" si="24"/>
        <v>7581</v>
      </c>
      <c r="FY34" s="62">
        <f t="shared" si="24"/>
        <v>7251</v>
      </c>
      <c r="FZ34" s="62">
        <f t="shared" si="24"/>
        <v>6414</v>
      </c>
      <c r="GA34" s="62">
        <f t="shared" si="24"/>
        <v>5754</v>
      </c>
      <c r="GB34" s="62">
        <f t="shared" si="24"/>
        <v>5411</v>
      </c>
      <c r="GC34" s="62">
        <f t="shared" si="24"/>
        <v>5350</v>
      </c>
      <c r="GD34" s="62">
        <f t="shared" si="24"/>
        <v>4873</v>
      </c>
      <c r="GE34" s="62">
        <f t="shared" si="24"/>
        <v>4684</v>
      </c>
      <c r="GF34" s="62">
        <f t="shared" si="24"/>
        <v>4243</v>
      </c>
      <c r="GG34" s="62">
        <f t="shared" si="24"/>
        <v>3894</v>
      </c>
      <c r="GH34" s="62">
        <f t="shared" si="24"/>
        <v>3406</v>
      </c>
      <c r="GI34" s="62">
        <f t="shared" si="24"/>
        <v>3220</v>
      </c>
      <c r="GJ34" s="62">
        <f t="shared" si="24"/>
        <v>2801</v>
      </c>
      <c r="GK34" s="62">
        <f t="shared" si="24"/>
        <v>2420</v>
      </c>
      <c r="GL34" s="62">
        <f t="shared" si="24"/>
        <v>9831</v>
      </c>
    </row>
    <row r="35" spans="1:194" s="2" customFormat="1" x14ac:dyDescent="0.2">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2">
      <c r="A36" s="113" t="s">
        <v>276</v>
      </c>
      <c r="B36" s="361" t="s">
        <v>570</v>
      </c>
      <c r="C36" s="94" t="str">
        <f t="shared" ref="C36:C99" si="25">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
      <c r="A37" s="117" t="s">
        <v>276</v>
      </c>
      <c r="B37" s="361" t="s">
        <v>571</v>
      </c>
      <c r="C37" s="50" t="str">
        <f t="shared" si="25"/>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
      <c r="A38" s="117" t="s">
        <v>276</v>
      </c>
      <c r="B38" s="361" t="s">
        <v>572</v>
      </c>
      <c r="C38" s="50" t="str">
        <f t="shared" si="25"/>
        <v xml:space="preserve">England – CCGs - Bassetlaw </v>
      </c>
      <c r="D38" s="71">
        <f t="shared" ref="D38:E97" si="26">I38</f>
        <v>46425</v>
      </c>
      <c r="E38" s="71">
        <f t="shared" si="26"/>
        <v>48027</v>
      </c>
      <c r="F38" s="72">
        <f t="shared" ref="F38:F101" si="27">G38+H38</f>
        <v>118280</v>
      </c>
      <c r="G38" s="72">
        <f t="shared" ref="G38:G101" si="28">SUM(M38:CY38)</f>
        <v>58532</v>
      </c>
      <c r="H38" s="73">
        <f t="shared" ref="H38:H101" si="29">SUM(CZ38:GL38)</f>
        <v>59748</v>
      </c>
      <c r="I38" s="73">
        <f t="shared" ref="I38:I101" si="30">SUM(AE38:CY38)</f>
        <v>46425</v>
      </c>
      <c r="J38" s="73">
        <f t="shared" ref="J38:J101" si="31">SUM(DR38:GL38)</f>
        <v>48027</v>
      </c>
      <c r="K38" s="70">
        <f t="shared" ref="K38:K101" si="32">SUM(M38:AD38)</f>
        <v>12107</v>
      </c>
      <c r="L38" s="71">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
      <c r="A39" s="117" t="s">
        <v>276</v>
      </c>
      <c r="B39" s="361" t="s">
        <v>573</v>
      </c>
      <c r="C39" s="50" t="str">
        <f t="shared" si="25"/>
        <v xml:space="preserve">England – CCGs - Bath and North East Somerset, Swindon and Wiltshire </v>
      </c>
      <c r="D39" s="71">
        <f t="shared" si="26"/>
        <v>361510</v>
      </c>
      <c r="E39" s="71">
        <f t="shared" si="26"/>
        <v>373112</v>
      </c>
      <c r="F39" s="72">
        <f t="shared" si="27"/>
        <v>929964</v>
      </c>
      <c r="G39" s="72">
        <f t="shared" si="28"/>
        <v>461582</v>
      </c>
      <c r="H39" s="73">
        <f t="shared" si="29"/>
        <v>468382</v>
      </c>
      <c r="I39" s="73">
        <f t="shared" si="30"/>
        <v>361510</v>
      </c>
      <c r="J39" s="73">
        <f t="shared" si="31"/>
        <v>373112</v>
      </c>
      <c r="K39" s="70">
        <f t="shared" si="32"/>
        <v>100072</v>
      </c>
      <c r="L39" s="71">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
      <c r="A40" s="117" t="s">
        <v>276</v>
      </c>
      <c r="B40" s="361" t="s">
        <v>574</v>
      </c>
      <c r="C40" s="50" t="str">
        <f t="shared" si="25"/>
        <v xml:space="preserve">England – CCGs - Bedfordshire, Luton and Milton Keynes </v>
      </c>
      <c r="D40" s="71">
        <f t="shared" si="26"/>
        <v>355949</v>
      </c>
      <c r="E40" s="71">
        <f t="shared" si="26"/>
        <v>367983</v>
      </c>
      <c r="F40" s="72">
        <f t="shared" si="27"/>
        <v>959098</v>
      </c>
      <c r="G40" s="72">
        <f t="shared" si="28"/>
        <v>476424</v>
      </c>
      <c r="H40" s="73">
        <f t="shared" si="29"/>
        <v>482674</v>
      </c>
      <c r="I40" s="73">
        <f t="shared" si="30"/>
        <v>355949</v>
      </c>
      <c r="J40" s="73">
        <f t="shared" si="31"/>
        <v>367983</v>
      </c>
      <c r="K40" s="70">
        <f t="shared" si="32"/>
        <v>120475</v>
      </c>
      <c r="L40" s="71">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
      <c r="A41" s="117" t="s">
        <v>276</v>
      </c>
      <c r="B41" s="361" t="s">
        <v>575</v>
      </c>
      <c r="C41" s="50" t="str">
        <f t="shared" si="25"/>
        <v xml:space="preserve">England – CCGs - Berkshire West </v>
      </c>
      <c r="D41" s="71">
        <f t="shared" si="26"/>
        <v>187073</v>
      </c>
      <c r="E41" s="71">
        <f t="shared" si="26"/>
        <v>191599</v>
      </c>
      <c r="F41" s="72">
        <f t="shared" si="27"/>
        <v>492747</v>
      </c>
      <c r="G41" s="72">
        <f t="shared" si="28"/>
        <v>245558</v>
      </c>
      <c r="H41" s="73">
        <f t="shared" si="29"/>
        <v>247189</v>
      </c>
      <c r="I41" s="73">
        <f t="shared" si="30"/>
        <v>187073</v>
      </c>
      <c r="J41" s="73">
        <f t="shared" si="31"/>
        <v>191599</v>
      </c>
      <c r="K41" s="70">
        <f t="shared" si="32"/>
        <v>58485</v>
      </c>
      <c r="L41" s="71">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
      <c r="A42" s="117" t="s">
        <v>276</v>
      </c>
      <c r="B42" s="361" t="s">
        <v>576</v>
      </c>
      <c r="C42" s="50" t="str">
        <f t="shared" si="25"/>
        <v xml:space="preserve">England – CCGs - Birmingham and Solihull </v>
      </c>
      <c r="D42" s="71">
        <f t="shared" si="26"/>
        <v>431773</v>
      </c>
      <c r="E42" s="71">
        <f t="shared" si="26"/>
        <v>459616</v>
      </c>
      <c r="F42" s="72">
        <f t="shared" si="27"/>
        <v>1179731</v>
      </c>
      <c r="G42" s="72">
        <f t="shared" si="28"/>
        <v>580301</v>
      </c>
      <c r="H42" s="73">
        <f t="shared" si="29"/>
        <v>599430</v>
      </c>
      <c r="I42" s="73">
        <f t="shared" si="30"/>
        <v>431773</v>
      </c>
      <c r="J42" s="73">
        <f t="shared" si="31"/>
        <v>459616</v>
      </c>
      <c r="K42" s="70">
        <f t="shared" si="32"/>
        <v>148528</v>
      </c>
      <c r="L42" s="71">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
      <c r="A43" s="117" t="s">
        <v>276</v>
      </c>
      <c r="B43" s="361" t="s">
        <v>577</v>
      </c>
      <c r="C43" s="50" t="str">
        <f t="shared" si="25"/>
        <v xml:space="preserve">England – CCGs - Black Country and West Birmingham </v>
      </c>
      <c r="D43" s="71">
        <f t="shared" si="26"/>
        <v>516421</v>
      </c>
      <c r="E43" s="71">
        <f t="shared" si="26"/>
        <v>533261</v>
      </c>
      <c r="F43" s="72">
        <f t="shared" si="27"/>
        <v>1380809</v>
      </c>
      <c r="G43" s="72">
        <f t="shared" si="28"/>
        <v>686215</v>
      </c>
      <c r="H43" s="73">
        <f t="shared" si="29"/>
        <v>694594</v>
      </c>
      <c r="I43" s="73">
        <f t="shared" si="30"/>
        <v>516421</v>
      </c>
      <c r="J43" s="73">
        <f t="shared" si="31"/>
        <v>533261</v>
      </c>
      <c r="K43" s="70">
        <f t="shared" si="32"/>
        <v>169794</v>
      </c>
      <c r="L43" s="71">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
      <c r="A44" s="117" t="s">
        <v>276</v>
      </c>
      <c r="B44" s="361" t="s">
        <v>578</v>
      </c>
      <c r="C44" s="50" t="str">
        <f t="shared" si="25"/>
        <v xml:space="preserve">England – CCGs - Blackburn with Darwen </v>
      </c>
      <c r="D44" s="71">
        <f t="shared" si="26"/>
        <v>55675</v>
      </c>
      <c r="E44" s="71">
        <f t="shared" si="26"/>
        <v>55702</v>
      </c>
      <c r="F44" s="72">
        <f t="shared" si="27"/>
        <v>150030</v>
      </c>
      <c r="G44" s="72">
        <f t="shared" si="28"/>
        <v>75253</v>
      </c>
      <c r="H44" s="73">
        <f t="shared" si="29"/>
        <v>74777</v>
      </c>
      <c r="I44" s="73">
        <f t="shared" si="30"/>
        <v>55675</v>
      </c>
      <c r="J44" s="73">
        <f t="shared" si="31"/>
        <v>55702</v>
      </c>
      <c r="K44" s="70">
        <f t="shared" si="32"/>
        <v>19578</v>
      </c>
      <c r="L44" s="71">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
      <c r="A45" s="117" t="s">
        <v>276</v>
      </c>
      <c r="B45" s="361" t="s">
        <v>579</v>
      </c>
      <c r="C45" s="50" t="str">
        <f t="shared" si="25"/>
        <v xml:space="preserve">England – CCGs - Blackpool </v>
      </c>
      <c r="D45" s="71">
        <f t="shared" si="26"/>
        <v>53827</v>
      </c>
      <c r="E45" s="71">
        <f t="shared" si="26"/>
        <v>55444</v>
      </c>
      <c r="F45" s="72">
        <f t="shared" si="27"/>
        <v>138381</v>
      </c>
      <c r="G45" s="72">
        <f t="shared" si="28"/>
        <v>68740</v>
      </c>
      <c r="H45" s="73">
        <f t="shared" si="29"/>
        <v>69641</v>
      </c>
      <c r="I45" s="73">
        <f t="shared" si="30"/>
        <v>53827</v>
      </c>
      <c r="J45" s="73">
        <f t="shared" si="31"/>
        <v>55444</v>
      </c>
      <c r="K45" s="70">
        <f t="shared" si="32"/>
        <v>14913</v>
      </c>
      <c r="L45" s="71">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
      <c r="A46" s="117" t="s">
        <v>276</v>
      </c>
      <c r="B46" s="361" t="s">
        <v>580</v>
      </c>
      <c r="C46" s="50" t="str">
        <f t="shared" si="25"/>
        <v xml:space="preserve">England – CCGs - Bolton </v>
      </c>
      <c r="D46" s="71">
        <f t="shared" si="26"/>
        <v>107973</v>
      </c>
      <c r="E46" s="71">
        <f t="shared" si="26"/>
        <v>111344</v>
      </c>
      <c r="F46" s="72">
        <f t="shared" si="27"/>
        <v>288248</v>
      </c>
      <c r="G46" s="72">
        <f t="shared" si="28"/>
        <v>143343</v>
      </c>
      <c r="H46" s="73">
        <f t="shared" si="29"/>
        <v>144905</v>
      </c>
      <c r="I46" s="73">
        <f t="shared" si="30"/>
        <v>107973</v>
      </c>
      <c r="J46" s="73">
        <f t="shared" si="31"/>
        <v>111344</v>
      </c>
      <c r="K46" s="70">
        <f t="shared" si="32"/>
        <v>35370</v>
      </c>
      <c r="L46" s="71">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
      <c r="A47" s="117" t="s">
        <v>276</v>
      </c>
      <c r="B47" s="361" t="s">
        <v>581</v>
      </c>
      <c r="C47" s="50" t="str">
        <f t="shared" si="25"/>
        <v xml:space="preserve">England – CCGs - Bradford District and Craven </v>
      </c>
      <c r="D47" s="71">
        <f t="shared" si="26"/>
        <v>215380</v>
      </c>
      <c r="E47" s="71">
        <f t="shared" si="26"/>
        <v>226272</v>
      </c>
      <c r="F47" s="72">
        <f t="shared" si="27"/>
        <v>593410</v>
      </c>
      <c r="G47" s="72">
        <f t="shared" si="28"/>
        <v>292280</v>
      </c>
      <c r="H47" s="73">
        <f t="shared" si="29"/>
        <v>301130</v>
      </c>
      <c r="I47" s="73">
        <f t="shared" si="30"/>
        <v>215380</v>
      </c>
      <c r="J47" s="73">
        <f t="shared" si="31"/>
        <v>226272</v>
      </c>
      <c r="K47" s="70">
        <f t="shared" si="32"/>
        <v>76900</v>
      </c>
      <c r="L47" s="71">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
      <c r="A48" s="117" t="s">
        <v>276</v>
      </c>
      <c r="B48" s="361" t="s">
        <v>582</v>
      </c>
      <c r="C48" s="50" t="str">
        <f t="shared" si="25"/>
        <v xml:space="preserve">England – CCGs - Brighton and Hove </v>
      </c>
      <c r="D48" s="71">
        <f t="shared" si="26"/>
        <v>121290</v>
      </c>
      <c r="E48" s="71">
        <f t="shared" si="26"/>
        <v>120116</v>
      </c>
      <c r="F48" s="72">
        <f t="shared" si="27"/>
        <v>291738</v>
      </c>
      <c r="G48" s="72">
        <f t="shared" si="28"/>
        <v>147146</v>
      </c>
      <c r="H48" s="73">
        <f t="shared" si="29"/>
        <v>144592</v>
      </c>
      <c r="I48" s="73">
        <f t="shared" si="30"/>
        <v>121290</v>
      </c>
      <c r="J48" s="73">
        <f t="shared" si="31"/>
        <v>120116</v>
      </c>
      <c r="K48" s="70">
        <f t="shared" si="32"/>
        <v>25856</v>
      </c>
      <c r="L48" s="71">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
      <c r="A49" s="117" t="s">
        <v>276</v>
      </c>
      <c r="B49" s="361" t="s">
        <v>583</v>
      </c>
      <c r="C49" s="50" t="str">
        <f t="shared" si="25"/>
        <v xml:space="preserve">England – CCGs - Bristol, North Somerset and South Gloucestershire </v>
      </c>
      <c r="D49" s="71">
        <f t="shared" si="26"/>
        <v>379832</v>
      </c>
      <c r="E49" s="71">
        <f t="shared" si="26"/>
        <v>391270</v>
      </c>
      <c r="F49" s="72">
        <f t="shared" si="27"/>
        <v>969256</v>
      </c>
      <c r="G49" s="72">
        <f t="shared" si="28"/>
        <v>481679</v>
      </c>
      <c r="H49" s="73">
        <f t="shared" si="29"/>
        <v>487577</v>
      </c>
      <c r="I49" s="73">
        <f t="shared" si="30"/>
        <v>379832</v>
      </c>
      <c r="J49" s="73">
        <f t="shared" si="31"/>
        <v>391270</v>
      </c>
      <c r="K49" s="70">
        <f t="shared" si="32"/>
        <v>101847</v>
      </c>
      <c r="L49" s="71">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
      <c r="A50" s="117" t="s">
        <v>276</v>
      </c>
      <c r="B50" s="361" t="s">
        <v>584</v>
      </c>
      <c r="C50" s="50" t="str">
        <f t="shared" si="25"/>
        <v xml:space="preserve">England – CCGs - Buckinghamshire </v>
      </c>
      <c r="D50" s="71">
        <f t="shared" si="26"/>
        <v>204763</v>
      </c>
      <c r="E50" s="71">
        <f t="shared" si="26"/>
        <v>217652</v>
      </c>
      <c r="F50" s="72">
        <f t="shared" si="27"/>
        <v>549826</v>
      </c>
      <c r="G50" s="72">
        <f t="shared" si="28"/>
        <v>269665</v>
      </c>
      <c r="H50" s="73">
        <f t="shared" si="29"/>
        <v>280161</v>
      </c>
      <c r="I50" s="73">
        <f t="shared" si="30"/>
        <v>204763</v>
      </c>
      <c r="J50" s="73">
        <f t="shared" si="31"/>
        <v>217652</v>
      </c>
      <c r="K50" s="70">
        <f t="shared" si="32"/>
        <v>64902</v>
      </c>
      <c r="L50" s="71">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
      <c r="A51" s="117" t="s">
        <v>276</v>
      </c>
      <c r="B51" s="361" t="s">
        <v>585</v>
      </c>
      <c r="C51" s="50" t="str">
        <f t="shared" si="25"/>
        <v xml:space="preserve">England – CCGs - Bury </v>
      </c>
      <c r="D51" s="71">
        <f t="shared" si="26"/>
        <v>71367</v>
      </c>
      <c r="E51" s="71">
        <f t="shared" si="26"/>
        <v>76161</v>
      </c>
      <c r="F51" s="72">
        <f t="shared" si="27"/>
        <v>190708</v>
      </c>
      <c r="G51" s="72">
        <f t="shared" si="28"/>
        <v>93700</v>
      </c>
      <c r="H51" s="73">
        <f t="shared" si="29"/>
        <v>97008</v>
      </c>
      <c r="I51" s="73">
        <f t="shared" si="30"/>
        <v>71367</v>
      </c>
      <c r="J51" s="73">
        <f t="shared" si="31"/>
        <v>76161</v>
      </c>
      <c r="K51" s="70">
        <f t="shared" si="32"/>
        <v>22333</v>
      </c>
      <c r="L51" s="71">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
      <c r="A52" s="117" t="s">
        <v>276</v>
      </c>
      <c r="B52" s="361" t="s">
        <v>586</v>
      </c>
      <c r="C52" s="50" t="str">
        <f t="shared" si="25"/>
        <v xml:space="preserve">England – CCGs - Calderdale </v>
      </c>
      <c r="D52" s="71">
        <f t="shared" si="26"/>
        <v>80539</v>
      </c>
      <c r="E52" s="71">
        <f t="shared" si="26"/>
        <v>84949</v>
      </c>
      <c r="F52" s="72">
        <f t="shared" si="27"/>
        <v>211439</v>
      </c>
      <c r="G52" s="72">
        <f t="shared" si="28"/>
        <v>103866</v>
      </c>
      <c r="H52" s="73">
        <f t="shared" si="29"/>
        <v>107573</v>
      </c>
      <c r="I52" s="73">
        <f t="shared" si="30"/>
        <v>80539</v>
      </c>
      <c r="J52" s="73">
        <f t="shared" si="31"/>
        <v>84949</v>
      </c>
      <c r="K52" s="70">
        <f t="shared" si="32"/>
        <v>23327</v>
      </c>
      <c r="L52" s="71">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
      <c r="A53" s="117" t="s">
        <v>276</v>
      </c>
      <c r="B53" s="361" t="s">
        <v>587</v>
      </c>
      <c r="C53" s="50" t="str">
        <f t="shared" si="25"/>
        <v xml:space="preserve">England – CCGs - Cambridgeshire and Peterborough </v>
      </c>
      <c r="D53" s="71">
        <f t="shared" si="26"/>
        <v>346936</v>
      </c>
      <c r="E53" s="71">
        <f t="shared" si="26"/>
        <v>351669</v>
      </c>
      <c r="F53" s="72">
        <f t="shared" si="27"/>
        <v>896725</v>
      </c>
      <c r="G53" s="72">
        <f t="shared" si="28"/>
        <v>449188</v>
      </c>
      <c r="H53" s="73">
        <f t="shared" si="29"/>
        <v>447537</v>
      </c>
      <c r="I53" s="73">
        <f t="shared" si="30"/>
        <v>346936</v>
      </c>
      <c r="J53" s="73">
        <f t="shared" si="31"/>
        <v>351669</v>
      </c>
      <c r="K53" s="70">
        <f t="shared" si="32"/>
        <v>102252</v>
      </c>
      <c r="L53" s="71">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
      <c r="A54" s="117" t="s">
        <v>276</v>
      </c>
      <c r="B54" s="361" t="s">
        <v>588</v>
      </c>
      <c r="C54" s="50" t="str">
        <f t="shared" si="25"/>
        <v xml:space="preserve">England – CCGs - Cannock Chase </v>
      </c>
      <c r="D54" s="71">
        <f t="shared" si="26"/>
        <v>54230</v>
      </c>
      <c r="E54" s="71">
        <f t="shared" si="26"/>
        <v>56572</v>
      </c>
      <c r="F54" s="72">
        <f t="shared" si="27"/>
        <v>138310</v>
      </c>
      <c r="G54" s="72">
        <f t="shared" si="28"/>
        <v>68353</v>
      </c>
      <c r="H54" s="73">
        <f t="shared" si="29"/>
        <v>69957</v>
      </c>
      <c r="I54" s="73">
        <f t="shared" si="30"/>
        <v>54230</v>
      </c>
      <c r="J54" s="73">
        <f t="shared" si="31"/>
        <v>56572</v>
      </c>
      <c r="K54" s="70">
        <f t="shared" si="32"/>
        <v>14123</v>
      </c>
      <c r="L54" s="71">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
      <c r="A55" s="117" t="s">
        <v>276</v>
      </c>
      <c r="B55" s="361" t="s">
        <v>589</v>
      </c>
      <c r="C55" s="50" t="str">
        <f t="shared" si="25"/>
        <v xml:space="preserve">England – CCGs - Castle Point and Rochford </v>
      </c>
      <c r="D55" s="71">
        <f t="shared" si="26"/>
        <v>69105</v>
      </c>
      <c r="E55" s="71">
        <f t="shared" si="26"/>
        <v>74458</v>
      </c>
      <c r="F55" s="72">
        <f t="shared" si="27"/>
        <v>178151</v>
      </c>
      <c r="G55" s="72">
        <f t="shared" si="28"/>
        <v>86847</v>
      </c>
      <c r="H55" s="73">
        <f t="shared" si="29"/>
        <v>91304</v>
      </c>
      <c r="I55" s="73">
        <f t="shared" si="30"/>
        <v>69105</v>
      </c>
      <c r="J55" s="73">
        <f t="shared" si="31"/>
        <v>74458</v>
      </c>
      <c r="K55" s="70">
        <f t="shared" si="32"/>
        <v>17742</v>
      </c>
      <c r="L55" s="71">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
      <c r="A56" s="117" t="s">
        <v>276</v>
      </c>
      <c r="B56" s="361" t="s">
        <v>590</v>
      </c>
      <c r="C56" s="50" t="str">
        <f t="shared" si="25"/>
        <v xml:space="preserve">England – CCGs - Cheshire </v>
      </c>
      <c r="D56" s="71">
        <f t="shared" si="26"/>
        <v>281208</v>
      </c>
      <c r="E56" s="71">
        <f t="shared" si="26"/>
        <v>302036</v>
      </c>
      <c r="F56" s="72">
        <f t="shared" si="27"/>
        <v>730490</v>
      </c>
      <c r="G56" s="72">
        <f t="shared" si="28"/>
        <v>356930</v>
      </c>
      <c r="H56" s="73">
        <f t="shared" si="29"/>
        <v>373560</v>
      </c>
      <c r="I56" s="73">
        <f t="shared" si="30"/>
        <v>281208</v>
      </c>
      <c r="J56" s="73">
        <f t="shared" si="31"/>
        <v>302036</v>
      </c>
      <c r="K56" s="70">
        <f t="shared" si="32"/>
        <v>75722</v>
      </c>
      <c r="L56" s="71">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
      <c r="A57" s="117" t="s">
        <v>276</v>
      </c>
      <c r="B57" s="361" t="s">
        <v>591</v>
      </c>
      <c r="C57" s="50" t="str">
        <f t="shared" si="25"/>
        <v xml:space="preserve">England – CCGs - Chorley and South Ribble </v>
      </c>
      <c r="D57" s="71">
        <f t="shared" si="26"/>
        <v>69825</v>
      </c>
      <c r="E57" s="71">
        <f t="shared" si="26"/>
        <v>72336</v>
      </c>
      <c r="F57" s="72">
        <f t="shared" si="27"/>
        <v>179497</v>
      </c>
      <c r="G57" s="72">
        <f t="shared" si="28"/>
        <v>88931</v>
      </c>
      <c r="H57" s="73">
        <f t="shared" si="29"/>
        <v>90566</v>
      </c>
      <c r="I57" s="73">
        <f t="shared" si="30"/>
        <v>69825</v>
      </c>
      <c r="J57" s="73">
        <f t="shared" si="31"/>
        <v>72336</v>
      </c>
      <c r="K57" s="70">
        <f t="shared" si="32"/>
        <v>19106</v>
      </c>
      <c r="L57" s="71">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
      <c r="A58" s="117" t="s">
        <v>276</v>
      </c>
      <c r="B58" s="361" t="s">
        <v>592</v>
      </c>
      <c r="C58" s="50" t="str">
        <f t="shared" si="25"/>
        <v xml:space="preserve">England – CCGs - County Durham </v>
      </c>
      <c r="D58" s="71">
        <f t="shared" si="26"/>
        <v>209907</v>
      </c>
      <c r="E58" s="71">
        <f t="shared" si="26"/>
        <v>221263</v>
      </c>
      <c r="F58" s="72">
        <f t="shared" si="27"/>
        <v>533149</v>
      </c>
      <c r="G58" s="72">
        <f t="shared" si="28"/>
        <v>262253</v>
      </c>
      <c r="H58" s="73">
        <f t="shared" si="29"/>
        <v>270896</v>
      </c>
      <c r="I58" s="73">
        <f t="shared" si="30"/>
        <v>209907</v>
      </c>
      <c r="J58" s="73">
        <f t="shared" si="31"/>
        <v>221263</v>
      </c>
      <c r="K58" s="70">
        <f t="shared" si="32"/>
        <v>52346</v>
      </c>
      <c r="L58" s="71">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
      <c r="A59" s="117" t="s">
        <v>276</v>
      </c>
      <c r="B59" s="361" t="s">
        <v>593</v>
      </c>
      <c r="C59" s="50" t="str">
        <f t="shared" si="25"/>
        <v xml:space="preserve">England – CCGs - Coventry and Warwickshire </v>
      </c>
      <c r="D59" s="71">
        <f t="shared" si="26"/>
        <v>379115</v>
      </c>
      <c r="E59" s="71">
        <f t="shared" si="26"/>
        <v>384098</v>
      </c>
      <c r="F59" s="72">
        <f t="shared" si="27"/>
        <v>963173</v>
      </c>
      <c r="G59" s="72">
        <f t="shared" si="28"/>
        <v>481624</v>
      </c>
      <c r="H59" s="73">
        <f t="shared" si="29"/>
        <v>481549</v>
      </c>
      <c r="I59" s="73">
        <f t="shared" si="30"/>
        <v>379115</v>
      </c>
      <c r="J59" s="73">
        <f t="shared" si="31"/>
        <v>384098</v>
      </c>
      <c r="K59" s="70">
        <f t="shared" si="32"/>
        <v>102509</v>
      </c>
      <c r="L59" s="71">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
      <c r="A60" s="117" t="s">
        <v>276</v>
      </c>
      <c r="B60" s="361" t="s">
        <v>594</v>
      </c>
      <c r="C60" s="50" t="str">
        <f t="shared" si="25"/>
        <v xml:space="preserve">England – CCGs - Derby and Derbyshire </v>
      </c>
      <c r="D60" s="71">
        <f t="shared" si="26"/>
        <v>401434</v>
      </c>
      <c r="E60" s="71">
        <f t="shared" si="26"/>
        <v>421207</v>
      </c>
      <c r="F60" s="72">
        <f t="shared" si="27"/>
        <v>1030393</v>
      </c>
      <c r="G60" s="72">
        <f t="shared" si="28"/>
        <v>507654</v>
      </c>
      <c r="H60" s="73">
        <f t="shared" si="29"/>
        <v>522739</v>
      </c>
      <c r="I60" s="73">
        <f t="shared" si="30"/>
        <v>401434</v>
      </c>
      <c r="J60" s="73">
        <f t="shared" si="31"/>
        <v>421207</v>
      </c>
      <c r="K60" s="70">
        <f t="shared" si="32"/>
        <v>106220</v>
      </c>
      <c r="L60" s="71">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
      <c r="A61" s="117" t="s">
        <v>276</v>
      </c>
      <c r="B61" s="361" t="s">
        <v>595</v>
      </c>
      <c r="C61" s="50" t="str">
        <f t="shared" si="25"/>
        <v xml:space="preserve">England – CCGs - Devon </v>
      </c>
      <c r="D61" s="71">
        <f t="shared" si="26"/>
        <v>476232</v>
      </c>
      <c r="E61" s="71">
        <f t="shared" si="26"/>
        <v>506690</v>
      </c>
      <c r="F61" s="72">
        <f t="shared" si="27"/>
        <v>1209773</v>
      </c>
      <c r="G61" s="72">
        <f t="shared" si="28"/>
        <v>592841</v>
      </c>
      <c r="H61" s="73">
        <f t="shared" si="29"/>
        <v>616932</v>
      </c>
      <c r="I61" s="73">
        <f t="shared" si="30"/>
        <v>476232</v>
      </c>
      <c r="J61" s="73">
        <f t="shared" si="31"/>
        <v>506690</v>
      </c>
      <c r="K61" s="70">
        <f t="shared" si="32"/>
        <v>116609</v>
      </c>
      <c r="L61" s="71">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
      <c r="A62" s="117" t="s">
        <v>276</v>
      </c>
      <c r="B62" s="361" t="s">
        <v>596</v>
      </c>
      <c r="C62" s="50" t="str">
        <f t="shared" si="25"/>
        <v xml:space="preserve">England – CCGs - Doncaster </v>
      </c>
      <c r="D62" s="71">
        <f t="shared" si="26"/>
        <v>121030</v>
      </c>
      <c r="E62" s="71">
        <f t="shared" si="26"/>
        <v>124393</v>
      </c>
      <c r="F62" s="72">
        <f t="shared" si="27"/>
        <v>312785</v>
      </c>
      <c r="G62" s="72">
        <f t="shared" si="28"/>
        <v>155520</v>
      </c>
      <c r="H62" s="73">
        <f t="shared" si="29"/>
        <v>157265</v>
      </c>
      <c r="I62" s="73">
        <f t="shared" si="30"/>
        <v>121030</v>
      </c>
      <c r="J62" s="73">
        <f t="shared" si="31"/>
        <v>124393</v>
      </c>
      <c r="K62" s="70">
        <f t="shared" si="32"/>
        <v>34490</v>
      </c>
      <c r="L62" s="71">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
      <c r="A63" s="117" t="s">
        <v>276</v>
      </c>
      <c r="B63" s="361" t="s">
        <v>597</v>
      </c>
      <c r="C63" s="50" t="str">
        <f t="shared" si="25"/>
        <v xml:space="preserve">England – CCGs - Dorset </v>
      </c>
      <c r="D63" s="71">
        <f t="shared" si="26"/>
        <v>309517</v>
      </c>
      <c r="E63" s="71">
        <f t="shared" si="26"/>
        <v>323213</v>
      </c>
      <c r="F63" s="72">
        <f t="shared" si="27"/>
        <v>776780</v>
      </c>
      <c r="G63" s="72">
        <f t="shared" si="28"/>
        <v>383364</v>
      </c>
      <c r="H63" s="73">
        <f t="shared" si="29"/>
        <v>393416</v>
      </c>
      <c r="I63" s="73">
        <f t="shared" si="30"/>
        <v>309517</v>
      </c>
      <c r="J63" s="73">
        <f t="shared" si="31"/>
        <v>323213</v>
      </c>
      <c r="K63" s="70">
        <f t="shared" si="32"/>
        <v>73847</v>
      </c>
      <c r="L63" s="71">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
      <c r="A64" s="117" t="s">
        <v>276</v>
      </c>
      <c r="B64" s="361" t="s">
        <v>598</v>
      </c>
      <c r="C64" s="50" t="str">
        <f t="shared" si="25"/>
        <v xml:space="preserve">England – CCGs - East and North Hertfordshire </v>
      </c>
      <c r="D64" s="71">
        <f t="shared" si="26"/>
        <v>216741</v>
      </c>
      <c r="E64" s="71">
        <f t="shared" si="26"/>
        <v>231156</v>
      </c>
      <c r="F64" s="72">
        <f t="shared" si="27"/>
        <v>575013</v>
      </c>
      <c r="G64" s="72">
        <f t="shared" si="28"/>
        <v>281967</v>
      </c>
      <c r="H64" s="73">
        <f t="shared" si="29"/>
        <v>293046</v>
      </c>
      <c r="I64" s="73">
        <f t="shared" si="30"/>
        <v>216741</v>
      </c>
      <c r="J64" s="73">
        <f t="shared" si="31"/>
        <v>231156</v>
      </c>
      <c r="K64" s="70">
        <f t="shared" si="32"/>
        <v>65226</v>
      </c>
      <c r="L64" s="71">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
      <c r="A65" s="117" t="s">
        <v>276</v>
      </c>
      <c r="B65" s="361" t="s">
        <v>599</v>
      </c>
      <c r="C65" s="50" t="str">
        <f t="shared" si="25"/>
        <v xml:space="preserve">England – CCGs - East Lancashire </v>
      </c>
      <c r="D65" s="71">
        <f t="shared" si="26"/>
        <v>145344</v>
      </c>
      <c r="E65" s="71">
        <f t="shared" si="26"/>
        <v>152373</v>
      </c>
      <c r="F65" s="72">
        <f t="shared" si="27"/>
        <v>384162</v>
      </c>
      <c r="G65" s="72">
        <f t="shared" si="28"/>
        <v>189840</v>
      </c>
      <c r="H65" s="73">
        <f t="shared" si="29"/>
        <v>194322</v>
      </c>
      <c r="I65" s="73">
        <f t="shared" si="30"/>
        <v>145344</v>
      </c>
      <c r="J65" s="73">
        <f t="shared" si="31"/>
        <v>152373</v>
      </c>
      <c r="K65" s="70">
        <f t="shared" si="32"/>
        <v>44496</v>
      </c>
      <c r="L65" s="71">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
      <c r="A66" s="117" t="s">
        <v>276</v>
      </c>
      <c r="B66" s="361" t="s">
        <v>600</v>
      </c>
      <c r="C66" s="50" t="str">
        <f t="shared" si="25"/>
        <v xml:space="preserve">England – CCGs - East Leicestershire and Rutland </v>
      </c>
      <c r="D66" s="71">
        <f t="shared" si="26"/>
        <v>132226</v>
      </c>
      <c r="E66" s="71">
        <f t="shared" si="26"/>
        <v>139894</v>
      </c>
      <c r="F66" s="72">
        <f t="shared" si="27"/>
        <v>341856</v>
      </c>
      <c r="G66" s="72">
        <f t="shared" si="28"/>
        <v>168188</v>
      </c>
      <c r="H66" s="73">
        <f t="shared" si="29"/>
        <v>173668</v>
      </c>
      <c r="I66" s="73">
        <f t="shared" si="30"/>
        <v>132226</v>
      </c>
      <c r="J66" s="73">
        <f t="shared" si="31"/>
        <v>139894</v>
      </c>
      <c r="K66" s="70">
        <f t="shared" si="32"/>
        <v>35962</v>
      </c>
      <c r="L66" s="71">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
      <c r="A67" s="117" t="s">
        <v>276</v>
      </c>
      <c r="B67" s="361" t="s">
        <v>601</v>
      </c>
      <c r="C67" s="50" t="str">
        <f t="shared" si="25"/>
        <v xml:space="preserve">England – CCGs - East Riding of Yorkshire </v>
      </c>
      <c r="D67" s="71">
        <f t="shared" si="26"/>
        <v>126218</v>
      </c>
      <c r="E67" s="71">
        <f t="shared" si="26"/>
        <v>134512</v>
      </c>
      <c r="F67" s="72">
        <f t="shared" si="27"/>
        <v>319753</v>
      </c>
      <c r="G67" s="72">
        <f t="shared" si="28"/>
        <v>156737</v>
      </c>
      <c r="H67" s="73">
        <f t="shared" si="29"/>
        <v>163016</v>
      </c>
      <c r="I67" s="73">
        <f t="shared" si="30"/>
        <v>126218</v>
      </c>
      <c r="J67" s="73">
        <f t="shared" si="31"/>
        <v>134512</v>
      </c>
      <c r="K67" s="70">
        <f t="shared" si="32"/>
        <v>30519</v>
      </c>
      <c r="L67" s="71">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
      <c r="A68" s="117" t="s">
        <v>276</v>
      </c>
      <c r="B68" s="361" t="s">
        <v>602</v>
      </c>
      <c r="C68" s="50" t="str">
        <f t="shared" si="25"/>
        <v xml:space="preserve">England – CCGs - East Staffordshire </v>
      </c>
      <c r="D68" s="71">
        <f t="shared" si="26"/>
        <v>51267</v>
      </c>
      <c r="E68" s="71">
        <f t="shared" si="26"/>
        <v>51571</v>
      </c>
      <c r="F68" s="72">
        <f t="shared" si="27"/>
        <v>131224</v>
      </c>
      <c r="G68" s="72">
        <f t="shared" si="28"/>
        <v>65906</v>
      </c>
      <c r="H68" s="73">
        <f t="shared" si="29"/>
        <v>65318</v>
      </c>
      <c r="I68" s="73">
        <f t="shared" si="30"/>
        <v>51267</v>
      </c>
      <c r="J68" s="73">
        <f t="shared" si="31"/>
        <v>51571</v>
      </c>
      <c r="K68" s="70">
        <f t="shared" si="32"/>
        <v>14639</v>
      </c>
      <c r="L68" s="71">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
      <c r="A69" s="117" t="s">
        <v>276</v>
      </c>
      <c r="B69" s="361" t="s">
        <v>603</v>
      </c>
      <c r="C69" s="50" t="str">
        <f t="shared" si="25"/>
        <v xml:space="preserve">England – CCGs - East Sussex </v>
      </c>
      <c r="D69" s="71">
        <f t="shared" si="26"/>
        <v>215745</v>
      </c>
      <c r="E69" s="71">
        <f t="shared" si="26"/>
        <v>236532</v>
      </c>
      <c r="F69" s="72">
        <f t="shared" si="27"/>
        <v>558852</v>
      </c>
      <c r="G69" s="72">
        <f t="shared" si="28"/>
        <v>270788</v>
      </c>
      <c r="H69" s="73">
        <f t="shared" si="29"/>
        <v>288064</v>
      </c>
      <c r="I69" s="73">
        <f t="shared" si="30"/>
        <v>215745</v>
      </c>
      <c r="J69" s="73">
        <f t="shared" si="31"/>
        <v>236532</v>
      </c>
      <c r="K69" s="70">
        <f t="shared" si="32"/>
        <v>55043</v>
      </c>
      <c r="L69" s="71">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
      <c r="A70" s="117" t="s">
        <v>276</v>
      </c>
      <c r="B70" s="361" t="s">
        <v>604</v>
      </c>
      <c r="C70" s="50" t="str">
        <f t="shared" si="25"/>
        <v xml:space="preserve">England – CCGs - Frimley </v>
      </c>
      <c r="D70" s="71">
        <f t="shared" si="26"/>
        <v>280610</v>
      </c>
      <c r="E70" s="71">
        <f t="shared" si="26"/>
        <v>289515</v>
      </c>
      <c r="F70" s="72">
        <f t="shared" si="27"/>
        <v>746739</v>
      </c>
      <c r="G70" s="72">
        <f t="shared" si="28"/>
        <v>371630</v>
      </c>
      <c r="H70" s="73">
        <f t="shared" si="29"/>
        <v>375109</v>
      </c>
      <c r="I70" s="73">
        <f t="shared" si="30"/>
        <v>280610</v>
      </c>
      <c r="J70" s="73">
        <f t="shared" si="31"/>
        <v>289515</v>
      </c>
      <c r="K70" s="70">
        <f t="shared" si="32"/>
        <v>91020</v>
      </c>
      <c r="L70" s="71">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
      <c r="A71" s="117" t="s">
        <v>276</v>
      </c>
      <c r="B71" s="361" t="s">
        <v>605</v>
      </c>
      <c r="C71" s="50" t="str">
        <f t="shared" si="25"/>
        <v xml:space="preserve">England – CCGs - Fylde and Wyre </v>
      </c>
      <c r="D71" s="71">
        <f t="shared" si="26"/>
        <v>77642</v>
      </c>
      <c r="E71" s="71">
        <f t="shared" si="26"/>
        <v>83457</v>
      </c>
      <c r="F71" s="72">
        <f t="shared" si="27"/>
        <v>195906</v>
      </c>
      <c r="G71" s="72">
        <f t="shared" si="28"/>
        <v>95429</v>
      </c>
      <c r="H71" s="73">
        <f t="shared" si="29"/>
        <v>100477</v>
      </c>
      <c r="I71" s="73">
        <f t="shared" si="30"/>
        <v>77642</v>
      </c>
      <c r="J71" s="73">
        <f t="shared" si="31"/>
        <v>83457</v>
      </c>
      <c r="K71" s="70">
        <f t="shared" si="32"/>
        <v>17787</v>
      </c>
      <c r="L71" s="71">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
      <c r="A72" s="117" t="s">
        <v>276</v>
      </c>
      <c r="B72" s="361" t="s">
        <v>606</v>
      </c>
      <c r="C72" s="50" t="str">
        <f t="shared" si="25"/>
        <v xml:space="preserve">England – CCGs - Gloucestershire </v>
      </c>
      <c r="D72" s="71">
        <f t="shared" si="26"/>
        <v>248138</v>
      </c>
      <c r="E72" s="71">
        <f t="shared" si="26"/>
        <v>262950</v>
      </c>
      <c r="F72" s="72">
        <f t="shared" si="27"/>
        <v>640650</v>
      </c>
      <c r="G72" s="72">
        <f t="shared" si="28"/>
        <v>314175</v>
      </c>
      <c r="H72" s="73">
        <f t="shared" si="29"/>
        <v>326475</v>
      </c>
      <c r="I72" s="73">
        <f t="shared" si="30"/>
        <v>248138</v>
      </c>
      <c r="J72" s="73">
        <f t="shared" si="31"/>
        <v>262950</v>
      </c>
      <c r="K72" s="70">
        <f t="shared" si="32"/>
        <v>66037</v>
      </c>
      <c r="L72" s="71">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
      <c r="A73" s="117" t="s">
        <v>276</v>
      </c>
      <c r="B73" s="361" t="s">
        <v>607</v>
      </c>
      <c r="C73" s="50" t="str">
        <f t="shared" si="25"/>
        <v xml:space="preserve">England – CCGs - Greater Preston </v>
      </c>
      <c r="D73" s="71">
        <f t="shared" si="26"/>
        <v>79853</v>
      </c>
      <c r="E73" s="71">
        <f t="shared" si="26"/>
        <v>80699</v>
      </c>
      <c r="F73" s="72">
        <f t="shared" si="27"/>
        <v>204896</v>
      </c>
      <c r="G73" s="72">
        <f t="shared" si="28"/>
        <v>102558</v>
      </c>
      <c r="H73" s="73">
        <f t="shared" si="29"/>
        <v>102338</v>
      </c>
      <c r="I73" s="73">
        <f t="shared" si="30"/>
        <v>79853</v>
      </c>
      <c r="J73" s="73">
        <f t="shared" si="31"/>
        <v>80699</v>
      </c>
      <c r="K73" s="70">
        <f t="shared" si="32"/>
        <v>22705</v>
      </c>
      <c r="L73" s="71">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
      <c r="A74" s="117" t="s">
        <v>276</v>
      </c>
      <c r="B74" s="361" t="s">
        <v>608</v>
      </c>
      <c r="C74" s="50" t="str">
        <f t="shared" si="25"/>
        <v xml:space="preserve">England – CCGs - Halton </v>
      </c>
      <c r="D74" s="71">
        <f t="shared" si="26"/>
        <v>48515</v>
      </c>
      <c r="E74" s="71">
        <f t="shared" si="26"/>
        <v>52399</v>
      </c>
      <c r="F74" s="72">
        <f t="shared" si="27"/>
        <v>129759</v>
      </c>
      <c r="G74" s="72">
        <f t="shared" si="28"/>
        <v>63295</v>
      </c>
      <c r="H74" s="73">
        <f t="shared" si="29"/>
        <v>66464</v>
      </c>
      <c r="I74" s="73">
        <f t="shared" si="30"/>
        <v>48515</v>
      </c>
      <c r="J74" s="73">
        <f t="shared" si="31"/>
        <v>52399</v>
      </c>
      <c r="K74" s="70">
        <f t="shared" si="32"/>
        <v>14780</v>
      </c>
      <c r="L74" s="71">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
      <c r="A75" s="117" t="s">
        <v>276</v>
      </c>
      <c r="B75" s="361" t="s">
        <v>609</v>
      </c>
      <c r="C75" s="50" t="str">
        <f t="shared" si="25"/>
        <v xml:space="preserve">England – CCGs - Hampshire, Southampton and Isle of Wight </v>
      </c>
      <c r="D75" s="71">
        <f t="shared" si="26"/>
        <v>627993</v>
      </c>
      <c r="E75" s="71">
        <f t="shared" si="26"/>
        <v>664085</v>
      </c>
      <c r="F75" s="72">
        <f t="shared" si="27"/>
        <v>1616781</v>
      </c>
      <c r="G75" s="72">
        <f t="shared" si="28"/>
        <v>794983</v>
      </c>
      <c r="H75" s="73">
        <f t="shared" si="29"/>
        <v>821798</v>
      </c>
      <c r="I75" s="73">
        <f t="shared" si="30"/>
        <v>627993</v>
      </c>
      <c r="J75" s="73">
        <f t="shared" si="31"/>
        <v>664085</v>
      </c>
      <c r="K75" s="70">
        <f t="shared" si="32"/>
        <v>166990</v>
      </c>
      <c r="L75" s="71">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
      <c r="A76" s="117" t="s">
        <v>276</v>
      </c>
      <c r="B76" s="361" t="s">
        <v>610</v>
      </c>
      <c r="C76" s="50" t="str">
        <f t="shared" si="25"/>
        <v xml:space="preserve">England – CCGs - Herefordshire and Worcestershire </v>
      </c>
      <c r="D76" s="71">
        <f t="shared" si="26"/>
        <v>309932</v>
      </c>
      <c r="E76" s="71">
        <f t="shared" si="26"/>
        <v>326371</v>
      </c>
      <c r="F76" s="72">
        <f t="shared" si="27"/>
        <v>791685</v>
      </c>
      <c r="G76" s="72">
        <f t="shared" si="28"/>
        <v>389585</v>
      </c>
      <c r="H76" s="73">
        <f t="shared" si="29"/>
        <v>402100</v>
      </c>
      <c r="I76" s="73">
        <f t="shared" si="30"/>
        <v>309932</v>
      </c>
      <c r="J76" s="73">
        <f t="shared" si="31"/>
        <v>326371</v>
      </c>
      <c r="K76" s="70">
        <f t="shared" si="32"/>
        <v>79653</v>
      </c>
      <c r="L76" s="71">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
      <c r="A77" s="117" t="s">
        <v>276</v>
      </c>
      <c r="B77" s="361" t="s">
        <v>611</v>
      </c>
      <c r="C77" s="50" t="str">
        <f t="shared" si="25"/>
        <v xml:space="preserve">England – CCGs - Herts Valleys </v>
      </c>
      <c r="D77" s="71">
        <f t="shared" si="26"/>
        <v>220222</v>
      </c>
      <c r="E77" s="71">
        <f t="shared" si="26"/>
        <v>237325</v>
      </c>
      <c r="F77" s="72">
        <f t="shared" si="27"/>
        <v>600834</v>
      </c>
      <c r="G77" s="72">
        <f t="shared" si="28"/>
        <v>293665</v>
      </c>
      <c r="H77" s="73">
        <f t="shared" si="29"/>
        <v>307169</v>
      </c>
      <c r="I77" s="73">
        <f t="shared" si="30"/>
        <v>220222</v>
      </c>
      <c r="J77" s="73">
        <f t="shared" si="31"/>
        <v>237325</v>
      </c>
      <c r="K77" s="70">
        <f t="shared" si="32"/>
        <v>73443</v>
      </c>
      <c r="L77" s="71">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
      <c r="A78" s="117" t="s">
        <v>276</v>
      </c>
      <c r="B78" s="361" t="s">
        <v>612</v>
      </c>
      <c r="C78" s="50" t="str">
        <f t="shared" si="25"/>
        <v xml:space="preserve">England – CCGs - Heywood, Middleton and Rochdale </v>
      </c>
      <c r="D78" s="71">
        <f t="shared" si="26"/>
        <v>83041</v>
      </c>
      <c r="E78" s="71">
        <f t="shared" si="26"/>
        <v>86772</v>
      </c>
      <c r="F78" s="72">
        <f t="shared" si="27"/>
        <v>223659</v>
      </c>
      <c r="G78" s="72">
        <f t="shared" si="28"/>
        <v>110691</v>
      </c>
      <c r="H78" s="73">
        <f t="shared" si="29"/>
        <v>112968</v>
      </c>
      <c r="I78" s="73">
        <f t="shared" si="30"/>
        <v>83041</v>
      </c>
      <c r="J78" s="73">
        <f t="shared" si="31"/>
        <v>86772</v>
      </c>
      <c r="K78" s="70">
        <f t="shared" si="32"/>
        <v>27650</v>
      </c>
      <c r="L78" s="71">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
      <c r="A79" s="117" t="s">
        <v>276</v>
      </c>
      <c r="B79" s="361" t="s">
        <v>613</v>
      </c>
      <c r="C79" s="50" t="str">
        <f t="shared" si="25"/>
        <v xml:space="preserve">England – CCGs - Hull </v>
      </c>
      <c r="D79" s="71">
        <f t="shared" si="26"/>
        <v>100817</v>
      </c>
      <c r="E79" s="71">
        <f t="shared" si="26"/>
        <v>100724</v>
      </c>
      <c r="F79" s="72">
        <f t="shared" si="27"/>
        <v>259126</v>
      </c>
      <c r="G79" s="72">
        <f t="shared" si="28"/>
        <v>130491</v>
      </c>
      <c r="H79" s="73">
        <f t="shared" si="29"/>
        <v>128635</v>
      </c>
      <c r="I79" s="73">
        <f t="shared" si="30"/>
        <v>100817</v>
      </c>
      <c r="J79" s="73">
        <f t="shared" si="31"/>
        <v>100724</v>
      </c>
      <c r="K79" s="70">
        <f t="shared" si="32"/>
        <v>29674</v>
      </c>
      <c r="L79" s="71">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
      <c r="A80" s="117" t="s">
        <v>276</v>
      </c>
      <c r="B80" s="361" t="s">
        <v>614</v>
      </c>
      <c r="C80" s="50" t="str">
        <f t="shared" si="25"/>
        <v xml:space="preserve">England – CCGs - Ipswich and East Suffolk </v>
      </c>
      <c r="D80" s="71">
        <f t="shared" si="26"/>
        <v>160980</v>
      </c>
      <c r="E80" s="71">
        <f t="shared" si="26"/>
        <v>168016</v>
      </c>
      <c r="F80" s="72">
        <f t="shared" si="27"/>
        <v>412068</v>
      </c>
      <c r="G80" s="72">
        <f t="shared" si="28"/>
        <v>203496</v>
      </c>
      <c r="H80" s="73">
        <f t="shared" si="29"/>
        <v>208572</v>
      </c>
      <c r="I80" s="73">
        <f t="shared" si="30"/>
        <v>160980</v>
      </c>
      <c r="J80" s="73">
        <f t="shared" si="31"/>
        <v>168016</v>
      </c>
      <c r="K80" s="70">
        <f t="shared" si="32"/>
        <v>42516</v>
      </c>
      <c r="L80" s="71">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
      <c r="A81" s="117" t="s">
        <v>276</v>
      </c>
      <c r="B81" s="361" t="s">
        <v>615</v>
      </c>
      <c r="C81" s="50" t="str">
        <f t="shared" si="25"/>
        <v xml:space="preserve">England – CCGs - Kent and Medway </v>
      </c>
      <c r="D81" s="71">
        <f t="shared" si="26"/>
        <v>706308</v>
      </c>
      <c r="E81" s="71">
        <f t="shared" si="26"/>
        <v>749879</v>
      </c>
      <c r="F81" s="72">
        <f t="shared" si="27"/>
        <v>1868199</v>
      </c>
      <c r="G81" s="72">
        <f t="shared" si="28"/>
        <v>918033</v>
      </c>
      <c r="H81" s="73">
        <f t="shared" si="29"/>
        <v>950166</v>
      </c>
      <c r="I81" s="73">
        <f t="shared" si="30"/>
        <v>706308</v>
      </c>
      <c r="J81" s="73">
        <f t="shared" si="31"/>
        <v>749879</v>
      </c>
      <c r="K81" s="70">
        <f t="shared" si="32"/>
        <v>211725</v>
      </c>
      <c r="L81" s="71">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
      <c r="A82" s="117" t="s">
        <v>276</v>
      </c>
      <c r="B82" s="361" t="s">
        <v>616</v>
      </c>
      <c r="C82" s="50" t="str">
        <f t="shared" si="25"/>
        <v xml:space="preserve">England – CCGs - Kernow </v>
      </c>
      <c r="D82" s="71">
        <f t="shared" si="26"/>
        <v>223269</v>
      </c>
      <c r="E82" s="71">
        <f t="shared" si="26"/>
        <v>242963</v>
      </c>
      <c r="F82" s="72">
        <f t="shared" si="27"/>
        <v>575525</v>
      </c>
      <c r="G82" s="72">
        <f t="shared" si="28"/>
        <v>279480</v>
      </c>
      <c r="H82" s="73">
        <f t="shared" si="29"/>
        <v>296045</v>
      </c>
      <c r="I82" s="73">
        <f t="shared" si="30"/>
        <v>223269</v>
      </c>
      <c r="J82" s="73">
        <f t="shared" si="31"/>
        <v>242963</v>
      </c>
      <c r="K82" s="70">
        <f t="shared" si="32"/>
        <v>56211</v>
      </c>
      <c r="L82" s="71">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
      <c r="A83" s="117" t="s">
        <v>276</v>
      </c>
      <c r="B83" s="361" t="s">
        <v>617</v>
      </c>
      <c r="C83" s="50" t="str">
        <f t="shared" si="25"/>
        <v xml:space="preserve">England – CCGs - Kirklees </v>
      </c>
      <c r="D83" s="71">
        <f t="shared" si="26"/>
        <v>168057</v>
      </c>
      <c r="E83" s="71">
        <f t="shared" si="26"/>
        <v>173213</v>
      </c>
      <c r="F83" s="72">
        <f t="shared" si="27"/>
        <v>441290</v>
      </c>
      <c r="G83" s="72">
        <f t="shared" si="28"/>
        <v>219158</v>
      </c>
      <c r="H83" s="73">
        <f t="shared" si="29"/>
        <v>222132</v>
      </c>
      <c r="I83" s="73">
        <f t="shared" si="30"/>
        <v>168057</v>
      </c>
      <c r="J83" s="73">
        <f t="shared" si="31"/>
        <v>173213</v>
      </c>
      <c r="K83" s="70">
        <f t="shared" si="32"/>
        <v>51101</v>
      </c>
      <c r="L83" s="71">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
      <c r="A84" s="117" t="s">
        <v>276</v>
      </c>
      <c r="B84" s="361" t="s">
        <v>618</v>
      </c>
      <c r="C84" s="50" t="str">
        <f t="shared" si="25"/>
        <v xml:space="preserve">England – CCGs - Knowsley </v>
      </c>
      <c r="D84" s="71">
        <f t="shared" si="26"/>
        <v>54795</v>
      </c>
      <c r="E84" s="71">
        <f t="shared" si="26"/>
        <v>63220</v>
      </c>
      <c r="F84" s="72">
        <f t="shared" si="27"/>
        <v>152452</v>
      </c>
      <c r="G84" s="72">
        <f t="shared" si="28"/>
        <v>72488</v>
      </c>
      <c r="H84" s="73">
        <f t="shared" si="29"/>
        <v>79964</v>
      </c>
      <c r="I84" s="73">
        <f t="shared" si="30"/>
        <v>54795</v>
      </c>
      <c r="J84" s="73">
        <f t="shared" si="31"/>
        <v>63220</v>
      </c>
      <c r="K84" s="70">
        <f t="shared" si="32"/>
        <v>17693</v>
      </c>
      <c r="L84" s="71">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
      <c r="A85" s="117" t="s">
        <v>276</v>
      </c>
      <c r="B85" s="361" t="s">
        <v>619</v>
      </c>
      <c r="C85" s="50" t="str">
        <f t="shared" si="25"/>
        <v xml:space="preserve">England – CCGs - Leeds </v>
      </c>
      <c r="D85" s="71">
        <f t="shared" si="26"/>
        <v>304065</v>
      </c>
      <c r="E85" s="71">
        <f t="shared" si="26"/>
        <v>324140</v>
      </c>
      <c r="F85" s="72">
        <f t="shared" si="27"/>
        <v>798786</v>
      </c>
      <c r="G85" s="72">
        <f t="shared" si="28"/>
        <v>391667</v>
      </c>
      <c r="H85" s="73">
        <f t="shared" si="29"/>
        <v>407119</v>
      </c>
      <c r="I85" s="73">
        <f t="shared" si="30"/>
        <v>304065</v>
      </c>
      <c r="J85" s="73">
        <f t="shared" si="31"/>
        <v>324140</v>
      </c>
      <c r="K85" s="70">
        <f t="shared" si="32"/>
        <v>87602</v>
      </c>
      <c r="L85" s="71">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
      <c r="A86" s="117" t="s">
        <v>276</v>
      </c>
      <c r="B86" s="361" t="s">
        <v>620</v>
      </c>
      <c r="C86" s="50" t="str">
        <f t="shared" si="25"/>
        <v xml:space="preserve">England – CCGs - Leicester City </v>
      </c>
      <c r="D86" s="71">
        <f t="shared" si="26"/>
        <v>135163</v>
      </c>
      <c r="E86" s="71">
        <f t="shared" si="26"/>
        <v>134804</v>
      </c>
      <c r="F86" s="72">
        <f t="shared" si="27"/>
        <v>354036</v>
      </c>
      <c r="G86" s="72">
        <f t="shared" si="28"/>
        <v>178126</v>
      </c>
      <c r="H86" s="73">
        <f t="shared" si="29"/>
        <v>175910</v>
      </c>
      <c r="I86" s="73">
        <f t="shared" si="30"/>
        <v>135163</v>
      </c>
      <c r="J86" s="73">
        <f t="shared" si="31"/>
        <v>134804</v>
      </c>
      <c r="K86" s="70">
        <f t="shared" si="32"/>
        <v>42963</v>
      </c>
      <c r="L86" s="71">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
      <c r="A87" s="117" t="s">
        <v>276</v>
      </c>
      <c r="B87" s="361" t="s">
        <v>621</v>
      </c>
      <c r="C87" s="50" t="str">
        <f t="shared" si="25"/>
        <v xml:space="preserve">England – CCGs - Lincolnshire </v>
      </c>
      <c r="D87" s="71">
        <f t="shared" si="26"/>
        <v>300527</v>
      </c>
      <c r="E87" s="71">
        <f t="shared" si="26"/>
        <v>318474</v>
      </c>
      <c r="F87" s="72">
        <f t="shared" si="27"/>
        <v>766333</v>
      </c>
      <c r="G87" s="72">
        <f t="shared" si="28"/>
        <v>375699</v>
      </c>
      <c r="H87" s="73">
        <f t="shared" si="29"/>
        <v>390634</v>
      </c>
      <c r="I87" s="73">
        <f t="shared" si="30"/>
        <v>300527</v>
      </c>
      <c r="J87" s="73">
        <f t="shared" si="31"/>
        <v>318474</v>
      </c>
      <c r="K87" s="70">
        <f t="shared" si="32"/>
        <v>75172</v>
      </c>
      <c r="L87" s="71">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
      <c r="A88" s="117" t="s">
        <v>276</v>
      </c>
      <c r="B88" s="361" t="s">
        <v>622</v>
      </c>
      <c r="C88" s="50" t="str">
        <f t="shared" si="25"/>
        <v xml:space="preserve">England – CCGs - Liverpool </v>
      </c>
      <c r="D88" s="71">
        <f t="shared" si="26"/>
        <v>200678</v>
      </c>
      <c r="E88" s="71">
        <f t="shared" si="26"/>
        <v>203052</v>
      </c>
      <c r="F88" s="72">
        <f t="shared" si="27"/>
        <v>500474</v>
      </c>
      <c r="G88" s="72">
        <f t="shared" si="28"/>
        <v>250396</v>
      </c>
      <c r="H88" s="73">
        <f t="shared" si="29"/>
        <v>250078</v>
      </c>
      <c r="I88" s="73">
        <f t="shared" si="30"/>
        <v>200678</v>
      </c>
      <c r="J88" s="73">
        <f t="shared" si="31"/>
        <v>203052</v>
      </c>
      <c r="K88" s="70">
        <f t="shared" si="32"/>
        <v>49718</v>
      </c>
      <c r="L88" s="71">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
      <c r="A89" s="117" t="s">
        <v>276</v>
      </c>
      <c r="B89" s="361" t="s">
        <v>623</v>
      </c>
      <c r="C89" s="50" t="str">
        <f t="shared" si="25"/>
        <v xml:space="preserve">England – CCGs - Manchester </v>
      </c>
      <c r="D89" s="71">
        <f t="shared" si="26"/>
        <v>219579</v>
      </c>
      <c r="E89" s="71">
        <f t="shared" si="26"/>
        <v>212290</v>
      </c>
      <c r="F89" s="72">
        <f t="shared" si="27"/>
        <v>555741</v>
      </c>
      <c r="G89" s="72">
        <f t="shared" si="28"/>
        <v>282806</v>
      </c>
      <c r="H89" s="73">
        <f t="shared" si="29"/>
        <v>272935</v>
      </c>
      <c r="I89" s="73">
        <f t="shared" si="30"/>
        <v>219579</v>
      </c>
      <c r="J89" s="73">
        <f t="shared" si="31"/>
        <v>212290</v>
      </c>
      <c r="K89" s="70">
        <f t="shared" si="32"/>
        <v>63227</v>
      </c>
      <c r="L89" s="71">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
      <c r="A90" s="117" t="s">
        <v>276</v>
      </c>
      <c r="B90" s="361" t="s">
        <v>624</v>
      </c>
      <c r="C90" s="50" t="str">
        <f t="shared" si="25"/>
        <v xml:space="preserve">England – CCGs - Mid Essex </v>
      </c>
      <c r="D90" s="71">
        <f t="shared" si="26"/>
        <v>152962</v>
      </c>
      <c r="E90" s="71">
        <f t="shared" si="26"/>
        <v>161882</v>
      </c>
      <c r="F90" s="72">
        <f t="shared" si="27"/>
        <v>398041</v>
      </c>
      <c r="G90" s="72">
        <f t="shared" si="28"/>
        <v>195852</v>
      </c>
      <c r="H90" s="73">
        <f t="shared" si="29"/>
        <v>202189</v>
      </c>
      <c r="I90" s="73">
        <f t="shared" si="30"/>
        <v>152962</v>
      </c>
      <c r="J90" s="73">
        <f t="shared" si="31"/>
        <v>161882</v>
      </c>
      <c r="K90" s="70">
        <f t="shared" si="32"/>
        <v>42890</v>
      </c>
      <c r="L90" s="71">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
      <c r="A91" s="117" t="s">
        <v>276</v>
      </c>
      <c r="B91" s="361" t="s">
        <v>625</v>
      </c>
      <c r="C91" s="50" t="str">
        <f t="shared" si="25"/>
        <v xml:space="preserve">England – CCGs - Morecambe Bay </v>
      </c>
      <c r="D91" s="71">
        <f t="shared" si="26"/>
        <v>133687</v>
      </c>
      <c r="E91" s="71">
        <f t="shared" si="26"/>
        <v>139496</v>
      </c>
      <c r="F91" s="72">
        <f t="shared" si="27"/>
        <v>334287</v>
      </c>
      <c r="G91" s="72">
        <f t="shared" si="28"/>
        <v>165161</v>
      </c>
      <c r="H91" s="73">
        <f t="shared" si="29"/>
        <v>169126</v>
      </c>
      <c r="I91" s="73">
        <f t="shared" si="30"/>
        <v>133687</v>
      </c>
      <c r="J91" s="73">
        <f t="shared" si="31"/>
        <v>139496</v>
      </c>
      <c r="K91" s="70">
        <f t="shared" si="32"/>
        <v>31474</v>
      </c>
      <c r="L91" s="71">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
      <c r="A92" s="117" t="s">
        <v>276</v>
      </c>
      <c r="B92" s="361" t="s">
        <v>626</v>
      </c>
      <c r="C92" s="50" t="str">
        <f t="shared" si="25"/>
        <v xml:space="preserve">England – CCGs - Newcastle Gateshead </v>
      </c>
      <c r="D92" s="71">
        <f t="shared" si="26"/>
        <v>204789</v>
      </c>
      <c r="E92" s="71">
        <f t="shared" si="26"/>
        <v>205862</v>
      </c>
      <c r="F92" s="72">
        <f t="shared" si="27"/>
        <v>508774</v>
      </c>
      <c r="G92" s="72">
        <f t="shared" si="28"/>
        <v>255015</v>
      </c>
      <c r="H92" s="73">
        <f t="shared" si="29"/>
        <v>253759</v>
      </c>
      <c r="I92" s="73">
        <f t="shared" si="30"/>
        <v>204789</v>
      </c>
      <c r="J92" s="73">
        <f t="shared" si="31"/>
        <v>205862</v>
      </c>
      <c r="K92" s="70">
        <f t="shared" si="32"/>
        <v>50226</v>
      </c>
      <c r="L92" s="71">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
      <c r="A93" s="117" t="s">
        <v>276</v>
      </c>
      <c r="B93" s="361" t="s">
        <v>627</v>
      </c>
      <c r="C93" s="50" t="str">
        <f t="shared" si="25"/>
        <v xml:space="preserve">England – CCGs - Norfolk and Waveney </v>
      </c>
      <c r="D93" s="71">
        <f t="shared" si="26"/>
        <v>406639</v>
      </c>
      <c r="E93" s="71">
        <f t="shared" si="26"/>
        <v>431328</v>
      </c>
      <c r="F93" s="72">
        <f t="shared" si="27"/>
        <v>1032661</v>
      </c>
      <c r="G93" s="72">
        <f t="shared" si="28"/>
        <v>506595</v>
      </c>
      <c r="H93" s="73">
        <f t="shared" si="29"/>
        <v>526066</v>
      </c>
      <c r="I93" s="73">
        <f t="shared" si="30"/>
        <v>406639</v>
      </c>
      <c r="J93" s="73">
        <f t="shared" si="31"/>
        <v>431328</v>
      </c>
      <c r="K93" s="70">
        <f t="shared" si="32"/>
        <v>99956</v>
      </c>
      <c r="L93" s="71">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
      <c r="A94" s="117" t="s">
        <v>276</v>
      </c>
      <c r="B94" s="361" t="s">
        <v>567</v>
      </c>
      <c r="C94" s="50" t="str">
        <f t="shared" si="25"/>
        <v xml:space="preserve">England – CCGs - North Central London </v>
      </c>
      <c r="D94" s="71">
        <f t="shared" si="26"/>
        <v>593891</v>
      </c>
      <c r="E94" s="71">
        <f t="shared" si="26"/>
        <v>596826</v>
      </c>
      <c r="F94" s="72">
        <f t="shared" si="27"/>
        <v>1526582</v>
      </c>
      <c r="G94" s="72">
        <f t="shared" si="28"/>
        <v>766256</v>
      </c>
      <c r="H94" s="73">
        <f t="shared" si="29"/>
        <v>760326</v>
      </c>
      <c r="I94" s="73">
        <f t="shared" si="30"/>
        <v>593891</v>
      </c>
      <c r="J94" s="73">
        <f t="shared" si="31"/>
        <v>596826</v>
      </c>
      <c r="K94" s="70">
        <f t="shared" si="32"/>
        <v>172365</v>
      </c>
      <c r="L94" s="71">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
      <c r="A95" s="117" t="s">
        <v>276</v>
      </c>
      <c r="B95" s="361" t="s">
        <v>628</v>
      </c>
      <c r="C95" s="50" t="str">
        <f t="shared" si="25"/>
        <v xml:space="preserve">England – CCGs - North Cumbria </v>
      </c>
      <c r="D95" s="71">
        <f t="shared" si="26"/>
        <v>126576</v>
      </c>
      <c r="E95" s="71">
        <f t="shared" si="26"/>
        <v>133052</v>
      </c>
      <c r="F95" s="72">
        <f t="shared" si="27"/>
        <v>319669</v>
      </c>
      <c r="G95" s="72">
        <f t="shared" si="28"/>
        <v>157561</v>
      </c>
      <c r="H95" s="73">
        <f t="shared" si="29"/>
        <v>162108</v>
      </c>
      <c r="I95" s="73">
        <f t="shared" si="30"/>
        <v>126576</v>
      </c>
      <c r="J95" s="73">
        <f t="shared" si="31"/>
        <v>133052</v>
      </c>
      <c r="K95" s="70">
        <f t="shared" si="32"/>
        <v>30985</v>
      </c>
      <c r="L95" s="71">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
      <c r="A96" s="117" t="s">
        <v>276</v>
      </c>
      <c r="B96" s="361" t="s">
        <v>629</v>
      </c>
      <c r="C96" s="50" t="str">
        <f t="shared" si="25"/>
        <v xml:space="preserve">England – CCGs - North East Essex </v>
      </c>
      <c r="D96" s="71">
        <f t="shared" si="26"/>
        <v>134387</v>
      </c>
      <c r="E96" s="71">
        <f t="shared" si="26"/>
        <v>142156</v>
      </c>
      <c r="F96" s="72">
        <f t="shared" si="27"/>
        <v>344553</v>
      </c>
      <c r="G96" s="72">
        <f t="shared" si="28"/>
        <v>169275</v>
      </c>
      <c r="H96" s="73">
        <f t="shared" si="29"/>
        <v>175278</v>
      </c>
      <c r="I96" s="73">
        <f t="shared" si="30"/>
        <v>134387</v>
      </c>
      <c r="J96" s="73">
        <f t="shared" si="31"/>
        <v>142156</v>
      </c>
      <c r="K96" s="70">
        <f t="shared" si="32"/>
        <v>34888</v>
      </c>
      <c r="L96" s="71">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
      <c r="A97" s="117" t="s">
        <v>276</v>
      </c>
      <c r="B97" s="361" t="s">
        <v>630</v>
      </c>
      <c r="C97" s="50" t="str">
        <f t="shared" si="25"/>
        <v xml:space="preserve">England – CCGs - North East Lincolnshire </v>
      </c>
      <c r="D97" s="71">
        <f t="shared" si="26"/>
        <v>60580</v>
      </c>
      <c r="E97" s="71">
        <f t="shared" si="26"/>
        <v>64324</v>
      </c>
      <c r="F97" s="72">
        <f t="shared" si="27"/>
        <v>159364</v>
      </c>
      <c r="G97" s="72">
        <f t="shared" si="28"/>
        <v>78063</v>
      </c>
      <c r="H97" s="73">
        <f t="shared" si="29"/>
        <v>81301</v>
      </c>
      <c r="I97" s="73">
        <f t="shared" si="30"/>
        <v>60580</v>
      </c>
      <c r="J97" s="73">
        <f t="shared" si="31"/>
        <v>64324</v>
      </c>
      <c r="K97" s="70">
        <f t="shared" si="32"/>
        <v>17483</v>
      </c>
      <c r="L97" s="71">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
      <c r="A98" s="117" t="s">
        <v>276</v>
      </c>
      <c r="B98" s="361" t="s">
        <v>568</v>
      </c>
      <c r="C98" s="50" t="str">
        <f t="shared" si="25"/>
        <v xml:space="preserve">England – CCGs - North East London </v>
      </c>
      <c r="D98" s="71">
        <f t="shared" ref="D98:E141" si="34">I98</f>
        <v>784566</v>
      </c>
      <c r="E98" s="71">
        <f t="shared" si="34"/>
        <v>758991</v>
      </c>
      <c r="F98" s="72">
        <f t="shared" si="27"/>
        <v>2036470</v>
      </c>
      <c r="G98" s="72">
        <f t="shared" si="28"/>
        <v>1037604</v>
      </c>
      <c r="H98" s="73">
        <f t="shared" si="29"/>
        <v>998866</v>
      </c>
      <c r="I98" s="73">
        <f t="shared" si="30"/>
        <v>784566</v>
      </c>
      <c r="J98" s="73">
        <f t="shared" si="31"/>
        <v>758991</v>
      </c>
      <c r="K98" s="70">
        <f t="shared" si="32"/>
        <v>253038</v>
      </c>
      <c r="L98" s="71">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
      <c r="A99" s="117" t="s">
        <v>276</v>
      </c>
      <c r="B99" s="361" t="s">
        <v>631</v>
      </c>
      <c r="C99" s="50" t="str">
        <f t="shared" si="25"/>
        <v xml:space="preserve">England – CCGs - North Lincolnshire </v>
      </c>
      <c r="D99" s="71">
        <f t="shared" si="34"/>
        <v>67256</v>
      </c>
      <c r="E99" s="71">
        <f t="shared" si="34"/>
        <v>69815</v>
      </c>
      <c r="F99" s="72">
        <f t="shared" si="27"/>
        <v>172748</v>
      </c>
      <c r="G99" s="72">
        <f t="shared" si="28"/>
        <v>85356</v>
      </c>
      <c r="H99" s="73">
        <f t="shared" si="29"/>
        <v>87392</v>
      </c>
      <c r="I99" s="73">
        <f t="shared" si="30"/>
        <v>67256</v>
      </c>
      <c r="J99" s="73">
        <f t="shared" si="31"/>
        <v>69815</v>
      </c>
      <c r="K99" s="70">
        <f t="shared" si="32"/>
        <v>18100</v>
      </c>
      <c r="L99" s="71">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
      <c r="A100" s="117" t="s">
        <v>276</v>
      </c>
      <c r="B100" s="361" t="s">
        <v>632</v>
      </c>
      <c r="C100" s="50" t="str">
        <f t="shared" ref="C100:C141" si="35">CONCATENATE(A100," - ",B100)</f>
        <v xml:space="preserve">England – CCGs - North Staffordshire </v>
      </c>
      <c r="D100" s="71">
        <f t="shared" si="34"/>
        <v>88333</v>
      </c>
      <c r="E100" s="71">
        <f t="shared" si="34"/>
        <v>91482</v>
      </c>
      <c r="F100" s="72">
        <f t="shared" si="27"/>
        <v>219786</v>
      </c>
      <c r="G100" s="72">
        <f t="shared" si="28"/>
        <v>108945</v>
      </c>
      <c r="H100" s="73">
        <f t="shared" si="29"/>
        <v>110841</v>
      </c>
      <c r="I100" s="73">
        <f t="shared" si="30"/>
        <v>88333</v>
      </c>
      <c r="J100" s="73">
        <f t="shared" si="31"/>
        <v>91482</v>
      </c>
      <c r="K100" s="70">
        <f t="shared" si="32"/>
        <v>20612</v>
      </c>
      <c r="L100" s="71">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
      <c r="A101" s="117" t="s">
        <v>276</v>
      </c>
      <c r="B101" s="361" t="s">
        <v>633</v>
      </c>
      <c r="C101" s="50" t="str">
        <f t="shared" si="35"/>
        <v xml:space="preserve">England – CCGs - North Tyneside </v>
      </c>
      <c r="D101" s="71">
        <f t="shared" si="34"/>
        <v>79343</v>
      </c>
      <c r="E101" s="71">
        <f t="shared" si="34"/>
        <v>87511</v>
      </c>
      <c r="F101" s="72">
        <f t="shared" si="27"/>
        <v>208871</v>
      </c>
      <c r="G101" s="72">
        <f t="shared" si="28"/>
        <v>101089</v>
      </c>
      <c r="H101" s="73">
        <f t="shared" si="29"/>
        <v>107782</v>
      </c>
      <c r="I101" s="73">
        <f t="shared" si="30"/>
        <v>79343</v>
      </c>
      <c r="J101" s="73">
        <f t="shared" si="31"/>
        <v>87511</v>
      </c>
      <c r="K101" s="70">
        <f t="shared" si="32"/>
        <v>21746</v>
      </c>
      <c r="L101" s="71">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
      <c r="A102" s="117" t="s">
        <v>276</v>
      </c>
      <c r="B102" s="361" t="s">
        <v>634</v>
      </c>
      <c r="C102" s="50" t="str">
        <f t="shared" si="35"/>
        <v xml:space="preserve">England – CCGs - North West London </v>
      </c>
      <c r="D102" s="71">
        <f t="shared" si="34"/>
        <v>828249</v>
      </c>
      <c r="E102" s="71">
        <f t="shared" si="34"/>
        <v>805826</v>
      </c>
      <c r="F102" s="72">
        <f t="shared" ref="F102:F141" si="36">G102+H102</f>
        <v>2111469</v>
      </c>
      <c r="G102" s="72">
        <f t="shared" ref="G102:G141" si="37">SUM(M102:CY102)</f>
        <v>1073359</v>
      </c>
      <c r="H102" s="73">
        <f t="shared" ref="H102:H141" si="38">SUM(CZ102:GL102)</f>
        <v>1038110</v>
      </c>
      <c r="I102" s="73">
        <f t="shared" ref="I102:I141" si="39">SUM(AE102:CY102)</f>
        <v>828249</v>
      </c>
      <c r="J102" s="73">
        <f t="shared" ref="J102:J141" si="40">SUM(DR102:GL102)</f>
        <v>805826</v>
      </c>
      <c r="K102" s="70">
        <f t="shared" ref="K102:K141" si="41">SUM(M102:AD102)</f>
        <v>245110</v>
      </c>
      <c r="L102" s="71">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
      <c r="A103" s="117" t="s">
        <v>276</v>
      </c>
      <c r="B103" s="361" t="s">
        <v>635</v>
      </c>
      <c r="C103" s="50" t="str">
        <f t="shared" si="35"/>
        <v xml:space="preserve">England – CCGs - North Yorkshire </v>
      </c>
      <c r="D103" s="71">
        <f t="shared" si="34"/>
        <v>170418</v>
      </c>
      <c r="E103" s="71">
        <f t="shared" si="34"/>
        <v>177419</v>
      </c>
      <c r="F103" s="72">
        <f t="shared" si="36"/>
        <v>429207</v>
      </c>
      <c r="G103" s="72">
        <f t="shared" si="37"/>
        <v>212423</v>
      </c>
      <c r="H103" s="73">
        <f t="shared" si="38"/>
        <v>216784</v>
      </c>
      <c r="I103" s="73">
        <f t="shared" si="39"/>
        <v>170418</v>
      </c>
      <c r="J103" s="73">
        <f t="shared" si="40"/>
        <v>177419</v>
      </c>
      <c r="K103" s="70">
        <f t="shared" si="41"/>
        <v>42005</v>
      </c>
      <c r="L103" s="71">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
      <c r="A104" s="117" t="s">
        <v>276</v>
      </c>
      <c r="B104" s="361" t="s">
        <v>636</v>
      </c>
      <c r="C104" s="50" t="str">
        <f t="shared" si="35"/>
        <v xml:space="preserve">England – CCGs - Northamptonshire </v>
      </c>
      <c r="D104" s="71">
        <f t="shared" si="34"/>
        <v>280031</v>
      </c>
      <c r="E104" s="71">
        <f t="shared" si="34"/>
        <v>290793</v>
      </c>
      <c r="F104" s="72">
        <f t="shared" si="36"/>
        <v>740111</v>
      </c>
      <c r="G104" s="72">
        <f t="shared" si="37"/>
        <v>366197</v>
      </c>
      <c r="H104" s="73">
        <f t="shared" si="38"/>
        <v>373914</v>
      </c>
      <c r="I104" s="73">
        <f t="shared" si="39"/>
        <v>280031</v>
      </c>
      <c r="J104" s="73">
        <f t="shared" si="40"/>
        <v>290793</v>
      </c>
      <c r="K104" s="70">
        <f t="shared" si="41"/>
        <v>86166</v>
      </c>
      <c r="L104" s="71">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
      <c r="A105" s="117" t="s">
        <v>276</v>
      </c>
      <c r="B105" s="361" t="s">
        <v>637</v>
      </c>
      <c r="C105" s="50" t="str">
        <f t="shared" si="35"/>
        <v xml:space="preserve">England – CCGs - Northumberland </v>
      </c>
      <c r="D105" s="71">
        <f t="shared" si="34"/>
        <v>127613</v>
      </c>
      <c r="E105" s="71">
        <f t="shared" si="34"/>
        <v>137406</v>
      </c>
      <c r="F105" s="72">
        <f t="shared" si="36"/>
        <v>323820</v>
      </c>
      <c r="G105" s="72">
        <f t="shared" si="37"/>
        <v>158024</v>
      </c>
      <c r="H105" s="73">
        <f t="shared" si="38"/>
        <v>165796</v>
      </c>
      <c r="I105" s="73">
        <f t="shared" si="39"/>
        <v>127613</v>
      </c>
      <c r="J105" s="73">
        <f t="shared" si="40"/>
        <v>137406</v>
      </c>
      <c r="K105" s="70">
        <f t="shared" si="41"/>
        <v>30411</v>
      </c>
      <c r="L105" s="71">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
      <c r="A106" s="117" t="s">
        <v>276</v>
      </c>
      <c r="B106" s="361" t="s">
        <v>638</v>
      </c>
      <c r="C106" s="50" t="str">
        <f t="shared" si="35"/>
        <v xml:space="preserve">England – CCGs - Nottingham and Nottinghamshire </v>
      </c>
      <c r="D106" s="71">
        <f t="shared" si="34"/>
        <v>413641</v>
      </c>
      <c r="E106" s="71">
        <f t="shared" si="34"/>
        <v>424616</v>
      </c>
      <c r="F106" s="72">
        <f t="shared" si="36"/>
        <v>1052195</v>
      </c>
      <c r="G106" s="72">
        <f t="shared" si="37"/>
        <v>523505</v>
      </c>
      <c r="H106" s="73">
        <f t="shared" si="38"/>
        <v>528690</v>
      </c>
      <c r="I106" s="73">
        <f t="shared" si="39"/>
        <v>413641</v>
      </c>
      <c r="J106" s="73">
        <f t="shared" si="40"/>
        <v>424616</v>
      </c>
      <c r="K106" s="70">
        <f t="shared" si="41"/>
        <v>109864</v>
      </c>
      <c r="L106" s="71">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
      <c r="A107" s="117" t="s">
        <v>276</v>
      </c>
      <c r="B107" s="361" t="s">
        <v>639</v>
      </c>
      <c r="C107" s="50" t="str">
        <f t="shared" si="35"/>
        <v xml:space="preserve">England – CCGs - Oldham </v>
      </c>
      <c r="D107" s="71">
        <f t="shared" si="34"/>
        <v>87171</v>
      </c>
      <c r="E107" s="71">
        <f t="shared" si="34"/>
        <v>91007</v>
      </c>
      <c r="F107" s="72">
        <f t="shared" si="36"/>
        <v>237628</v>
      </c>
      <c r="G107" s="72">
        <f t="shared" si="37"/>
        <v>117387</v>
      </c>
      <c r="H107" s="73">
        <f t="shared" si="38"/>
        <v>120241</v>
      </c>
      <c r="I107" s="73">
        <f t="shared" si="39"/>
        <v>87171</v>
      </c>
      <c r="J107" s="73">
        <f t="shared" si="40"/>
        <v>91007</v>
      </c>
      <c r="K107" s="70">
        <f t="shared" si="41"/>
        <v>30216</v>
      </c>
      <c r="L107" s="71">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
      <c r="A108" s="117" t="s">
        <v>276</v>
      </c>
      <c r="B108" s="361" t="s">
        <v>640</v>
      </c>
      <c r="C108" s="50" t="str">
        <f t="shared" si="35"/>
        <v xml:space="preserve">England – CCGs - Oxfordshire </v>
      </c>
      <c r="D108" s="71">
        <f t="shared" si="34"/>
        <v>265165</v>
      </c>
      <c r="E108" s="71">
        <f t="shared" si="34"/>
        <v>271274</v>
      </c>
      <c r="F108" s="72">
        <f t="shared" si="36"/>
        <v>680874</v>
      </c>
      <c r="G108" s="72">
        <f t="shared" si="37"/>
        <v>339566</v>
      </c>
      <c r="H108" s="73">
        <f t="shared" si="38"/>
        <v>341308</v>
      </c>
      <c r="I108" s="73">
        <f t="shared" si="39"/>
        <v>265165</v>
      </c>
      <c r="J108" s="73">
        <f t="shared" si="40"/>
        <v>271274</v>
      </c>
      <c r="K108" s="70">
        <f t="shared" si="41"/>
        <v>74401</v>
      </c>
      <c r="L108" s="71">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
      <c r="A109" s="117" t="s">
        <v>276</v>
      </c>
      <c r="B109" s="361" t="s">
        <v>641</v>
      </c>
      <c r="C109" s="50" t="str">
        <f t="shared" si="35"/>
        <v xml:space="preserve">England – CCGs - Portsmouth </v>
      </c>
      <c r="D109" s="71">
        <f t="shared" si="34"/>
        <v>87433</v>
      </c>
      <c r="E109" s="71">
        <f t="shared" si="34"/>
        <v>83503</v>
      </c>
      <c r="F109" s="72">
        <f t="shared" si="36"/>
        <v>214692</v>
      </c>
      <c r="G109" s="72">
        <f t="shared" si="37"/>
        <v>109781</v>
      </c>
      <c r="H109" s="73">
        <f t="shared" si="38"/>
        <v>104911</v>
      </c>
      <c r="I109" s="73">
        <f t="shared" si="39"/>
        <v>87433</v>
      </c>
      <c r="J109" s="73">
        <f t="shared" si="40"/>
        <v>83503</v>
      </c>
      <c r="K109" s="70">
        <f t="shared" si="41"/>
        <v>22348</v>
      </c>
      <c r="L109" s="71">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
      <c r="A110" s="117" t="s">
        <v>276</v>
      </c>
      <c r="B110" s="361" t="s">
        <v>642</v>
      </c>
      <c r="C110" s="50" t="str">
        <f t="shared" si="35"/>
        <v xml:space="preserve">England – CCGs - Rotherham </v>
      </c>
      <c r="D110" s="71">
        <f t="shared" si="34"/>
        <v>101149</v>
      </c>
      <c r="E110" s="71">
        <f t="shared" si="34"/>
        <v>106382</v>
      </c>
      <c r="F110" s="72">
        <f t="shared" si="36"/>
        <v>264984</v>
      </c>
      <c r="G110" s="72">
        <f t="shared" si="37"/>
        <v>130367</v>
      </c>
      <c r="H110" s="73">
        <f t="shared" si="38"/>
        <v>134617</v>
      </c>
      <c r="I110" s="73">
        <f t="shared" si="39"/>
        <v>101149</v>
      </c>
      <c r="J110" s="73">
        <f t="shared" si="40"/>
        <v>106382</v>
      </c>
      <c r="K110" s="70">
        <f t="shared" si="41"/>
        <v>29218</v>
      </c>
      <c r="L110" s="71">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
      <c r="A111" s="117" t="s">
        <v>276</v>
      </c>
      <c r="B111" s="361" t="s">
        <v>643</v>
      </c>
      <c r="C111" s="50" t="str">
        <f t="shared" si="35"/>
        <v xml:space="preserve">England – CCGs - Salford </v>
      </c>
      <c r="D111" s="71">
        <f t="shared" si="34"/>
        <v>102903</v>
      </c>
      <c r="E111" s="71">
        <f t="shared" si="34"/>
        <v>101352</v>
      </c>
      <c r="F111" s="72">
        <f t="shared" si="36"/>
        <v>262697</v>
      </c>
      <c r="G111" s="72">
        <f t="shared" si="37"/>
        <v>132945</v>
      </c>
      <c r="H111" s="73">
        <f t="shared" si="38"/>
        <v>129752</v>
      </c>
      <c r="I111" s="73">
        <f t="shared" si="39"/>
        <v>102903</v>
      </c>
      <c r="J111" s="73">
        <f t="shared" si="40"/>
        <v>101352</v>
      </c>
      <c r="K111" s="70">
        <f t="shared" si="41"/>
        <v>30042</v>
      </c>
      <c r="L111" s="71">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
      <c r="A112" s="117" t="s">
        <v>276</v>
      </c>
      <c r="B112" s="361" t="s">
        <v>644</v>
      </c>
      <c r="C112" s="50" t="str">
        <f t="shared" si="35"/>
        <v xml:space="preserve">England – CCGs - Sheffield </v>
      </c>
      <c r="D112" s="71">
        <f t="shared" si="34"/>
        <v>232842</v>
      </c>
      <c r="E112" s="71">
        <f t="shared" si="34"/>
        <v>237974</v>
      </c>
      <c r="F112" s="72">
        <f t="shared" si="36"/>
        <v>589214</v>
      </c>
      <c r="G112" s="72">
        <f t="shared" si="37"/>
        <v>293715</v>
      </c>
      <c r="H112" s="73">
        <f t="shared" si="38"/>
        <v>295499</v>
      </c>
      <c r="I112" s="73">
        <f t="shared" si="39"/>
        <v>232842</v>
      </c>
      <c r="J112" s="73">
        <f t="shared" si="40"/>
        <v>237974</v>
      </c>
      <c r="K112" s="70">
        <f t="shared" si="41"/>
        <v>60873</v>
      </c>
      <c r="L112" s="71">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
      <c r="A113" s="117" t="s">
        <v>276</v>
      </c>
      <c r="B113" s="361" t="s">
        <v>645</v>
      </c>
      <c r="C113" s="50" t="str">
        <f t="shared" si="35"/>
        <v xml:space="preserve">England – CCGs - Shropshire, Telford and Wrekin </v>
      </c>
      <c r="D113" s="71">
        <f t="shared" si="34"/>
        <v>199279</v>
      </c>
      <c r="E113" s="71">
        <f t="shared" si="34"/>
        <v>205519</v>
      </c>
      <c r="F113" s="72">
        <f t="shared" si="36"/>
        <v>506737</v>
      </c>
      <c r="G113" s="72">
        <f t="shared" si="37"/>
        <v>251214</v>
      </c>
      <c r="H113" s="73">
        <f t="shared" si="38"/>
        <v>255523</v>
      </c>
      <c r="I113" s="73">
        <f t="shared" si="39"/>
        <v>199279</v>
      </c>
      <c r="J113" s="73">
        <f t="shared" si="40"/>
        <v>205519</v>
      </c>
      <c r="K113" s="70">
        <f t="shared" si="41"/>
        <v>51935</v>
      </c>
      <c r="L113" s="71">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
      <c r="A114" s="117" t="s">
        <v>276</v>
      </c>
      <c r="B114" s="361" t="s">
        <v>646</v>
      </c>
      <c r="C114" s="50" t="str">
        <f t="shared" si="35"/>
        <v xml:space="preserve">England – CCGs - Somerset </v>
      </c>
      <c r="D114" s="71">
        <f t="shared" si="34"/>
        <v>218431</v>
      </c>
      <c r="E114" s="71">
        <f t="shared" si="34"/>
        <v>234127</v>
      </c>
      <c r="F114" s="72">
        <f t="shared" si="36"/>
        <v>563851</v>
      </c>
      <c r="G114" s="72">
        <f t="shared" si="37"/>
        <v>275288</v>
      </c>
      <c r="H114" s="73">
        <f t="shared" si="38"/>
        <v>288563</v>
      </c>
      <c r="I114" s="73">
        <f t="shared" si="39"/>
        <v>218431</v>
      </c>
      <c r="J114" s="73">
        <f t="shared" si="40"/>
        <v>234127</v>
      </c>
      <c r="K114" s="70">
        <f t="shared" si="41"/>
        <v>56857</v>
      </c>
      <c r="L114" s="71">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
      <c r="A115" s="117" t="s">
        <v>276</v>
      </c>
      <c r="B115" s="361" t="s">
        <v>647</v>
      </c>
      <c r="C115" s="50" t="str">
        <f t="shared" si="35"/>
        <v xml:space="preserve">England – CCGs - South East London </v>
      </c>
      <c r="D115" s="71">
        <f t="shared" si="34"/>
        <v>697479</v>
      </c>
      <c r="E115" s="71">
        <f t="shared" si="34"/>
        <v>722545</v>
      </c>
      <c r="F115" s="72">
        <f t="shared" si="36"/>
        <v>1818226</v>
      </c>
      <c r="G115" s="72">
        <f t="shared" si="37"/>
        <v>901719</v>
      </c>
      <c r="H115" s="73">
        <f t="shared" si="38"/>
        <v>916507</v>
      </c>
      <c r="I115" s="73">
        <f t="shared" si="39"/>
        <v>697479</v>
      </c>
      <c r="J115" s="73">
        <f t="shared" si="40"/>
        <v>722545</v>
      </c>
      <c r="K115" s="70">
        <f t="shared" si="41"/>
        <v>204240</v>
      </c>
      <c r="L115" s="71">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
      <c r="A116" s="117" t="s">
        <v>276</v>
      </c>
      <c r="B116" s="361" t="s">
        <v>648</v>
      </c>
      <c r="C116" s="50" t="str">
        <f t="shared" si="35"/>
        <v xml:space="preserve">England – CCGs - South East Staffordshire and Seisdon Peninsula </v>
      </c>
      <c r="D116" s="71">
        <f t="shared" si="34"/>
        <v>90257</v>
      </c>
      <c r="E116" s="71">
        <f t="shared" si="34"/>
        <v>93228</v>
      </c>
      <c r="F116" s="72">
        <f t="shared" si="36"/>
        <v>227695</v>
      </c>
      <c r="G116" s="72">
        <f t="shared" si="37"/>
        <v>113031</v>
      </c>
      <c r="H116" s="73">
        <f t="shared" si="38"/>
        <v>114664</v>
      </c>
      <c r="I116" s="73">
        <f t="shared" si="39"/>
        <v>90257</v>
      </c>
      <c r="J116" s="73">
        <f t="shared" si="40"/>
        <v>93228</v>
      </c>
      <c r="K116" s="70">
        <f t="shared" si="41"/>
        <v>22774</v>
      </c>
      <c r="L116" s="71">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
      <c r="A117" s="117" t="s">
        <v>276</v>
      </c>
      <c r="B117" s="361" t="s">
        <v>649</v>
      </c>
      <c r="C117" s="50" t="str">
        <f t="shared" si="35"/>
        <v xml:space="preserve">England – CCGs - South Sefton </v>
      </c>
      <c r="D117" s="71">
        <f t="shared" si="34"/>
        <v>60427</v>
      </c>
      <c r="E117" s="71">
        <f t="shared" si="34"/>
        <v>66609</v>
      </c>
      <c r="F117" s="72">
        <f t="shared" si="36"/>
        <v>159713</v>
      </c>
      <c r="G117" s="72">
        <f t="shared" si="37"/>
        <v>77155</v>
      </c>
      <c r="H117" s="73">
        <f t="shared" si="38"/>
        <v>82558</v>
      </c>
      <c r="I117" s="73">
        <f t="shared" si="39"/>
        <v>60427</v>
      </c>
      <c r="J117" s="73">
        <f t="shared" si="40"/>
        <v>66609</v>
      </c>
      <c r="K117" s="70">
        <f t="shared" si="41"/>
        <v>16728</v>
      </c>
      <c r="L117" s="71">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
      <c r="A118" s="117" t="s">
        <v>276</v>
      </c>
      <c r="B118" s="361" t="s">
        <v>650</v>
      </c>
      <c r="C118" s="50" t="str">
        <f t="shared" si="35"/>
        <v xml:space="preserve">England – CCGs - South Tyneside </v>
      </c>
      <c r="D118" s="71">
        <f t="shared" si="34"/>
        <v>57876</v>
      </c>
      <c r="E118" s="71">
        <f t="shared" si="34"/>
        <v>63002</v>
      </c>
      <c r="F118" s="72">
        <f t="shared" si="36"/>
        <v>151133</v>
      </c>
      <c r="G118" s="72">
        <f t="shared" si="37"/>
        <v>73400</v>
      </c>
      <c r="H118" s="73">
        <f t="shared" si="38"/>
        <v>77733</v>
      </c>
      <c r="I118" s="73">
        <f t="shared" si="39"/>
        <v>57876</v>
      </c>
      <c r="J118" s="73">
        <f t="shared" si="40"/>
        <v>63002</v>
      </c>
      <c r="K118" s="70">
        <f t="shared" si="41"/>
        <v>15524</v>
      </c>
      <c r="L118" s="71">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
      <c r="A119" s="117" t="s">
        <v>276</v>
      </c>
      <c r="B119" s="361" t="s">
        <v>651</v>
      </c>
      <c r="C119" s="50" t="str">
        <f t="shared" si="35"/>
        <v xml:space="preserve">England – CCGs - South West London </v>
      </c>
      <c r="D119" s="71">
        <f t="shared" si="34"/>
        <v>560076</v>
      </c>
      <c r="E119" s="71">
        <f t="shared" si="34"/>
        <v>606444</v>
      </c>
      <c r="F119" s="72">
        <f t="shared" si="36"/>
        <v>1509741</v>
      </c>
      <c r="G119" s="72">
        <f t="shared" si="37"/>
        <v>735440</v>
      </c>
      <c r="H119" s="73">
        <f t="shared" si="38"/>
        <v>774301</v>
      </c>
      <c r="I119" s="73">
        <f t="shared" si="39"/>
        <v>560076</v>
      </c>
      <c r="J119" s="73">
        <f t="shared" si="40"/>
        <v>606444</v>
      </c>
      <c r="K119" s="70">
        <f t="shared" si="41"/>
        <v>175364</v>
      </c>
      <c r="L119" s="71">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
      <c r="A120" s="117" t="s">
        <v>276</v>
      </c>
      <c r="B120" s="361" t="s">
        <v>652</v>
      </c>
      <c r="C120" s="50" t="str">
        <f t="shared" si="35"/>
        <v xml:space="preserve">England – CCGs - Southend </v>
      </c>
      <c r="D120" s="71">
        <f t="shared" si="34"/>
        <v>69358</v>
      </c>
      <c r="E120" s="71">
        <f t="shared" si="34"/>
        <v>73679</v>
      </c>
      <c r="F120" s="72">
        <f t="shared" si="36"/>
        <v>182773</v>
      </c>
      <c r="G120" s="72">
        <f t="shared" si="37"/>
        <v>89594</v>
      </c>
      <c r="H120" s="73">
        <f t="shared" si="38"/>
        <v>93179</v>
      </c>
      <c r="I120" s="73">
        <f t="shared" si="39"/>
        <v>69358</v>
      </c>
      <c r="J120" s="73">
        <f t="shared" si="40"/>
        <v>73679</v>
      </c>
      <c r="K120" s="70">
        <f t="shared" si="41"/>
        <v>20236</v>
      </c>
      <c r="L120" s="71">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
      <c r="A121" s="117" t="s">
        <v>276</v>
      </c>
      <c r="B121" s="361" t="s">
        <v>653</v>
      </c>
      <c r="C121" s="50" t="str">
        <f t="shared" si="35"/>
        <v xml:space="preserve">England – CCGs - Southport and Formby </v>
      </c>
      <c r="D121" s="71">
        <f t="shared" si="34"/>
        <v>44714</v>
      </c>
      <c r="E121" s="71">
        <f t="shared" si="34"/>
        <v>50051</v>
      </c>
      <c r="F121" s="72">
        <f t="shared" si="36"/>
        <v>116186</v>
      </c>
      <c r="G121" s="72">
        <f t="shared" si="37"/>
        <v>55713</v>
      </c>
      <c r="H121" s="73">
        <f t="shared" si="38"/>
        <v>60473</v>
      </c>
      <c r="I121" s="73">
        <f t="shared" si="39"/>
        <v>44714</v>
      </c>
      <c r="J121" s="73">
        <f t="shared" si="40"/>
        <v>50051</v>
      </c>
      <c r="K121" s="70">
        <f t="shared" si="41"/>
        <v>10999</v>
      </c>
      <c r="L121" s="71">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
      <c r="A122" s="117" t="s">
        <v>276</v>
      </c>
      <c r="B122" s="361" t="s">
        <v>654</v>
      </c>
      <c r="C122" s="50" t="str">
        <f t="shared" si="35"/>
        <v xml:space="preserve">England – CCGs - St Helens </v>
      </c>
      <c r="D122" s="71">
        <f t="shared" si="34"/>
        <v>70210</v>
      </c>
      <c r="E122" s="71">
        <f t="shared" si="34"/>
        <v>73992</v>
      </c>
      <c r="F122" s="72">
        <f t="shared" si="36"/>
        <v>181095</v>
      </c>
      <c r="G122" s="72">
        <f t="shared" si="37"/>
        <v>89111</v>
      </c>
      <c r="H122" s="73">
        <f t="shared" si="38"/>
        <v>91984</v>
      </c>
      <c r="I122" s="73">
        <f t="shared" si="39"/>
        <v>70210</v>
      </c>
      <c r="J122" s="73">
        <f t="shared" si="40"/>
        <v>73992</v>
      </c>
      <c r="K122" s="70">
        <f t="shared" si="41"/>
        <v>18901</v>
      </c>
      <c r="L122" s="71">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
      <c r="A123" s="117" t="s">
        <v>276</v>
      </c>
      <c r="B123" s="361" t="s">
        <v>655</v>
      </c>
      <c r="C123" s="50" t="str">
        <f t="shared" si="35"/>
        <v xml:space="preserve">England – CCGs - Stafford and Surrounds </v>
      </c>
      <c r="D123" s="71">
        <f t="shared" si="34"/>
        <v>63189</v>
      </c>
      <c r="E123" s="71">
        <f t="shared" si="34"/>
        <v>64865</v>
      </c>
      <c r="F123" s="72">
        <f t="shared" si="36"/>
        <v>157906</v>
      </c>
      <c r="G123" s="72">
        <f t="shared" si="37"/>
        <v>78481</v>
      </c>
      <c r="H123" s="73">
        <f t="shared" si="38"/>
        <v>79425</v>
      </c>
      <c r="I123" s="73">
        <f t="shared" si="39"/>
        <v>63189</v>
      </c>
      <c r="J123" s="73">
        <f t="shared" si="40"/>
        <v>64865</v>
      </c>
      <c r="K123" s="70">
        <f t="shared" si="41"/>
        <v>15292</v>
      </c>
      <c r="L123" s="71">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
      <c r="A124" s="117" t="s">
        <v>276</v>
      </c>
      <c r="B124" s="361" t="s">
        <v>656</v>
      </c>
      <c r="C124" s="50" t="str">
        <f t="shared" si="35"/>
        <v xml:space="preserve">England – CCGs - Stockport </v>
      </c>
      <c r="D124" s="71">
        <f t="shared" si="34"/>
        <v>111346</v>
      </c>
      <c r="E124" s="71">
        <f t="shared" si="34"/>
        <v>118948</v>
      </c>
      <c r="F124" s="72">
        <f t="shared" si="36"/>
        <v>294197</v>
      </c>
      <c r="G124" s="72">
        <f t="shared" si="37"/>
        <v>144354</v>
      </c>
      <c r="H124" s="73">
        <f t="shared" si="38"/>
        <v>149843</v>
      </c>
      <c r="I124" s="73">
        <f t="shared" si="39"/>
        <v>111346</v>
      </c>
      <c r="J124" s="73">
        <f t="shared" si="40"/>
        <v>118948</v>
      </c>
      <c r="K124" s="70">
        <f t="shared" si="41"/>
        <v>33008</v>
      </c>
      <c r="L124" s="71">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
      <c r="A125" s="117" t="s">
        <v>276</v>
      </c>
      <c r="B125" s="361" t="s">
        <v>657</v>
      </c>
      <c r="C125" s="50" t="str">
        <f t="shared" si="35"/>
        <v xml:space="preserve">England – CCGs - Stoke on Trent </v>
      </c>
      <c r="D125" s="71">
        <f t="shared" si="34"/>
        <v>102874</v>
      </c>
      <c r="E125" s="71">
        <f t="shared" si="34"/>
        <v>102346</v>
      </c>
      <c r="F125" s="72">
        <f t="shared" si="36"/>
        <v>264873</v>
      </c>
      <c r="G125" s="72">
        <f t="shared" si="37"/>
        <v>133290</v>
      </c>
      <c r="H125" s="73">
        <f t="shared" si="38"/>
        <v>131583</v>
      </c>
      <c r="I125" s="73">
        <f t="shared" si="39"/>
        <v>102874</v>
      </c>
      <c r="J125" s="73">
        <f t="shared" si="40"/>
        <v>102346</v>
      </c>
      <c r="K125" s="70">
        <f t="shared" si="41"/>
        <v>30416</v>
      </c>
      <c r="L125" s="71">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
      <c r="A126" s="117" t="s">
        <v>276</v>
      </c>
      <c r="B126" s="361" t="s">
        <v>658</v>
      </c>
      <c r="C126" s="50" t="str">
        <f t="shared" si="35"/>
        <v xml:space="preserve">England – CCGs - Sunderland </v>
      </c>
      <c r="D126" s="71">
        <f t="shared" si="34"/>
        <v>107086</v>
      </c>
      <c r="E126" s="71">
        <f t="shared" si="34"/>
        <v>115795</v>
      </c>
      <c r="F126" s="72">
        <f t="shared" si="36"/>
        <v>277846</v>
      </c>
      <c r="G126" s="72">
        <f t="shared" si="37"/>
        <v>135461</v>
      </c>
      <c r="H126" s="73">
        <f t="shared" si="38"/>
        <v>142385</v>
      </c>
      <c r="I126" s="73">
        <f t="shared" si="39"/>
        <v>107086</v>
      </c>
      <c r="J126" s="73">
        <f t="shared" si="40"/>
        <v>115795</v>
      </c>
      <c r="K126" s="70">
        <f t="shared" si="41"/>
        <v>28375</v>
      </c>
      <c r="L126" s="71">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
      <c r="A127" s="117" t="s">
        <v>276</v>
      </c>
      <c r="B127" s="361" t="s">
        <v>659</v>
      </c>
      <c r="C127" s="50" t="str">
        <f t="shared" si="35"/>
        <v xml:space="preserve">England – CCGs - Surrey Heartlands </v>
      </c>
      <c r="D127" s="71">
        <f t="shared" si="34"/>
        <v>396737</v>
      </c>
      <c r="E127" s="71">
        <f t="shared" si="34"/>
        <v>421113</v>
      </c>
      <c r="F127" s="72">
        <f t="shared" si="36"/>
        <v>1052425</v>
      </c>
      <c r="G127" s="72">
        <f t="shared" si="37"/>
        <v>516937</v>
      </c>
      <c r="H127" s="73">
        <f t="shared" si="38"/>
        <v>535488</v>
      </c>
      <c r="I127" s="73">
        <f t="shared" si="39"/>
        <v>396737</v>
      </c>
      <c r="J127" s="73">
        <f t="shared" si="40"/>
        <v>421113</v>
      </c>
      <c r="K127" s="70">
        <f t="shared" si="41"/>
        <v>120200</v>
      </c>
      <c r="L127" s="71">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
      <c r="A128" s="117" t="s">
        <v>276</v>
      </c>
      <c r="B128" s="361" t="s">
        <v>660</v>
      </c>
      <c r="C128" s="50" t="str">
        <f t="shared" si="35"/>
        <v xml:space="preserve">England – CCGs - Tameside and Glossop </v>
      </c>
      <c r="D128" s="71">
        <f t="shared" si="34"/>
        <v>98898</v>
      </c>
      <c r="E128" s="71">
        <f t="shared" si="34"/>
        <v>104171</v>
      </c>
      <c r="F128" s="72">
        <f t="shared" si="36"/>
        <v>260721</v>
      </c>
      <c r="G128" s="72">
        <f t="shared" si="37"/>
        <v>128389</v>
      </c>
      <c r="H128" s="73">
        <f t="shared" si="38"/>
        <v>132332</v>
      </c>
      <c r="I128" s="73">
        <f t="shared" si="39"/>
        <v>98898</v>
      </c>
      <c r="J128" s="73">
        <f t="shared" si="40"/>
        <v>104171</v>
      </c>
      <c r="K128" s="70">
        <f t="shared" si="41"/>
        <v>29491</v>
      </c>
      <c r="L128" s="71">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
      <c r="A129" s="117" t="s">
        <v>276</v>
      </c>
      <c r="B129" s="361" t="s">
        <v>661</v>
      </c>
      <c r="C129" s="50" t="str">
        <f t="shared" si="35"/>
        <v xml:space="preserve">England – CCGs - Tees Valley </v>
      </c>
      <c r="D129" s="71">
        <f t="shared" si="34"/>
        <v>256901</v>
      </c>
      <c r="E129" s="71">
        <f t="shared" si="34"/>
        <v>272771</v>
      </c>
      <c r="F129" s="72">
        <f t="shared" si="36"/>
        <v>677170</v>
      </c>
      <c r="G129" s="72">
        <f t="shared" si="37"/>
        <v>332507</v>
      </c>
      <c r="H129" s="73">
        <f t="shared" si="38"/>
        <v>344663</v>
      </c>
      <c r="I129" s="73">
        <f t="shared" si="39"/>
        <v>256901</v>
      </c>
      <c r="J129" s="73">
        <f t="shared" si="40"/>
        <v>272771</v>
      </c>
      <c r="K129" s="70">
        <f t="shared" si="41"/>
        <v>75606</v>
      </c>
      <c r="L129" s="71">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
      <c r="A130" s="117" t="s">
        <v>276</v>
      </c>
      <c r="B130" s="361" t="s">
        <v>662</v>
      </c>
      <c r="C130" s="50" t="str">
        <f t="shared" si="35"/>
        <v xml:space="preserve">England – CCGs - Thurrock </v>
      </c>
      <c r="D130" s="71">
        <f t="shared" si="34"/>
        <v>63352</v>
      </c>
      <c r="E130" s="71">
        <f t="shared" si="34"/>
        <v>66798</v>
      </c>
      <c r="F130" s="72">
        <f t="shared" si="36"/>
        <v>175531</v>
      </c>
      <c r="G130" s="72">
        <f t="shared" si="37"/>
        <v>86554</v>
      </c>
      <c r="H130" s="73">
        <f t="shared" si="38"/>
        <v>88977</v>
      </c>
      <c r="I130" s="73">
        <f t="shared" si="39"/>
        <v>63352</v>
      </c>
      <c r="J130" s="73">
        <f t="shared" si="40"/>
        <v>66798</v>
      </c>
      <c r="K130" s="70">
        <f t="shared" si="41"/>
        <v>23202</v>
      </c>
      <c r="L130" s="71">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
      <c r="A131" s="117" t="s">
        <v>276</v>
      </c>
      <c r="B131" s="361" t="s">
        <v>663</v>
      </c>
      <c r="C131" s="50" t="str">
        <f t="shared" si="35"/>
        <v xml:space="preserve">England – CCGs - Trafford </v>
      </c>
      <c r="D131" s="71">
        <f t="shared" si="34"/>
        <v>87288</v>
      </c>
      <c r="E131" s="71">
        <f t="shared" si="34"/>
        <v>93665</v>
      </c>
      <c r="F131" s="72">
        <f t="shared" si="36"/>
        <v>237579</v>
      </c>
      <c r="G131" s="72">
        <f t="shared" si="37"/>
        <v>116212</v>
      </c>
      <c r="H131" s="73">
        <f t="shared" si="38"/>
        <v>121367</v>
      </c>
      <c r="I131" s="73">
        <f t="shared" si="39"/>
        <v>87288</v>
      </c>
      <c r="J131" s="73">
        <f t="shared" si="40"/>
        <v>93665</v>
      </c>
      <c r="K131" s="70">
        <f t="shared" si="41"/>
        <v>28924</v>
      </c>
      <c r="L131" s="71">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
      <c r="A132" s="117" t="s">
        <v>276</v>
      </c>
      <c r="B132" s="361" t="s">
        <v>664</v>
      </c>
      <c r="C132" s="50" t="str">
        <f t="shared" si="35"/>
        <v xml:space="preserve">England – CCGs - Vale of York </v>
      </c>
      <c r="D132" s="71">
        <f t="shared" si="34"/>
        <v>146468</v>
      </c>
      <c r="E132" s="71">
        <f t="shared" si="34"/>
        <v>154913</v>
      </c>
      <c r="F132" s="72">
        <f t="shared" si="36"/>
        <v>368525</v>
      </c>
      <c r="G132" s="72">
        <f t="shared" si="37"/>
        <v>180821</v>
      </c>
      <c r="H132" s="73">
        <f t="shared" si="38"/>
        <v>187704</v>
      </c>
      <c r="I132" s="73">
        <f t="shared" si="39"/>
        <v>146468</v>
      </c>
      <c r="J132" s="73">
        <f t="shared" si="40"/>
        <v>154913</v>
      </c>
      <c r="K132" s="70">
        <f t="shared" si="41"/>
        <v>34353</v>
      </c>
      <c r="L132" s="71">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
      <c r="A133" s="117" t="s">
        <v>276</v>
      </c>
      <c r="B133" s="361" t="s">
        <v>665</v>
      </c>
      <c r="C133" s="50" t="str">
        <f t="shared" si="35"/>
        <v xml:space="preserve">England – CCGs - Wakefield </v>
      </c>
      <c r="D133" s="71">
        <f t="shared" si="34"/>
        <v>134520</v>
      </c>
      <c r="E133" s="71">
        <f t="shared" si="34"/>
        <v>142086</v>
      </c>
      <c r="F133" s="72">
        <f t="shared" si="36"/>
        <v>351592</v>
      </c>
      <c r="G133" s="72">
        <f t="shared" si="37"/>
        <v>172868</v>
      </c>
      <c r="H133" s="73">
        <f t="shared" si="38"/>
        <v>178724</v>
      </c>
      <c r="I133" s="73">
        <f t="shared" si="39"/>
        <v>134520</v>
      </c>
      <c r="J133" s="73">
        <f t="shared" si="40"/>
        <v>142086</v>
      </c>
      <c r="K133" s="70">
        <f t="shared" si="41"/>
        <v>38348</v>
      </c>
      <c r="L133" s="71">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
      <c r="A134" s="117" t="s">
        <v>276</v>
      </c>
      <c r="B134" s="361" t="s">
        <v>666</v>
      </c>
      <c r="C134" s="50" t="str">
        <f t="shared" si="35"/>
        <v xml:space="preserve">England – CCGs - Warrington </v>
      </c>
      <c r="D134" s="71">
        <f t="shared" si="34"/>
        <v>81158</v>
      </c>
      <c r="E134" s="71">
        <f t="shared" si="34"/>
        <v>84062</v>
      </c>
      <c r="F134" s="72">
        <f t="shared" si="36"/>
        <v>209397</v>
      </c>
      <c r="G134" s="72">
        <f t="shared" si="37"/>
        <v>103843</v>
      </c>
      <c r="H134" s="73">
        <f t="shared" si="38"/>
        <v>105554</v>
      </c>
      <c r="I134" s="73">
        <f t="shared" si="39"/>
        <v>81158</v>
      </c>
      <c r="J134" s="73">
        <f t="shared" si="40"/>
        <v>84062</v>
      </c>
      <c r="K134" s="70">
        <f t="shared" si="41"/>
        <v>22685</v>
      </c>
      <c r="L134" s="71">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
      <c r="A135" s="117" t="s">
        <v>276</v>
      </c>
      <c r="B135" s="361" t="s">
        <v>667</v>
      </c>
      <c r="C135" s="50" t="str">
        <f t="shared" si="35"/>
        <v xml:space="preserve">England – CCGs - West Essex </v>
      </c>
      <c r="D135" s="71">
        <f t="shared" si="34"/>
        <v>115635</v>
      </c>
      <c r="E135" s="71">
        <f t="shared" si="34"/>
        <v>125876</v>
      </c>
      <c r="F135" s="72">
        <f t="shared" si="36"/>
        <v>312214</v>
      </c>
      <c r="G135" s="72">
        <f t="shared" si="37"/>
        <v>151819</v>
      </c>
      <c r="H135" s="73">
        <f t="shared" si="38"/>
        <v>160395</v>
      </c>
      <c r="I135" s="73">
        <f t="shared" si="39"/>
        <v>115635</v>
      </c>
      <c r="J135" s="73">
        <f t="shared" si="40"/>
        <v>125876</v>
      </c>
      <c r="K135" s="70">
        <f t="shared" si="41"/>
        <v>36184</v>
      </c>
      <c r="L135" s="71">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
      <c r="A136" s="117" t="s">
        <v>276</v>
      </c>
      <c r="B136" s="361" t="s">
        <v>668</v>
      </c>
      <c r="C136" s="50" t="str">
        <f t="shared" si="35"/>
        <v xml:space="preserve">England – CCGs - West Lancashire </v>
      </c>
      <c r="D136" s="71">
        <f t="shared" si="34"/>
        <v>43994</v>
      </c>
      <c r="E136" s="71">
        <f t="shared" si="34"/>
        <v>48248</v>
      </c>
      <c r="F136" s="72">
        <f t="shared" si="36"/>
        <v>114496</v>
      </c>
      <c r="G136" s="72">
        <f t="shared" si="37"/>
        <v>55455</v>
      </c>
      <c r="H136" s="73">
        <f t="shared" si="38"/>
        <v>59041</v>
      </c>
      <c r="I136" s="73">
        <f t="shared" si="39"/>
        <v>43994</v>
      </c>
      <c r="J136" s="73">
        <f t="shared" si="40"/>
        <v>48248</v>
      </c>
      <c r="K136" s="70">
        <f t="shared" si="41"/>
        <v>11461</v>
      </c>
      <c r="L136" s="71">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
      <c r="A137" s="117" t="s">
        <v>276</v>
      </c>
      <c r="B137" s="361" t="s">
        <v>669</v>
      </c>
      <c r="C137" s="50" t="str">
        <f t="shared" si="35"/>
        <v xml:space="preserve">England – CCGs - West Leicestershire </v>
      </c>
      <c r="D137" s="71">
        <f t="shared" si="34"/>
        <v>162877</v>
      </c>
      <c r="E137" s="71">
        <f t="shared" si="34"/>
        <v>167371</v>
      </c>
      <c r="F137" s="72">
        <f t="shared" si="36"/>
        <v>411705</v>
      </c>
      <c r="G137" s="72">
        <f t="shared" si="37"/>
        <v>204835</v>
      </c>
      <c r="H137" s="73">
        <f t="shared" si="38"/>
        <v>206870</v>
      </c>
      <c r="I137" s="73">
        <f t="shared" si="39"/>
        <v>162877</v>
      </c>
      <c r="J137" s="73">
        <f t="shared" si="40"/>
        <v>167371</v>
      </c>
      <c r="K137" s="70">
        <f t="shared" si="41"/>
        <v>41958</v>
      </c>
      <c r="L137" s="71">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
      <c r="A138" s="117" t="s">
        <v>276</v>
      </c>
      <c r="B138" s="361" t="s">
        <v>670</v>
      </c>
      <c r="C138" s="50" t="str">
        <f t="shared" si="35"/>
        <v xml:space="preserve">England – CCGs - West Suffolk </v>
      </c>
      <c r="D138" s="71">
        <f t="shared" si="34"/>
        <v>90596</v>
      </c>
      <c r="E138" s="71">
        <f t="shared" si="34"/>
        <v>92681</v>
      </c>
      <c r="F138" s="72">
        <f t="shared" si="36"/>
        <v>230556</v>
      </c>
      <c r="G138" s="72">
        <f t="shared" si="37"/>
        <v>114860</v>
      </c>
      <c r="H138" s="73">
        <f t="shared" si="38"/>
        <v>115696</v>
      </c>
      <c r="I138" s="73">
        <f t="shared" si="39"/>
        <v>90596</v>
      </c>
      <c r="J138" s="73">
        <f t="shared" si="40"/>
        <v>92681</v>
      </c>
      <c r="K138" s="70">
        <f t="shared" si="41"/>
        <v>24264</v>
      </c>
      <c r="L138" s="71">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
      <c r="A139" s="117" t="s">
        <v>276</v>
      </c>
      <c r="B139" s="361" t="s">
        <v>671</v>
      </c>
      <c r="C139" s="50" t="str">
        <f t="shared" si="35"/>
        <v xml:space="preserve">England – CCGs - West Sussex </v>
      </c>
      <c r="D139" s="71">
        <f t="shared" si="34"/>
        <v>327773</v>
      </c>
      <c r="E139" s="71">
        <f t="shared" si="34"/>
        <v>357417</v>
      </c>
      <c r="F139" s="72">
        <f t="shared" si="36"/>
        <v>860949</v>
      </c>
      <c r="G139" s="72">
        <f t="shared" si="37"/>
        <v>418387</v>
      </c>
      <c r="H139" s="73">
        <f t="shared" si="38"/>
        <v>442562</v>
      </c>
      <c r="I139" s="73">
        <f t="shared" si="39"/>
        <v>327773</v>
      </c>
      <c r="J139" s="73">
        <f t="shared" si="40"/>
        <v>357417</v>
      </c>
      <c r="K139" s="70">
        <f t="shared" si="41"/>
        <v>90614</v>
      </c>
      <c r="L139" s="71">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
      <c r="A140" s="117" t="s">
        <v>276</v>
      </c>
      <c r="B140" s="361" t="s">
        <v>672</v>
      </c>
      <c r="C140" s="50" t="str">
        <f t="shared" si="35"/>
        <v xml:space="preserve">England – CCGs - Wigan Borough </v>
      </c>
      <c r="D140" s="71">
        <f t="shared" si="34"/>
        <v>129027</v>
      </c>
      <c r="E140" s="71">
        <f t="shared" si="34"/>
        <v>132301</v>
      </c>
      <c r="F140" s="72">
        <f t="shared" si="36"/>
        <v>330712</v>
      </c>
      <c r="G140" s="72">
        <f t="shared" si="37"/>
        <v>164901</v>
      </c>
      <c r="H140" s="73">
        <f t="shared" si="38"/>
        <v>165811</v>
      </c>
      <c r="I140" s="73">
        <f t="shared" si="39"/>
        <v>129027</v>
      </c>
      <c r="J140" s="73">
        <f t="shared" si="40"/>
        <v>132301</v>
      </c>
      <c r="K140" s="70">
        <f t="shared" si="41"/>
        <v>35874</v>
      </c>
      <c r="L140" s="71">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
      <c r="A141" s="117" t="s">
        <v>276</v>
      </c>
      <c r="B141" s="361" t="s">
        <v>673</v>
      </c>
      <c r="C141" s="50" t="str">
        <f t="shared" si="35"/>
        <v xml:space="preserve">England – CCGs - Wirral </v>
      </c>
      <c r="D141" s="71">
        <f t="shared" si="34"/>
        <v>122430</v>
      </c>
      <c r="E141" s="71">
        <f t="shared" si="34"/>
        <v>134475</v>
      </c>
      <c r="F141" s="72">
        <f t="shared" si="36"/>
        <v>324336</v>
      </c>
      <c r="G141" s="72">
        <f t="shared" si="37"/>
        <v>157115</v>
      </c>
      <c r="H141" s="73">
        <f t="shared" si="38"/>
        <v>167221</v>
      </c>
      <c r="I141" s="73">
        <f t="shared" si="39"/>
        <v>122430</v>
      </c>
      <c r="J141" s="73">
        <f t="shared" si="40"/>
        <v>134475</v>
      </c>
      <c r="K141" s="70">
        <f t="shared" si="41"/>
        <v>34685</v>
      </c>
      <c r="L141" s="71">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63" customFormat="1" ht="15" x14ac:dyDescent="0.25">
      <c r="A142" s="159"/>
      <c r="B142" s="160"/>
      <c r="C142" s="159"/>
      <c r="D142" s="162">
        <f t="shared" ref="D142:L142" si="43">SUM(D36:D141)</f>
        <v>21779298</v>
      </c>
      <c r="E142" s="162">
        <f t="shared" si="43"/>
        <v>22677552</v>
      </c>
      <c r="F142" s="162">
        <f t="shared" si="43"/>
        <v>56550138</v>
      </c>
      <c r="G142" s="162">
        <f t="shared" si="43"/>
        <v>27982818</v>
      </c>
      <c r="H142" s="162">
        <f t="shared" si="43"/>
        <v>28567320</v>
      </c>
      <c r="I142" s="162">
        <f t="shared" si="43"/>
        <v>21779298</v>
      </c>
      <c r="J142" s="162">
        <f t="shared" si="43"/>
        <v>22677552</v>
      </c>
      <c r="K142" s="162">
        <f t="shared" si="43"/>
        <v>6203520</v>
      </c>
      <c r="L142" s="162">
        <f t="shared" si="43"/>
        <v>5889768</v>
      </c>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c r="BA142" s="162"/>
      <c r="BB142" s="162"/>
      <c r="BC142" s="162"/>
      <c r="BD142" s="162"/>
      <c r="BE142" s="162"/>
      <c r="BF142" s="162"/>
      <c r="BG142" s="162"/>
      <c r="BH142" s="162"/>
      <c r="BI142" s="162"/>
      <c r="BJ142" s="162"/>
      <c r="BK142" s="162"/>
      <c r="BL142" s="162"/>
      <c r="BM142" s="162"/>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c r="CI142" s="162"/>
      <c r="CJ142" s="162"/>
      <c r="CK142" s="162"/>
      <c r="CL142" s="162"/>
      <c r="CM142" s="162"/>
      <c r="CN142" s="162"/>
      <c r="CO142" s="162"/>
      <c r="CP142" s="162"/>
      <c r="CQ142" s="162"/>
      <c r="CR142" s="162"/>
      <c r="CS142" s="162"/>
      <c r="CT142" s="162"/>
      <c r="CU142" s="162"/>
      <c r="CV142" s="162"/>
      <c r="CW142" s="162"/>
      <c r="CX142" s="162"/>
      <c r="CY142" s="161"/>
      <c r="CZ142" s="162"/>
      <c r="DA142" s="162"/>
      <c r="DB142" s="162"/>
      <c r="DC142" s="162"/>
      <c r="DD142" s="162"/>
      <c r="DE142" s="162"/>
      <c r="DF142" s="162"/>
      <c r="DG142" s="162"/>
      <c r="DH142" s="162"/>
      <c r="DI142" s="162"/>
      <c r="DJ142" s="162"/>
      <c r="DK142" s="162"/>
      <c r="DL142" s="162"/>
      <c r="DM142" s="162"/>
      <c r="DN142" s="162"/>
      <c r="DO142" s="162"/>
      <c r="DP142" s="162"/>
      <c r="DQ142" s="162"/>
      <c r="DR142" s="162"/>
      <c r="DS142" s="162"/>
      <c r="DT142" s="162"/>
      <c r="DU142" s="162"/>
      <c r="DV142" s="162"/>
      <c r="DW142" s="162"/>
      <c r="DX142" s="162"/>
      <c r="DY142" s="162"/>
      <c r="DZ142" s="162"/>
      <c r="EA142" s="162"/>
      <c r="EB142" s="162"/>
      <c r="EC142" s="162"/>
      <c r="ED142" s="162"/>
      <c r="EE142" s="162"/>
      <c r="EF142" s="162"/>
      <c r="EG142" s="162"/>
      <c r="EH142" s="162"/>
      <c r="EI142" s="162"/>
      <c r="EJ142" s="162"/>
      <c r="EK142" s="162"/>
      <c r="EL142" s="162"/>
      <c r="EM142" s="162"/>
      <c r="EN142" s="162"/>
      <c r="EO142" s="162"/>
      <c r="EP142" s="162"/>
      <c r="EQ142" s="162"/>
      <c r="ER142" s="162"/>
      <c r="ES142" s="162"/>
      <c r="ET142" s="162"/>
      <c r="EU142" s="162"/>
      <c r="EV142" s="162"/>
      <c r="EW142" s="162"/>
      <c r="EX142" s="162"/>
      <c r="EY142" s="162"/>
      <c r="EZ142" s="162"/>
      <c r="FA142" s="162"/>
      <c r="FB142" s="162"/>
      <c r="FC142" s="162"/>
      <c r="FD142" s="162"/>
      <c r="FE142" s="162"/>
      <c r="FF142" s="162"/>
      <c r="FG142" s="162"/>
      <c r="FH142" s="162"/>
      <c r="FI142" s="162"/>
      <c r="FJ142" s="162"/>
      <c r="FK142" s="162"/>
      <c r="FL142" s="162"/>
      <c r="FM142" s="162"/>
      <c r="FN142" s="162"/>
      <c r="FO142" s="162"/>
      <c r="FP142" s="162"/>
      <c r="FQ142" s="162"/>
      <c r="FR142" s="162"/>
      <c r="FS142" s="162"/>
      <c r="FT142" s="162"/>
      <c r="FU142" s="162"/>
      <c r="FV142" s="162"/>
      <c r="FW142" s="162"/>
      <c r="FX142" s="162"/>
      <c r="FY142" s="162"/>
      <c r="FZ142" s="162"/>
      <c r="GA142" s="162"/>
      <c r="GB142" s="162"/>
      <c r="GC142" s="162"/>
      <c r="GD142" s="162"/>
      <c r="GE142" s="162"/>
      <c r="GF142" s="162"/>
      <c r="GG142" s="162"/>
      <c r="GH142" s="162"/>
      <c r="GI142" s="162"/>
      <c r="GJ142" s="162"/>
      <c r="GK142" s="162"/>
      <c r="GL142" s="161"/>
    </row>
    <row r="143" spans="1:194" s="2" customFormat="1" x14ac:dyDescent="0.2">
      <c r="A143" s="74" t="s">
        <v>277</v>
      </c>
      <c r="B143" s="140" t="s">
        <v>367</v>
      </c>
      <c r="C143" s="50" t="str">
        <f>CONCATENATE(A143," - ",B143)</f>
        <v xml:space="preserve">Wales – Health Boards - Aneurin Bevan University Health Board </v>
      </c>
      <c r="D143" s="71">
        <f t="shared" ref="D143:E149" si="44">I143</f>
        <v>230384</v>
      </c>
      <c r="E143" s="71">
        <f t="shared" si="44"/>
        <v>244141</v>
      </c>
      <c r="F143" s="72">
        <f t="shared" ref="F143:F149" si="45">G143+H143</f>
        <v>598194</v>
      </c>
      <c r="G143" s="72">
        <f t="shared" ref="G143:G149" si="46">SUM(M143:CY143)</f>
        <v>293960</v>
      </c>
      <c r="H143" s="73">
        <f t="shared" ref="H143:H149" si="47">SUM(CZ143:GL143)</f>
        <v>304234</v>
      </c>
      <c r="I143" s="73">
        <f t="shared" ref="I143:I149" si="48">SUM(AE143:CY143)</f>
        <v>230384</v>
      </c>
      <c r="J143" s="73">
        <f t="shared" ref="J143:J149" si="49">SUM(DR143:GL143)</f>
        <v>244141</v>
      </c>
      <c r="K143" s="70">
        <f t="shared" ref="K143:K149" si="50">SUM(M143:AD143)</f>
        <v>63576</v>
      </c>
      <c r="L143" s="71">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
      <c r="A144" s="74" t="s">
        <v>277</v>
      </c>
      <c r="B144" s="141" t="s">
        <v>364</v>
      </c>
      <c r="C144" s="50" t="str">
        <f>CONCATENATE(A144," - ",B144)</f>
        <v xml:space="preserve">Wales – Health Boards - Betsi Cadwaladr University Health Board </v>
      </c>
      <c r="D144" s="71">
        <f t="shared" si="44"/>
        <v>276941</v>
      </c>
      <c r="E144" s="71">
        <f t="shared" si="44"/>
        <v>288072</v>
      </c>
      <c r="F144" s="72">
        <f t="shared" si="45"/>
        <v>703361</v>
      </c>
      <c r="G144" s="72">
        <f t="shared" si="46"/>
        <v>347846</v>
      </c>
      <c r="H144" s="73">
        <f t="shared" si="47"/>
        <v>355515</v>
      </c>
      <c r="I144" s="73">
        <f t="shared" si="48"/>
        <v>276941</v>
      </c>
      <c r="J144" s="73">
        <f t="shared" si="49"/>
        <v>288072</v>
      </c>
      <c r="K144" s="70">
        <f t="shared" si="50"/>
        <v>70905</v>
      </c>
      <c r="L144" s="71">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
      <c r="A145" s="74" t="s">
        <v>277</v>
      </c>
      <c r="B145" s="141" t="s">
        <v>368</v>
      </c>
      <c r="C145" s="50" t="str">
        <f t="shared" ref="C145:C148" si="52">CONCATENATE(A145," - ",B145)</f>
        <v xml:space="preserve">Wales – Health Boards - Cardiff and Vale University Health Board </v>
      </c>
      <c r="D145" s="71">
        <f t="shared" si="44"/>
        <v>196766</v>
      </c>
      <c r="E145" s="71">
        <f t="shared" si="44"/>
        <v>204467</v>
      </c>
      <c r="F145" s="72">
        <f t="shared" si="45"/>
        <v>504497</v>
      </c>
      <c r="G145" s="72">
        <f t="shared" si="46"/>
        <v>249404</v>
      </c>
      <c r="H145" s="73">
        <f t="shared" si="47"/>
        <v>255093</v>
      </c>
      <c r="I145" s="73">
        <f t="shared" si="48"/>
        <v>196766</v>
      </c>
      <c r="J145" s="73">
        <f t="shared" si="49"/>
        <v>204467</v>
      </c>
      <c r="K145" s="70">
        <f t="shared" si="50"/>
        <v>52638</v>
      </c>
      <c r="L145" s="71">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
      <c r="A146" s="74" t="s">
        <v>277</v>
      </c>
      <c r="B146" s="141" t="s">
        <v>440</v>
      </c>
      <c r="C146" s="50" t="str">
        <f t="shared" si="52"/>
        <v xml:space="preserve">Wales – Health Boards - Cwm Taf Morgannwg University Health Board </v>
      </c>
      <c r="D146" s="71">
        <f t="shared" si="44"/>
        <v>173886</v>
      </c>
      <c r="E146" s="71">
        <f t="shared" si="44"/>
        <v>183637</v>
      </c>
      <c r="F146" s="72">
        <f t="shared" si="45"/>
        <v>449836</v>
      </c>
      <c r="G146" s="72">
        <f t="shared" si="46"/>
        <v>221209</v>
      </c>
      <c r="H146" s="73">
        <f t="shared" si="47"/>
        <v>228627</v>
      </c>
      <c r="I146" s="73">
        <f t="shared" si="48"/>
        <v>173886</v>
      </c>
      <c r="J146" s="73">
        <f t="shared" si="49"/>
        <v>183637</v>
      </c>
      <c r="K146" s="70">
        <f t="shared" si="50"/>
        <v>47323</v>
      </c>
      <c r="L146" s="71">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
      <c r="A147" s="74" t="s">
        <v>277</v>
      </c>
      <c r="B147" s="141" t="s">
        <v>366</v>
      </c>
      <c r="C147" s="50" t="str">
        <f t="shared" si="52"/>
        <v xml:space="preserve">Wales – Health Boards - Hywel Dda University Health Board </v>
      </c>
      <c r="D147" s="71">
        <f t="shared" si="44"/>
        <v>153791</v>
      </c>
      <c r="E147" s="71">
        <f t="shared" si="44"/>
        <v>162424</v>
      </c>
      <c r="F147" s="72">
        <f t="shared" si="45"/>
        <v>389719</v>
      </c>
      <c r="G147" s="72">
        <f t="shared" si="46"/>
        <v>191368</v>
      </c>
      <c r="H147" s="73">
        <f t="shared" si="47"/>
        <v>198351</v>
      </c>
      <c r="I147" s="73">
        <f t="shared" si="48"/>
        <v>153791</v>
      </c>
      <c r="J147" s="73">
        <f t="shared" si="49"/>
        <v>162424</v>
      </c>
      <c r="K147" s="70">
        <f t="shared" si="50"/>
        <v>37577</v>
      </c>
      <c r="L147" s="71">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
      <c r="A148" s="74" t="s">
        <v>277</v>
      </c>
      <c r="B148" s="141" t="s">
        <v>365</v>
      </c>
      <c r="C148" s="50" t="str">
        <f t="shared" si="52"/>
        <v xml:space="preserve">Wales – Health Boards - Powys Teaching Health Board </v>
      </c>
      <c r="D148" s="71">
        <f t="shared" si="44"/>
        <v>53621</v>
      </c>
      <c r="E148" s="71">
        <f t="shared" si="44"/>
        <v>55565</v>
      </c>
      <c r="F148" s="72">
        <f t="shared" si="45"/>
        <v>133030</v>
      </c>
      <c r="G148" s="72">
        <f t="shared" si="46"/>
        <v>65849</v>
      </c>
      <c r="H148" s="73">
        <f t="shared" si="47"/>
        <v>67181</v>
      </c>
      <c r="I148" s="73">
        <f t="shared" si="48"/>
        <v>53621</v>
      </c>
      <c r="J148" s="73">
        <f t="shared" si="49"/>
        <v>55565</v>
      </c>
      <c r="K148" s="70">
        <f t="shared" si="50"/>
        <v>12228</v>
      </c>
      <c r="L148" s="71">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
      <c r="A149" s="75" t="s">
        <v>277</v>
      </c>
      <c r="B149" s="139" t="s">
        <v>441</v>
      </c>
      <c r="C149" s="64" t="str">
        <f>CONCATENATE(A149," - ",B149)</f>
        <v xml:space="preserve">Wales – Health Boards - Swansea Bay University Health Board </v>
      </c>
      <c r="D149" s="77">
        <f t="shared" si="44"/>
        <v>155314</v>
      </c>
      <c r="E149" s="77">
        <f t="shared" si="44"/>
        <v>160705</v>
      </c>
      <c r="F149" s="68">
        <f t="shared" si="45"/>
        <v>390949</v>
      </c>
      <c r="G149" s="68">
        <f t="shared" si="46"/>
        <v>193888</v>
      </c>
      <c r="H149" s="69">
        <f t="shared" si="47"/>
        <v>197061</v>
      </c>
      <c r="I149" s="69">
        <f t="shared" si="48"/>
        <v>155314</v>
      </c>
      <c r="J149" s="69">
        <f t="shared" si="49"/>
        <v>160705</v>
      </c>
      <c r="K149" s="76">
        <f t="shared" si="50"/>
        <v>38574</v>
      </c>
      <c r="L149" s="77">
        <f t="shared" si="51"/>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63" customFormat="1" ht="15" x14ac:dyDescent="0.25">
      <c r="A150" s="164"/>
      <c r="B150" s="165"/>
      <c r="C150" s="164"/>
      <c r="D150" s="61">
        <f>SUM(D143:D149)</f>
        <v>1240703</v>
      </c>
      <c r="E150" s="61">
        <f t="shared" ref="E150:L150" si="53">SUM(E143:E149)</f>
        <v>1299011</v>
      </c>
      <c r="F150" s="61">
        <f t="shared" si="53"/>
        <v>3169586</v>
      </c>
      <c r="G150" s="61">
        <f t="shared" si="53"/>
        <v>1563524</v>
      </c>
      <c r="H150" s="61">
        <f t="shared" si="53"/>
        <v>1606062</v>
      </c>
      <c r="I150" s="61">
        <f t="shared" si="53"/>
        <v>1240703</v>
      </c>
      <c r="J150" s="61">
        <f t="shared" si="53"/>
        <v>1299011</v>
      </c>
      <c r="K150" s="61">
        <f t="shared" si="53"/>
        <v>322821</v>
      </c>
      <c r="L150" s="61">
        <f t="shared" si="53"/>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2">
      <c r="A151" s="79" t="s">
        <v>278</v>
      </c>
      <c r="B151" s="140" t="s">
        <v>21</v>
      </c>
      <c r="C151" s="94" t="str">
        <f>CONCATENATE(A151," - ",B151)</f>
        <v>NI – Health and Social Care Trusts - Belfast Health and Social Care Trust</v>
      </c>
      <c r="D151" s="82">
        <f t="shared" ref="D151:E155" si="54">I151</f>
        <v>135219</v>
      </c>
      <c r="E151" s="82">
        <f t="shared" si="54"/>
        <v>146505</v>
      </c>
      <c r="F151" s="83">
        <f t="shared" ref="F151:F155" si="55">G151+H151</f>
        <v>359230</v>
      </c>
      <c r="G151" s="83">
        <f t="shared" ref="G151:G155" si="56">SUM(M151:CY151)</f>
        <v>175027</v>
      </c>
      <c r="H151" s="84">
        <f t="shared" ref="H151:H155" si="57">SUM(CZ151:GL151)</f>
        <v>184203</v>
      </c>
      <c r="I151" s="84">
        <f t="shared" ref="I151:I155" si="58">SUM(AE151:CY151)</f>
        <v>135219</v>
      </c>
      <c r="J151" s="84">
        <f t="shared" ref="J151:J155" si="59">SUM(DR151:GL151)</f>
        <v>146505</v>
      </c>
      <c r="K151" s="81">
        <f t="shared" ref="K151:K155" si="60">SUM(M151:AD151)</f>
        <v>39808</v>
      </c>
      <c r="L151" s="82">
        <f t="shared" ref="L151:L155" si="61">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2">
      <c r="A152" s="79" t="s">
        <v>278</v>
      </c>
      <c r="B152" s="141" t="s">
        <v>22</v>
      </c>
      <c r="C152" s="50" t="str">
        <f t="shared" ref="C152:C154" si="62">CONCATENATE(A152," - ",B152)</f>
        <v>NI – Health and Social Care Trusts - Northern Health and Social Care Trust</v>
      </c>
      <c r="D152" s="71">
        <f t="shared" si="54"/>
        <v>180390</v>
      </c>
      <c r="E152" s="71">
        <f t="shared" si="54"/>
        <v>190522</v>
      </c>
      <c r="F152" s="72">
        <f t="shared" si="55"/>
        <v>480194</v>
      </c>
      <c r="G152" s="72">
        <f t="shared" si="56"/>
        <v>236392</v>
      </c>
      <c r="H152" s="73">
        <f t="shared" si="57"/>
        <v>243802</v>
      </c>
      <c r="I152" s="73">
        <f t="shared" si="58"/>
        <v>180390</v>
      </c>
      <c r="J152" s="73">
        <f t="shared" si="59"/>
        <v>190522</v>
      </c>
      <c r="K152" s="70">
        <f t="shared" si="60"/>
        <v>56002</v>
      </c>
      <c r="L152" s="71">
        <f t="shared" si="61"/>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2">
      <c r="A153" s="79" t="s">
        <v>278</v>
      </c>
      <c r="B153" s="141" t="s">
        <v>23</v>
      </c>
      <c r="C153" s="50" t="str">
        <f t="shared" si="62"/>
        <v>NI – Health and Social Care Trusts - South Eastern Health and Social Care Trust</v>
      </c>
      <c r="D153" s="71">
        <f t="shared" si="54"/>
        <v>135718</v>
      </c>
      <c r="E153" s="71">
        <f t="shared" si="54"/>
        <v>146761</v>
      </c>
      <c r="F153" s="72">
        <f t="shared" si="55"/>
        <v>364191</v>
      </c>
      <c r="G153" s="72">
        <f t="shared" si="56"/>
        <v>177795</v>
      </c>
      <c r="H153" s="73">
        <f t="shared" si="57"/>
        <v>186396</v>
      </c>
      <c r="I153" s="73">
        <f t="shared" si="58"/>
        <v>135718</v>
      </c>
      <c r="J153" s="73">
        <f t="shared" si="59"/>
        <v>146761</v>
      </c>
      <c r="K153" s="70">
        <f t="shared" si="60"/>
        <v>42077</v>
      </c>
      <c r="L153" s="71">
        <f t="shared" si="61"/>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2">
      <c r="A154" s="79" t="s">
        <v>278</v>
      </c>
      <c r="B154" s="141" t="s">
        <v>24</v>
      </c>
      <c r="C154" s="50" t="str">
        <f t="shared" si="62"/>
        <v>NI – Health and Social Care Trusts - Southern Health and Social Care Trust</v>
      </c>
      <c r="D154" s="71">
        <f t="shared" si="54"/>
        <v>143165</v>
      </c>
      <c r="E154" s="71">
        <f t="shared" si="54"/>
        <v>146057</v>
      </c>
      <c r="F154" s="72">
        <f t="shared" si="55"/>
        <v>388688</v>
      </c>
      <c r="G154" s="72">
        <f t="shared" si="56"/>
        <v>194148</v>
      </c>
      <c r="H154" s="73">
        <f t="shared" si="57"/>
        <v>194540</v>
      </c>
      <c r="I154" s="73">
        <f t="shared" si="58"/>
        <v>143165</v>
      </c>
      <c r="J154" s="73">
        <f t="shared" si="59"/>
        <v>146057</v>
      </c>
      <c r="K154" s="70">
        <f t="shared" si="60"/>
        <v>50983</v>
      </c>
      <c r="L154" s="71">
        <f t="shared" si="61"/>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2">
      <c r="A155" s="85" t="s">
        <v>278</v>
      </c>
      <c r="B155" s="139" t="s">
        <v>25</v>
      </c>
      <c r="C155" s="64" t="str">
        <f>CONCATENATE(A155," - ",B155)</f>
        <v>NI – Health and Social Care Trusts - Western Health and Social Care Trust</v>
      </c>
      <c r="D155" s="77">
        <f t="shared" si="54"/>
        <v>113341</v>
      </c>
      <c r="E155" s="77">
        <f t="shared" si="54"/>
        <v>116724</v>
      </c>
      <c r="F155" s="68">
        <f t="shared" si="55"/>
        <v>303207</v>
      </c>
      <c r="G155" s="68">
        <f t="shared" si="56"/>
        <v>150793</v>
      </c>
      <c r="H155" s="69">
        <f t="shared" si="57"/>
        <v>152414</v>
      </c>
      <c r="I155" s="69">
        <f t="shared" si="58"/>
        <v>113341</v>
      </c>
      <c r="J155" s="69">
        <f t="shared" si="59"/>
        <v>116724</v>
      </c>
      <c r="K155" s="76">
        <f t="shared" si="60"/>
        <v>37452</v>
      </c>
      <c r="L155" s="77">
        <f t="shared" si="61"/>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63" customFormat="1" ht="15" x14ac:dyDescent="0.25">
      <c r="A156" s="164"/>
      <c r="B156" s="165"/>
      <c r="C156" s="164"/>
      <c r="D156" s="61">
        <f>SUM(D151:D155)</f>
        <v>707833</v>
      </c>
      <c r="E156" s="61">
        <f t="shared" ref="E156:L156" si="63">SUM(E151:E155)</f>
        <v>746569</v>
      </c>
      <c r="F156" s="61">
        <f t="shared" si="63"/>
        <v>1895510</v>
      </c>
      <c r="G156" s="61">
        <f t="shared" si="63"/>
        <v>934155</v>
      </c>
      <c r="H156" s="61">
        <f t="shared" si="63"/>
        <v>961355</v>
      </c>
      <c r="I156" s="61">
        <f t="shared" si="63"/>
        <v>707833</v>
      </c>
      <c r="J156" s="61">
        <f t="shared" si="63"/>
        <v>746569</v>
      </c>
      <c r="K156" s="61">
        <f t="shared" si="63"/>
        <v>226322</v>
      </c>
      <c r="L156" s="61">
        <f t="shared" si="63"/>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2">
      <c r="A157" s="95" t="s">
        <v>698</v>
      </c>
      <c r="B157" s="142" t="s">
        <v>528</v>
      </c>
      <c r="C157" s="94" t="str">
        <f>CONCATENATE(A157," - ",B157)</f>
        <v>NHSE regions - East of England</v>
      </c>
      <c r="D157" s="82">
        <f t="shared" ref="D157:E163" si="64">I157</f>
        <v>2500273</v>
      </c>
      <c r="E157" s="82">
        <f t="shared" si="64"/>
        <v>2631851</v>
      </c>
      <c r="F157" s="83">
        <f t="shared" ref="F157:F163" si="65">G157+H157</f>
        <v>6563018</v>
      </c>
      <c r="G157" s="83">
        <f t="shared" ref="G157:G163" si="66">SUM(M157:CY157)</f>
        <v>3234684</v>
      </c>
      <c r="H157" s="84">
        <f t="shared" ref="H157:H163" si="67">SUM(CZ157:GL157)</f>
        <v>3328334</v>
      </c>
      <c r="I157" s="84">
        <f t="shared" ref="I157:I163" si="68">SUM(AE157:CY157)</f>
        <v>2500273</v>
      </c>
      <c r="J157" s="84">
        <f t="shared" ref="J157:J163" si="69">SUM(DR157:GL157)</f>
        <v>2631851</v>
      </c>
      <c r="K157" s="81">
        <f t="shared" ref="K157:K163" si="70">SUM(M157:AD157)</f>
        <v>734411</v>
      </c>
      <c r="L157" s="82">
        <f t="shared" ref="L157:L163" si="71">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2">
      <c r="A158" s="86" t="s">
        <v>698</v>
      </c>
      <c r="B158" s="142" t="s">
        <v>529</v>
      </c>
      <c r="C158" s="50" t="str">
        <f>CONCATENATE(A158," - ",B158)</f>
        <v>NHSE regions - London</v>
      </c>
      <c r="D158" s="71">
        <f t="shared" si="64"/>
        <v>3464261</v>
      </c>
      <c r="E158" s="71">
        <f t="shared" si="64"/>
        <v>3490632</v>
      </c>
      <c r="F158" s="72">
        <f t="shared" si="65"/>
        <v>9002488</v>
      </c>
      <c r="G158" s="72">
        <f t="shared" si="66"/>
        <v>4514378</v>
      </c>
      <c r="H158" s="73">
        <f t="shared" si="67"/>
        <v>4488110</v>
      </c>
      <c r="I158" s="73">
        <f t="shared" si="68"/>
        <v>3464261</v>
      </c>
      <c r="J158" s="73">
        <f t="shared" si="69"/>
        <v>3490632</v>
      </c>
      <c r="K158" s="70">
        <f t="shared" si="70"/>
        <v>1050117</v>
      </c>
      <c r="L158" s="71">
        <f t="shared" si="71"/>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2">
      <c r="A159" s="86" t="s">
        <v>698</v>
      </c>
      <c r="B159" s="142" t="s">
        <v>530</v>
      </c>
      <c r="C159" s="50" t="str">
        <f t="shared" ref="C159:C206" si="72">CONCATENATE(A159," - ",B159)</f>
        <v>NHSE regions - Midlands</v>
      </c>
      <c r="D159" s="71">
        <f t="shared" si="64"/>
        <v>4112569</v>
      </c>
      <c r="E159" s="71">
        <f t="shared" si="64"/>
        <v>4266088</v>
      </c>
      <c r="F159" s="72">
        <f t="shared" si="65"/>
        <v>10658558</v>
      </c>
      <c r="G159" s="72">
        <f t="shared" si="66"/>
        <v>5281149</v>
      </c>
      <c r="H159" s="73">
        <f t="shared" si="67"/>
        <v>5377409</v>
      </c>
      <c r="I159" s="73">
        <f t="shared" si="68"/>
        <v>4112569</v>
      </c>
      <c r="J159" s="73">
        <f t="shared" si="69"/>
        <v>4266088</v>
      </c>
      <c r="K159" s="70">
        <f t="shared" si="70"/>
        <v>1168580</v>
      </c>
      <c r="L159" s="71">
        <f t="shared" si="71"/>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2">
      <c r="A160" s="86" t="s">
        <v>698</v>
      </c>
      <c r="B160" s="142" t="s">
        <v>531</v>
      </c>
      <c r="C160" s="50" t="str">
        <f t="shared" si="72"/>
        <v>NHSE regions - North East and Yorkshire</v>
      </c>
      <c r="D160" s="71">
        <f t="shared" si="64"/>
        <v>3341801</v>
      </c>
      <c r="E160" s="71">
        <f t="shared" si="64"/>
        <v>3506309</v>
      </c>
      <c r="F160" s="72">
        <f t="shared" si="65"/>
        <v>8639006</v>
      </c>
      <c r="G160" s="72">
        <f t="shared" si="66"/>
        <v>4259583</v>
      </c>
      <c r="H160" s="73">
        <f t="shared" si="67"/>
        <v>4379423</v>
      </c>
      <c r="I160" s="73">
        <f t="shared" si="68"/>
        <v>3341801</v>
      </c>
      <c r="J160" s="73">
        <f t="shared" si="69"/>
        <v>3506309</v>
      </c>
      <c r="K160" s="70">
        <f t="shared" si="70"/>
        <v>917782</v>
      </c>
      <c r="L160" s="71">
        <f t="shared" si="71"/>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2">
      <c r="A161" s="86" t="s">
        <v>698</v>
      </c>
      <c r="B161" s="142" t="s">
        <v>532</v>
      </c>
      <c r="C161" s="50" t="str">
        <f t="shared" si="72"/>
        <v>NHSE regions - North West</v>
      </c>
      <c r="D161" s="71">
        <f t="shared" si="64"/>
        <v>2722575</v>
      </c>
      <c r="E161" s="71">
        <f t="shared" si="64"/>
        <v>2845662</v>
      </c>
      <c r="F161" s="72">
        <f t="shared" si="65"/>
        <v>7087447</v>
      </c>
      <c r="G161" s="72">
        <f t="shared" si="66"/>
        <v>3502141</v>
      </c>
      <c r="H161" s="73">
        <f t="shared" si="67"/>
        <v>3585306</v>
      </c>
      <c r="I161" s="73">
        <f t="shared" si="68"/>
        <v>2722575</v>
      </c>
      <c r="J161" s="73">
        <f t="shared" si="69"/>
        <v>2845662</v>
      </c>
      <c r="K161" s="70">
        <f t="shared" si="70"/>
        <v>779566</v>
      </c>
      <c r="L161" s="71">
        <f t="shared" si="71"/>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2">
      <c r="A162" s="86" t="s">
        <v>698</v>
      </c>
      <c r="B162" s="142" t="s">
        <v>533</v>
      </c>
      <c r="C162" s="50" t="str">
        <f t="shared" si="72"/>
        <v>NHSE regions - South East</v>
      </c>
      <c r="D162" s="71">
        <f t="shared" si="64"/>
        <v>3420890</v>
      </c>
      <c r="E162" s="71">
        <f t="shared" si="64"/>
        <v>3602685</v>
      </c>
      <c r="F162" s="72">
        <f t="shared" si="65"/>
        <v>8933822</v>
      </c>
      <c r="G162" s="72">
        <f t="shared" si="66"/>
        <v>4402474</v>
      </c>
      <c r="H162" s="73">
        <f t="shared" si="67"/>
        <v>4531348</v>
      </c>
      <c r="I162" s="73">
        <f t="shared" si="68"/>
        <v>3420890</v>
      </c>
      <c r="J162" s="73">
        <f t="shared" si="69"/>
        <v>3602685</v>
      </c>
      <c r="K162" s="70">
        <f t="shared" si="70"/>
        <v>981584</v>
      </c>
      <c r="L162" s="71">
        <f t="shared" si="71"/>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2">
      <c r="A163" s="392" t="s">
        <v>698</v>
      </c>
      <c r="B163" s="142" t="s">
        <v>534</v>
      </c>
      <c r="C163" s="50" t="str">
        <f t="shared" si="72"/>
        <v>NHSE regions - South West</v>
      </c>
      <c r="D163" s="71">
        <f t="shared" si="64"/>
        <v>2216929</v>
      </c>
      <c r="E163" s="71">
        <f t="shared" si="64"/>
        <v>2334325</v>
      </c>
      <c r="F163" s="72">
        <f t="shared" si="65"/>
        <v>5665799</v>
      </c>
      <c r="G163" s="72">
        <f t="shared" si="66"/>
        <v>2788409</v>
      </c>
      <c r="H163" s="73">
        <f t="shared" si="67"/>
        <v>2877390</v>
      </c>
      <c r="I163" s="73">
        <f t="shared" si="68"/>
        <v>2216929</v>
      </c>
      <c r="J163" s="73">
        <f t="shared" si="69"/>
        <v>2334325</v>
      </c>
      <c r="K163" s="70">
        <f t="shared" si="70"/>
        <v>571480</v>
      </c>
      <c r="L163" s="71">
        <f t="shared" si="71"/>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63" customFormat="1" ht="15" x14ac:dyDescent="0.25">
      <c r="A164" s="166"/>
      <c r="B164" s="167"/>
      <c r="C164" s="159"/>
      <c r="D164" s="168">
        <f t="shared" ref="D164:E164" si="73">SUM(D157:D163)</f>
        <v>21779298</v>
      </c>
      <c r="E164" s="168">
        <f t="shared" si="73"/>
        <v>22677552</v>
      </c>
      <c r="F164" s="168">
        <f>SUM(F157:F163)</f>
        <v>56550138</v>
      </c>
      <c r="G164" s="168">
        <f t="shared" ref="G164:L164" si="74">SUM(G157:G163)</f>
        <v>27982818</v>
      </c>
      <c r="H164" s="168">
        <f t="shared" si="74"/>
        <v>28567320</v>
      </c>
      <c r="I164" s="168">
        <f t="shared" si="74"/>
        <v>21779298</v>
      </c>
      <c r="J164" s="168">
        <f t="shared" si="74"/>
        <v>22677552</v>
      </c>
      <c r="K164" s="168">
        <f t="shared" si="74"/>
        <v>6203520</v>
      </c>
      <c r="L164" s="168">
        <f t="shared" si="74"/>
        <v>5889768</v>
      </c>
      <c r="M164" s="16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68"/>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2">
      <c r="A165" s="148" t="s">
        <v>444</v>
      </c>
      <c r="B165" s="440" t="s">
        <v>425</v>
      </c>
      <c r="C165" s="364" t="str">
        <f t="shared" si="72"/>
        <v>England ICS - Bath and North East Somerset, Swindon and Wiltshire</v>
      </c>
      <c r="D165" s="109">
        <f t="shared" ref="D165" si="75">I165</f>
        <v>361510</v>
      </c>
      <c r="E165" s="109">
        <f t="shared" ref="E165" si="76">J165</f>
        <v>373112</v>
      </c>
      <c r="F165" s="149">
        <f t="shared" ref="F165" si="77">G165+H165</f>
        <v>929964</v>
      </c>
      <c r="G165" s="83">
        <f t="shared" ref="G165" si="78">SUM(M165:CY165)</f>
        <v>461582</v>
      </c>
      <c r="H165" s="84">
        <f t="shared" ref="H165" si="79">SUM(CZ165:GL165)</f>
        <v>468382</v>
      </c>
      <c r="I165" s="83">
        <f t="shared" ref="I165" si="80">SUM(AE165:CY165)</f>
        <v>361510</v>
      </c>
      <c r="J165" s="144">
        <f t="shared" ref="J165" si="81">SUM(DR165:GL165)</f>
        <v>373112</v>
      </c>
      <c r="K165" s="146">
        <f t="shared" ref="K165" si="82">SUM(M165:AD165)</f>
        <v>100072</v>
      </c>
      <c r="L165" s="82">
        <f t="shared" ref="L165" si="83">SUM(CZ165:DQ165)</f>
        <v>95270</v>
      </c>
      <c r="M165" s="146">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6">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2">
      <c r="A166" s="150" t="s">
        <v>444</v>
      </c>
      <c r="B166" s="441" t="s">
        <v>426</v>
      </c>
      <c r="C166" s="365" t="str">
        <f t="shared" si="72"/>
        <v>England ICS - Bedfordshire, Luton and Milton Keynes</v>
      </c>
      <c r="D166" s="110">
        <f t="shared" ref="D166:D200" si="84">I166</f>
        <v>355949</v>
      </c>
      <c r="E166" s="110">
        <f t="shared" ref="E166:E200" si="85">J166</f>
        <v>367983</v>
      </c>
      <c r="F166" s="143">
        <f t="shared" ref="F166:F200" si="86">G166+H166</f>
        <v>959098</v>
      </c>
      <c r="G166" s="72">
        <f t="shared" ref="G166:G200" si="87">SUM(M166:CY166)</f>
        <v>476424</v>
      </c>
      <c r="H166" s="73">
        <f t="shared" ref="H166:H200" si="88">SUM(CZ166:GL166)</f>
        <v>482674</v>
      </c>
      <c r="I166" s="72">
        <f t="shared" ref="I166:I200" si="89">SUM(AE166:CY166)</f>
        <v>355949</v>
      </c>
      <c r="J166" s="145">
        <f t="shared" ref="J166:J200" si="90">SUM(DR166:GL166)</f>
        <v>367983</v>
      </c>
      <c r="K166" s="147">
        <f t="shared" ref="K166:K200" si="91">SUM(M166:AD166)</f>
        <v>120475</v>
      </c>
      <c r="L166" s="71">
        <f t="shared" ref="L166:L200" si="92">SUM(CZ166:DQ166)</f>
        <v>114691</v>
      </c>
      <c r="M166" s="147">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7">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2">
      <c r="A167" s="150" t="s">
        <v>444</v>
      </c>
      <c r="B167" s="441" t="s">
        <v>559</v>
      </c>
      <c r="C167" s="365" t="str">
        <f t="shared" si="72"/>
        <v>England ICS - Birmingham and Solihull </v>
      </c>
      <c r="D167" s="110">
        <f t="shared" si="84"/>
        <v>431773</v>
      </c>
      <c r="E167" s="110">
        <f t="shared" si="85"/>
        <v>459616</v>
      </c>
      <c r="F167" s="143">
        <f t="shared" si="86"/>
        <v>1179731</v>
      </c>
      <c r="G167" s="72">
        <f t="shared" si="87"/>
        <v>580301</v>
      </c>
      <c r="H167" s="73">
        <f t="shared" si="88"/>
        <v>599430</v>
      </c>
      <c r="I167" s="72">
        <f t="shared" si="89"/>
        <v>431773</v>
      </c>
      <c r="J167" s="145">
        <f t="shared" si="90"/>
        <v>459616</v>
      </c>
      <c r="K167" s="147">
        <f t="shared" si="91"/>
        <v>148528</v>
      </c>
      <c r="L167" s="71">
        <f t="shared" si="92"/>
        <v>139814</v>
      </c>
      <c r="M167" s="147">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7">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2">
      <c r="A168" s="150" t="s">
        <v>444</v>
      </c>
      <c r="B168" s="441" t="s">
        <v>715</v>
      </c>
      <c r="C168" s="365" t="str">
        <f t="shared" si="72"/>
        <v>England ICS - Bristol, North Somerset and South Gloucestershire</v>
      </c>
      <c r="D168" s="110">
        <f t="shared" si="84"/>
        <v>379832</v>
      </c>
      <c r="E168" s="110">
        <f t="shared" si="85"/>
        <v>391270</v>
      </c>
      <c r="F168" s="143">
        <f t="shared" si="86"/>
        <v>969256</v>
      </c>
      <c r="G168" s="72">
        <f t="shared" si="87"/>
        <v>481679</v>
      </c>
      <c r="H168" s="73">
        <f t="shared" si="88"/>
        <v>487577</v>
      </c>
      <c r="I168" s="72">
        <f t="shared" si="89"/>
        <v>379832</v>
      </c>
      <c r="J168" s="145">
        <f t="shared" si="90"/>
        <v>391270</v>
      </c>
      <c r="K168" s="147">
        <f t="shared" si="91"/>
        <v>101847</v>
      </c>
      <c r="L168" s="71">
        <f t="shared" si="92"/>
        <v>96307</v>
      </c>
      <c r="M168" s="147">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7">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2">
      <c r="A169" s="150" t="s">
        <v>444</v>
      </c>
      <c r="B169" s="441" t="s">
        <v>560</v>
      </c>
      <c r="C169" s="365" t="str">
        <f t="shared" si="72"/>
        <v>England ICS - Buckinghamshire, Oxfordshire and Berkshire West:</v>
      </c>
      <c r="D169" s="110">
        <f t="shared" si="84"/>
        <v>657001</v>
      </c>
      <c r="E169" s="110">
        <f t="shared" si="85"/>
        <v>680525</v>
      </c>
      <c r="F169" s="143">
        <f t="shared" si="86"/>
        <v>1723447</v>
      </c>
      <c r="G169" s="72">
        <f t="shared" si="87"/>
        <v>854789</v>
      </c>
      <c r="H169" s="73">
        <f t="shared" si="88"/>
        <v>868658</v>
      </c>
      <c r="I169" s="72">
        <f t="shared" si="89"/>
        <v>657001</v>
      </c>
      <c r="J169" s="145">
        <f t="shared" si="90"/>
        <v>680525</v>
      </c>
      <c r="K169" s="147">
        <f t="shared" si="91"/>
        <v>197788</v>
      </c>
      <c r="L169" s="71">
        <f t="shared" si="92"/>
        <v>188133</v>
      </c>
      <c r="M169" s="147">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7">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2">
      <c r="A170" s="150" t="s">
        <v>444</v>
      </c>
      <c r="B170" s="441" t="s">
        <v>293</v>
      </c>
      <c r="C170" s="365" t="str">
        <f t="shared" si="72"/>
        <v>England ICS - Cambridgeshire and Peterborough</v>
      </c>
      <c r="D170" s="110">
        <f t="shared" si="84"/>
        <v>346936</v>
      </c>
      <c r="E170" s="110">
        <f t="shared" si="85"/>
        <v>351669</v>
      </c>
      <c r="F170" s="143">
        <f t="shared" si="86"/>
        <v>896725</v>
      </c>
      <c r="G170" s="72">
        <f t="shared" si="87"/>
        <v>449188</v>
      </c>
      <c r="H170" s="73">
        <f t="shared" si="88"/>
        <v>447537</v>
      </c>
      <c r="I170" s="72">
        <f t="shared" si="89"/>
        <v>346936</v>
      </c>
      <c r="J170" s="145">
        <f t="shared" si="90"/>
        <v>351669</v>
      </c>
      <c r="K170" s="147">
        <f t="shared" si="91"/>
        <v>102252</v>
      </c>
      <c r="L170" s="71">
        <f t="shared" si="92"/>
        <v>95868</v>
      </c>
      <c r="M170" s="147">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7">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2">
      <c r="A171" s="150" t="s">
        <v>444</v>
      </c>
      <c r="B171" s="441" t="s">
        <v>383</v>
      </c>
      <c r="C171" s="365" t="str">
        <f t="shared" si="72"/>
        <v>England ICS - Cheshire and Merseyside</v>
      </c>
      <c r="D171" s="110">
        <f t="shared" ref="D171:D195" si="93">I171</f>
        <v>964135</v>
      </c>
      <c r="E171" s="110">
        <f t="shared" ref="E171:E195" si="94">J171</f>
        <v>1029896</v>
      </c>
      <c r="F171" s="143">
        <f t="shared" ref="F171:F195" si="95">G171+H171</f>
        <v>2503902</v>
      </c>
      <c r="G171" s="72">
        <f t="shared" ref="G171:G195" si="96">SUM(M171:CY171)</f>
        <v>1226046</v>
      </c>
      <c r="H171" s="73">
        <f t="shared" ref="H171:H195" si="97">SUM(CZ171:GL171)</f>
        <v>1277856</v>
      </c>
      <c r="I171" s="72">
        <f t="shared" ref="I171:I195" si="98">SUM(AE171:CY171)</f>
        <v>964135</v>
      </c>
      <c r="J171" s="145">
        <f t="shared" ref="J171:J195" si="99">SUM(DR171:GL171)</f>
        <v>1029896</v>
      </c>
      <c r="K171" s="147">
        <f t="shared" ref="K171:K195" si="100">SUM(M171:AD171)</f>
        <v>261911</v>
      </c>
      <c r="L171" s="71">
        <f t="shared" ref="L171:L195" si="101">SUM(CZ171:DQ171)</f>
        <v>247960</v>
      </c>
      <c r="M171" s="147">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7">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2">
      <c r="A172" s="150" t="s">
        <v>444</v>
      </c>
      <c r="B172" s="441" t="s">
        <v>561</v>
      </c>
      <c r="C172" s="365" t="str">
        <f t="shared" si="72"/>
        <v xml:space="preserve">England ICS - Cornwall and the Isles of Scilly </v>
      </c>
      <c r="D172" s="110">
        <f t="shared" si="93"/>
        <v>223269</v>
      </c>
      <c r="E172" s="110">
        <f t="shared" si="94"/>
        <v>242963</v>
      </c>
      <c r="F172" s="143">
        <f t="shared" si="95"/>
        <v>575525</v>
      </c>
      <c r="G172" s="72">
        <f t="shared" si="96"/>
        <v>279480</v>
      </c>
      <c r="H172" s="73">
        <f t="shared" si="97"/>
        <v>296045</v>
      </c>
      <c r="I172" s="72">
        <f t="shared" si="98"/>
        <v>223269</v>
      </c>
      <c r="J172" s="145">
        <f t="shared" si="99"/>
        <v>242963</v>
      </c>
      <c r="K172" s="147">
        <f t="shared" si="100"/>
        <v>56211</v>
      </c>
      <c r="L172" s="71">
        <f t="shared" si="101"/>
        <v>53082</v>
      </c>
      <c r="M172" s="147">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7">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2">
      <c r="A173" s="150" t="s">
        <v>444</v>
      </c>
      <c r="B173" s="441" t="s">
        <v>385</v>
      </c>
      <c r="C173" s="365" t="str">
        <f t="shared" si="72"/>
        <v>England ICS - Coventry and Warwickshire</v>
      </c>
      <c r="D173" s="110">
        <f t="shared" si="93"/>
        <v>379115</v>
      </c>
      <c r="E173" s="110">
        <f t="shared" si="94"/>
        <v>384098</v>
      </c>
      <c r="F173" s="143">
        <f t="shared" si="95"/>
        <v>963173</v>
      </c>
      <c r="G173" s="72">
        <f t="shared" si="96"/>
        <v>481624</v>
      </c>
      <c r="H173" s="73">
        <f t="shared" si="97"/>
        <v>481549</v>
      </c>
      <c r="I173" s="72">
        <f t="shared" si="98"/>
        <v>379115</v>
      </c>
      <c r="J173" s="145">
        <f t="shared" si="99"/>
        <v>384098</v>
      </c>
      <c r="K173" s="147">
        <f t="shared" si="100"/>
        <v>102509</v>
      </c>
      <c r="L173" s="71">
        <f t="shared" si="101"/>
        <v>97451</v>
      </c>
      <c r="M173" s="147">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7">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2">
      <c r="A174" s="150" t="s">
        <v>444</v>
      </c>
      <c r="B174" s="441" t="s">
        <v>562</v>
      </c>
      <c r="C174" s="365" t="str">
        <f t="shared" si="72"/>
        <v>England ICS - Derbyshire</v>
      </c>
      <c r="D174" s="110">
        <f t="shared" si="93"/>
        <v>401434</v>
      </c>
      <c r="E174" s="110">
        <f t="shared" si="94"/>
        <v>421207</v>
      </c>
      <c r="F174" s="143">
        <f t="shared" si="95"/>
        <v>1030393</v>
      </c>
      <c r="G174" s="72">
        <f t="shared" si="96"/>
        <v>507654</v>
      </c>
      <c r="H174" s="73">
        <f t="shared" si="97"/>
        <v>522739</v>
      </c>
      <c r="I174" s="72">
        <f t="shared" si="98"/>
        <v>401434</v>
      </c>
      <c r="J174" s="145">
        <f t="shared" si="99"/>
        <v>421207</v>
      </c>
      <c r="K174" s="147">
        <f t="shared" si="100"/>
        <v>106220</v>
      </c>
      <c r="L174" s="71">
        <f t="shared" si="101"/>
        <v>101532</v>
      </c>
      <c r="M174" s="147">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7">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2">
      <c r="A175" s="150" t="s">
        <v>444</v>
      </c>
      <c r="B175" s="441" t="s">
        <v>372</v>
      </c>
      <c r="C175" s="365" t="str">
        <f t="shared" si="72"/>
        <v>England ICS - Devon</v>
      </c>
      <c r="D175" s="110">
        <f t="shared" si="93"/>
        <v>476232</v>
      </c>
      <c r="E175" s="110">
        <f t="shared" si="94"/>
        <v>506690</v>
      </c>
      <c r="F175" s="143">
        <f t="shared" si="95"/>
        <v>1209773</v>
      </c>
      <c r="G175" s="72">
        <f t="shared" si="96"/>
        <v>592841</v>
      </c>
      <c r="H175" s="73">
        <f t="shared" si="97"/>
        <v>616932</v>
      </c>
      <c r="I175" s="72">
        <f t="shared" si="98"/>
        <v>476232</v>
      </c>
      <c r="J175" s="145">
        <f t="shared" si="99"/>
        <v>506690</v>
      </c>
      <c r="K175" s="147">
        <f t="shared" si="100"/>
        <v>116609</v>
      </c>
      <c r="L175" s="71">
        <f t="shared" si="101"/>
        <v>110242</v>
      </c>
      <c r="M175" s="147">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7">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2">
      <c r="A176" s="150" t="s">
        <v>444</v>
      </c>
      <c r="B176" s="441" t="s">
        <v>28</v>
      </c>
      <c r="C176" s="365" t="str">
        <f t="shared" si="72"/>
        <v>England ICS - Dorset</v>
      </c>
      <c r="D176" s="110">
        <f t="shared" si="93"/>
        <v>309517</v>
      </c>
      <c r="E176" s="110">
        <f t="shared" si="94"/>
        <v>323213</v>
      </c>
      <c r="F176" s="143">
        <f t="shared" si="95"/>
        <v>776780</v>
      </c>
      <c r="G176" s="72">
        <f t="shared" si="96"/>
        <v>383364</v>
      </c>
      <c r="H176" s="73">
        <f t="shared" si="97"/>
        <v>393416</v>
      </c>
      <c r="I176" s="72">
        <f t="shared" si="98"/>
        <v>309517</v>
      </c>
      <c r="J176" s="145">
        <f t="shared" si="99"/>
        <v>323213</v>
      </c>
      <c r="K176" s="147">
        <f t="shared" si="100"/>
        <v>73847</v>
      </c>
      <c r="L176" s="71">
        <f t="shared" si="101"/>
        <v>70203</v>
      </c>
      <c r="M176" s="147">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7">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2">
      <c r="A177" s="150" t="s">
        <v>444</v>
      </c>
      <c r="B177" s="441" t="s">
        <v>563</v>
      </c>
      <c r="C177" s="365" t="str">
        <f t="shared" si="72"/>
        <v>England ICS - Frimley</v>
      </c>
      <c r="D177" s="110">
        <f t="shared" si="93"/>
        <v>280610</v>
      </c>
      <c r="E177" s="110">
        <f t="shared" si="94"/>
        <v>289515</v>
      </c>
      <c r="F177" s="143">
        <f t="shared" si="95"/>
        <v>746739</v>
      </c>
      <c r="G177" s="72">
        <f t="shared" si="96"/>
        <v>371630</v>
      </c>
      <c r="H177" s="73">
        <f t="shared" si="97"/>
        <v>375109</v>
      </c>
      <c r="I177" s="72">
        <f t="shared" si="98"/>
        <v>280610</v>
      </c>
      <c r="J177" s="145">
        <f t="shared" si="99"/>
        <v>289515</v>
      </c>
      <c r="K177" s="147">
        <f t="shared" si="100"/>
        <v>91020</v>
      </c>
      <c r="L177" s="71">
        <f t="shared" si="101"/>
        <v>85594</v>
      </c>
      <c r="M177" s="147">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7">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2">
      <c r="A178" s="150" t="s">
        <v>444</v>
      </c>
      <c r="B178" s="441" t="s">
        <v>29</v>
      </c>
      <c r="C178" s="365" t="str">
        <f t="shared" si="72"/>
        <v>England ICS - Gloucestershire</v>
      </c>
      <c r="D178" s="110">
        <f t="shared" si="93"/>
        <v>248138</v>
      </c>
      <c r="E178" s="110">
        <f t="shared" si="94"/>
        <v>262950</v>
      </c>
      <c r="F178" s="143">
        <f t="shared" si="95"/>
        <v>640650</v>
      </c>
      <c r="G178" s="72">
        <f t="shared" si="96"/>
        <v>314175</v>
      </c>
      <c r="H178" s="73">
        <f t="shared" si="97"/>
        <v>326475</v>
      </c>
      <c r="I178" s="72">
        <f t="shared" si="98"/>
        <v>248138</v>
      </c>
      <c r="J178" s="145">
        <f t="shared" si="99"/>
        <v>262950</v>
      </c>
      <c r="K178" s="147">
        <f t="shared" si="100"/>
        <v>66037</v>
      </c>
      <c r="L178" s="71">
        <f t="shared" si="101"/>
        <v>63525</v>
      </c>
      <c r="M178" s="147">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7">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2">
      <c r="A179" s="150" t="s">
        <v>444</v>
      </c>
      <c r="B179" s="441" t="s">
        <v>564</v>
      </c>
      <c r="C179" s="365" t="str">
        <f t="shared" si="72"/>
        <v xml:space="preserve">England ICS - Greater Manchester </v>
      </c>
      <c r="D179" s="110">
        <f t="shared" si="93"/>
        <v>1098593</v>
      </c>
      <c r="E179" s="110">
        <f t="shared" si="94"/>
        <v>1128011</v>
      </c>
      <c r="F179" s="143">
        <f t="shared" si="95"/>
        <v>2881890</v>
      </c>
      <c r="G179" s="72">
        <f t="shared" si="96"/>
        <v>1434728</v>
      </c>
      <c r="H179" s="73">
        <f t="shared" si="97"/>
        <v>1447162</v>
      </c>
      <c r="I179" s="72">
        <f t="shared" si="98"/>
        <v>1098593</v>
      </c>
      <c r="J179" s="145">
        <f t="shared" si="99"/>
        <v>1128011</v>
      </c>
      <c r="K179" s="147">
        <f t="shared" si="100"/>
        <v>336135</v>
      </c>
      <c r="L179" s="71">
        <f t="shared" si="101"/>
        <v>319151</v>
      </c>
      <c r="M179" s="147">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7">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2">
      <c r="A180" s="150" t="s">
        <v>444</v>
      </c>
      <c r="B180" s="441" t="s">
        <v>391</v>
      </c>
      <c r="C180" s="365" t="str">
        <f t="shared" si="72"/>
        <v>England ICS - Hampshire and the Isle of Wight</v>
      </c>
      <c r="D180" s="110">
        <f t="shared" si="93"/>
        <v>715426</v>
      </c>
      <c r="E180" s="110">
        <f t="shared" si="94"/>
        <v>747588</v>
      </c>
      <c r="F180" s="143">
        <f t="shared" si="95"/>
        <v>1831473</v>
      </c>
      <c r="G180" s="72">
        <f t="shared" si="96"/>
        <v>904764</v>
      </c>
      <c r="H180" s="73">
        <f t="shared" si="97"/>
        <v>926709</v>
      </c>
      <c r="I180" s="72">
        <f t="shared" si="98"/>
        <v>715426</v>
      </c>
      <c r="J180" s="145">
        <f t="shared" si="99"/>
        <v>747588</v>
      </c>
      <c r="K180" s="147">
        <f t="shared" si="100"/>
        <v>189338</v>
      </c>
      <c r="L180" s="71">
        <f t="shared" si="101"/>
        <v>179121</v>
      </c>
      <c r="M180" s="147">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7">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2">
      <c r="A181" s="150" t="s">
        <v>444</v>
      </c>
      <c r="B181" s="441" t="s">
        <v>388</v>
      </c>
      <c r="C181" s="365" t="str">
        <f t="shared" si="72"/>
        <v>England ICS - Hertfordshire and West Essex</v>
      </c>
      <c r="D181" s="110">
        <f t="shared" si="93"/>
        <v>552598</v>
      </c>
      <c r="E181" s="110">
        <f t="shared" si="94"/>
        <v>594357</v>
      </c>
      <c r="F181" s="143">
        <f t="shared" si="95"/>
        <v>1488061</v>
      </c>
      <c r="G181" s="72">
        <f t="shared" si="96"/>
        <v>727451</v>
      </c>
      <c r="H181" s="73">
        <f t="shared" si="97"/>
        <v>760610</v>
      </c>
      <c r="I181" s="72">
        <f t="shared" si="98"/>
        <v>552598</v>
      </c>
      <c r="J181" s="145">
        <f t="shared" si="99"/>
        <v>594357</v>
      </c>
      <c r="K181" s="147">
        <f t="shared" si="100"/>
        <v>174853</v>
      </c>
      <c r="L181" s="71">
        <f t="shared" si="101"/>
        <v>166253</v>
      </c>
      <c r="M181" s="147">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7">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2">
      <c r="A182" s="150" t="s">
        <v>444</v>
      </c>
      <c r="B182" s="441" t="s">
        <v>716</v>
      </c>
      <c r="C182" s="365" t="str">
        <f t="shared" si="72"/>
        <v>England ICS - Herefordshire and Worcestershire</v>
      </c>
      <c r="D182" s="110">
        <f t="shared" si="93"/>
        <v>309932</v>
      </c>
      <c r="E182" s="110">
        <f t="shared" si="94"/>
        <v>326371</v>
      </c>
      <c r="F182" s="143">
        <f t="shared" si="95"/>
        <v>791685</v>
      </c>
      <c r="G182" s="72">
        <f t="shared" si="96"/>
        <v>389585</v>
      </c>
      <c r="H182" s="73">
        <f t="shared" si="97"/>
        <v>402100</v>
      </c>
      <c r="I182" s="72">
        <f t="shared" si="98"/>
        <v>309932</v>
      </c>
      <c r="J182" s="145">
        <f t="shared" si="99"/>
        <v>326371</v>
      </c>
      <c r="K182" s="147">
        <f t="shared" si="100"/>
        <v>79653</v>
      </c>
      <c r="L182" s="71">
        <f t="shared" si="101"/>
        <v>75729</v>
      </c>
      <c r="M182" s="147">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7">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2">
      <c r="A183" s="150" t="s">
        <v>444</v>
      </c>
      <c r="B183" s="441" t="s">
        <v>717</v>
      </c>
      <c r="C183" s="365" t="str">
        <f t="shared" si="72"/>
        <v>England ICS - Humber and North Yorkshire</v>
      </c>
      <c r="D183" s="110">
        <f t="shared" si="93"/>
        <v>671757</v>
      </c>
      <c r="E183" s="110">
        <f t="shared" si="94"/>
        <v>701707</v>
      </c>
      <c r="F183" s="143">
        <f t="shared" si="95"/>
        <v>1708723</v>
      </c>
      <c r="G183" s="72">
        <f t="shared" si="96"/>
        <v>843891</v>
      </c>
      <c r="H183" s="73">
        <f t="shared" si="97"/>
        <v>864832</v>
      </c>
      <c r="I183" s="72">
        <f t="shared" si="98"/>
        <v>671757</v>
      </c>
      <c r="J183" s="145">
        <f t="shared" si="99"/>
        <v>701707</v>
      </c>
      <c r="K183" s="147">
        <f t="shared" si="100"/>
        <v>172134</v>
      </c>
      <c r="L183" s="71">
        <f t="shared" si="101"/>
        <v>163125</v>
      </c>
      <c r="M183" s="147">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7">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2">
      <c r="A184" s="150" t="s">
        <v>444</v>
      </c>
      <c r="B184" s="441" t="s">
        <v>279</v>
      </c>
      <c r="C184" s="365" t="str">
        <f t="shared" si="72"/>
        <v>England ICS - Kent and Medway</v>
      </c>
      <c r="D184" s="110">
        <f t="shared" si="93"/>
        <v>706308</v>
      </c>
      <c r="E184" s="110">
        <f t="shared" si="94"/>
        <v>749879</v>
      </c>
      <c r="F184" s="143">
        <f t="shared" si="95"/>
        <v>1868199</v>
      </c>
      <c r="G184" s="72">
        <f t="shared" si="96"/>
        <v>918033</v>
      </c>
      <c r="H184" s="73">
        <f t="shared" si="97"/>
        <v>950166</v>
      </c>
      <c r="I184" s="72">
        <f t="shared" si="98"/>
        <v>706308</v>
      </c>
      <c r="J184" s="145">
        <f t="shared" si="99"/>
        <v>749879</v>
      </c>
      <c r="K184" s="147">
        <f t="shared" si="100"/>
        <v>211725</v>
      </c>
      <c r="L184" s="71">
        <f t="shared" si="101"/>
        <v>200287</v>
      </c>
      <c r="M184" s="147">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7">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2">
      <c r="A185" s="150" t="s">
        <v>444</v>
      </c>
      <c r="B185" s="441" t="s">
        <v>565</v>
      </c>
      <c r="C185" s="365" t="str">
        <f t="shared" si="72"/>
        <v>England ICS - Lancashire and South Cumbria</v>
      </c>
      <c r="D185" s="110">
        <f t="shared" si="93"/>
        <v>659847</v>
      </c>
      <c r="E185" s="110">
        <f t="shared" si="94"/>
        <v>687755</v>
      </c>
      <c r="F185" s="143">
        <f t="shared" si="95"/>
        <v>1701655</v>
      </c>
      <c r="G185" s="72">
        <f t="shared" si="96"/>
        <v>841367</v>
      </c>
      <c r="H185" s="73">
        <f t="shared" si="97"/>
        <v>860288</v>
      </c>
      <c r="I185" s="72">
        <f t="shared" si="98"/>
        <v>659847</v>
      </c>
      <c r="J185" s="145">
        <f t="shared" si="99"/>
        <v>687755</v>
      </c>
      <c r="K185" s="147">
        <f t="shared" si="100"/>
        <v>181520</v>
      </c>
      <c r="L185" s="71">
        <f t="shared" si="101"/>
        <v>172533</v>
      </c>
      <c r="M185" s="147">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7">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2">
      <c r="A186" s="150" t="s">
        <v>444</v>
      </c>
      <c r="B186" s="441" t="s">
        <v>384</v>
      </c>
      <c r="C186" s="365" t="str">
        <f t="shared" si="72"/>
        <v>England ICS - Leicester, Leicestershire and Rutland</v>
      </c>
      <c r="D186" s="110">
        <f t="shared" si="93"/>
        <v>430266</v>
      </c>
      <c r="E186" s="110">
        <f t="shared" si="94"/>
        <v>442069</v>
      </c>
      <c r="F186" s="143">
        <f t="shared" si="95"/>
        <v>1107597</v>
      </c>
      <c r="G186" s="72">
        <f t="shared" si="96"/>
        <v>551149</v>
      </c>
      <c r="H186" s="73">
        <f t="shared" si="97"/>
        <v>556448</v>
      </c>
      <c r="I186" s="72">
        <f t="shared" si="98"/>
        <v>430266</v>
      </c>
      <c r="J186" s="145">
        <f t="shared" si="99"/>
        <v>442069</v>
      </c>
      <c r="K186" s="147">
        <f t="shared" si="100"/>
        <v>120883</v>
      </c>
      <c r="L186" s="71">
        <f t="shared" si="101"/>
        <v>114379</v>
      </c>
      <c r="M186" s="147">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7">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2">
      <c r="A187" s="150" t="s">
        <v>444</v>
      </c>
      <c r="B187" s="441" t="s">
        <v>374</v>
      </c>
      <c r="C187" s="365" t="str">
        <f t="shared" si="72"/>
        <v>England ICS - Lincolnshire</v>
      </c>
      <c r="D187" s="110">
        <f t="shared" si="93"/>
        <v>300527</v>
      </c>
      <c r="E187" s="110">
        <f t="shared" si="94"/>
        <v>318474</v>
      </c>
      <c r="F187" s="143">
        <f t="shared" si="95"/>
        <v>766333</v>
      </c>
      <c r="G187" s="72">
        <f t="shared" si="96"/>
        <v>375699</v>
      </c>
      <c r="H187" s="73">
        <f t="shared" si="97"/>
        <v>390634</v>
      </c>
      <c r="I187" s="72">
        <f t="shared" si="98"/>
        <v>300527</v>
      </c>
      <c r="J187" s="145">
        <f t="shared" si="99"/>
        <v>318474</v>
      </c>
      <c r="K187" s="147">
        <f t="shared" si="100"/>
        <v>75172</v>
      </c>
      <c r="L187" s="71">
        <f t="shared" si="101"/>
        <v>72160</v>
      </c>
      <c r="M187" s="147">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7">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2">
      <c r="A188" s="150" t="s">
        <v>444</v>
      </c>
      <c r="B188" s="441" t="s">
        <v>566</v>
      </c>
      <c r="C188" s="365" t="str">
        <f t="shared" si="72"/>
        <v xml:space="preserve">England ICS - Mid and South Essex </v>
      </c>
      <c r="D188" s="110">
        <f t="shared" si="93"/>
        <v>452188</v>
      </c>
      <c r="E188" s="110">
        <f t="shared" si="94"/>
        <v>483661</v>
      </c>
      <c r="F188" s="143">
        <f t="shared" si="95"/>
        <v>1199296</v>
      </c>
      <c r="G188" s="72">
        <f t="shared" si="96"/>
        <v>587395</v>
      </c>
      <c r="H188" s="73">
        <f t="shared" si="97"/>
        <v>611901</v>
      </c>
      <c r="I188" s="72">
        <f t="shared" si="98"/>
        <v>452188</v>
      </c>
      <c r="J188" s="145">
        <f t="shared" si="99"/>
        <v>483661</v>
      </c>
      <c r="K188" s="147">
        <f t="shared" si="100"/>
        <v>135207</v>
      </c>
      <c r="L188" s="71">
        <f t="shared" si="101"/>
        <v>128240</v>
      </c>
      <c r="M188" s="147">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7">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2">
      <c r="A189" s="150" t="s">
        <v>444</v>
      </c>
      <c r="B189" s="441" t="s">
        <v>386</v>
      </c>
      <c r="C189" s="365" t="str">
        <f t="shared" si="72"/>
        <v>England ICS - Norfolk and Waveney</v>
      </c>
      <c r="D189" s="110">
        <f t="shared" si="93"/>
        <v>406639</v>
      </c>
      <c r="E189" s="110">
        <f t="shared" si="94"/>
        <v>431328</v>
      </c>
      <c r="F189" s="143">
        <f t="shared" si="95"/>
        <v>1032661</v>
      </c>
      <c r="G189" s="72">
        <f t="shared" si="96"/>
        <v>506595</v>
      </c>
      <c r="H189" s="73">
        <f t="shared" si="97"/>
        <v>526066</v>
      </c>
      <c r="I189" s="72">
        <f t="shared" si="98"/>
        <v>406639</v>
      </c>
      <c r="J189" s="145">
        <f t="shared" si="99"/>
        <v>431328</v>
      </c>
      <c r="K189" s="147">
        <f t="shared" si="100"/>
        <v>99956</v>
      </c>
      <c r="L189" s="71">
        <f t="shared" si="101"/>
        <v>94738</v>
      </c>
      <c r="M189" s="147">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7">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2">
      <c r="A190" s="150" t="s">
        <v>444</v>
      </c>
      <c r="B190" s="441" t="s">
        <v>567</v>
      </c>
      <c r="C190" s="365" t="str">
        <f t="shared" si="72"/>
        <v xml:space="preserve">England ICS - North Central London </v>
      </c>
      <c r="D190" s="110">
        <f t="shared" si="93"/>
        <v>593891</v>
      </c>
      <c r="E190" s="110">
        <f t="shared" si="94"/>
        <v>596826</v>
      </c>
      <c r="F190" s="143">
        <f t="shared" si="95"/>
        <v>1526582</v>
      </c>
      <c r="G190" s="72">
        <f t="shared" si="96"/>
        <v>766256</v>
      </c>
      <c r="H190" s="73">
        <f t="shared" si="97"/>
        <v>760326</v>
      </c>
      <c r="I190" s="72">
        <f t="shared" si="98"/>
        <v>593891</v>
      </c>
      <c r="J190" s="145">
        <f t="shared" si="99"/>
        <v>596826</v>
      </c>
      <c r="K190" s="147">
        <f t="shared" si="100"/>
        <v>172365</v>
      </c>
      <c r="L190" s="71">
        <f t="shared" si="101"/>
        <v>163500</v>
      </c>
      <c r="M190" s="147">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7">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2">
      <c r="A191" s="150" t="s">
        <v>444</v>
      </c>
      <c r="B191" s="441" t="s">
        <v>535</v>
      </c>
      <c r="C191" s="365" t="str">
        <f t="shared" si="72"/>
        <v>England ICS - North East and North Cumbria</v>
      </c>
      <c r="D191" s="110">
        <f t="shared" si="93"/>
        <v>1170091</v>
      </c>
      <c r="E191" s="110">
        <f t="shared" si="94"/>
        <v>1236662</v>
      </c>
      <c r="F191" s="143">
        <f t="shared" si="95"/>
        <v>3000432</v>
      </c>
      <c r="G191" s="72">
        <f t="shared" si="96"/>
        <v>1475310</v>
      </c>
      <c r="H191" s="73">
        <f t="shared" si="97"/>
        <v>1525122</v>
      </c>
      <c r="I191" s="72">
        <f t="shared" si="98"/>
        <v>1170091</v>
      </c>
      <c r="J191" s="145">
        <f t="shared" si="99"/>
        <v>1236662</v>
      </c>
      <c r="K191" s="147">
        <f t="shared" si="100"/>
        <v>305219</v>
      </c>
      <c r="L191" s="71">
        <f t="shared" si="101"/>
        <v>288460</v>
      </c>
      <c r="M191" s="147">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7">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2">
      <c r="A192" s="150" t="s">
        <v>444</v>
      </c>
      <c r="B192" s="441" t="s">
        <v>568</v>
      </c>
      <c r="C192" s="365" t="str">
        <f t="shared" si="72"/>
        <v xml:space="preserve">England ICS - North East London </v>
      </c>
      <c r="D192" s="110">
        <f t="shared" si="93"/>
        <v>784566</v>
      </c>
      <c r="E192" s="110">
        <f t="shared" si="94"/>
        <v>758991</v>
      </c>
      <c r="F192" s="143">
        <f t="shared" si="95"/>
        <v>2036470</v>
      </c>
      <c r="G192" s="72">
        <f t="shared" si="96"/>
        <v>1037604</v>
      </c>
      <c r="H192" s="73">
        <f t="shared" si="97"/>
        <v>998866</v>
      </c>
      <c r="I192" s="72">
        <f t="shared" si="98"/>
        <v>784566</v>
      </c>
      <c r="J192" s="145">
        <f t="shared" si="99"/>
        <v>758991</v>
      </c>
      <c r="K192" s="147">
        <f t="shared" si="100"/>
        <v>253038</v>
      </c>
      <c r="L192" s="71">
        <f t="shared" si="101"/>
        <v>239875</v>
      </c>
      <c r="M192" s="147">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7">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2">
      <c r="A193" s="150" t="s">
        <v>444</v>
      </c>
      <c r="B193" s="441" t="s">
        <v>569</v>
      </c>
      <c r="C193" s="365" t="str">
        <f t="shared" si="72"/>
        <v>England ICS - North West London</v>
      </c>
      <c r="D193" s="110">
        <f t="shared" si="93"/>
        <v>828249</v>
      </c>
      <c r="E193" s="110">
        <f t="shared" si="94"/>
        <v>805826</v>
      </c>
      <c r="F193" s="143">
        <f t="shared" si="95"/>
        <v>2111469</v>
      </c>
      <c r="G193" s="72">
        <f t="shared" si="96"/>
        <v>1073359</v>
      </c>
      <c r="H193" s="73">
        <f t="shared" si="97"/>
        <v>1038110</v>
      </c>
      <c r="I193" s="72">
        <f t="shared" si="98"/>
        <v>828249</v>
      </c>
      <c r="J193" s="145">
        <f t="shared" si="99"/>
        <v>805826</v>
      </c>
      <c r="K193" s="147">
        <f t="shared" si="100"/>
        <v>245110</v>
      </c>
      <c r="L193" s="71">
        <f t="shared" si="101"/>
        <v>232284</v>
      </c>
      <c r="M193" s="147">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7">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2">
      <c r="A194" s="150" t="s">
        <v>444</v>
      </c>
      <c r="B194" s="441" t="s">
        <v>379</v>
      </c>
      <c r="C194" s="365" t="str">
        <f t="shared" si="72"/>
        <v>England ICS - Northamptonshire</v>
      </c>
      <c r="D194" s="110">
        <f t="shared" ref="D194" si="102">I194</f>
        <v>280031</v>
      </c>
      <c r="E194" s="110">
        <f t="shared" ref="E194" si="103">J194</f>
        <v>290793</v>
      </c>
      <c r="F194" s="143">
        <f t="shared" ref="F194" si="104">G194+H194</f>
        <v>740111</v>
      </c>
      <c r="G194" s="72">
        <f t="shared" ref="G194" si="105">SUM(M194:CY194)</f>
        <v>366197</v>
      </c>
      <c r="H194" s="73">
        <f t="shared" ref="H194" si="106">SUM(CZ194:GL194)</f>
        <v>373914</v>
      </c>
      <c r="I194" s="72">
        <f t="shared" ref="I194" si="107">SUM(AE194:CY194)</f>
        <v>280031</v>
      </c>
      <c r="J194" s="145">
        <f t="shared" ref="J194" si="108">SUM(DR194:GL194)</f>
        <v>290793</v>
      </c>
      <c r="K194" s="147">
        <f t="shared" ref="K194" si="109">SUM(M194:AD194)</f>
        <v>86166</v>
      </c>
      <c r="L194" s="71">
        <f t="shared" ref="L194" si="110">SUM(CZ194:DQ194)</f>
        <v>83121</v>
      </c>
      <c r="M194" s="147">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7">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2">
      <c r="A195" s="150" t="s">
        <v>444</v>
      </c>
      <c r="B195" s="441" t="s">
        <v>718</v>
      </c>
      <c r="C195" s="365" t="str">
        <f t="shared" si="72"/>
        <v>England ICS - Nottingham and Nottinghamshire</v>
      </c>
      <c r="D195" s="110">
        <f t="shared" si="93"/>
        <v>413641</v>
      </c>
      <c r="E195" s="110">
        <f t="shared" si="94"/>
        <v>424616</v>
      </c>
      <c r="F195" s="143">
        <f t="shared" si="95"/>
        <v>1052195</v>
      </c>
      <c r="G195" s="72">
        <f t="shared" si="96"/>
        <v>523505</v>
      </c>
      <c r="H195" s="73">
        <f t="shared" si="97"/>
        <v>528690</v>
      </c>
      <c r="I195" s="72">
        <f t="shared" si="98"/>
        <v>413641</v>
      </c>
      <c r="J195" s="145">
        <f t="shared" si="99"/>
        <v>424616</v>
      </c>
      <c r="K195" s="147">
        <f t="shared" si="100"/>
        <v>109864</v>
      </c>
      <c r="L195" s="71">
        <f t="shared" si="101"/>
        <v>104074</v>
      </c>
      <c r="M195" s="147">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7">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2">
      <c r="A196" s="150" t="s">
        <v>444</v>
      </c>
      <c r="B196" s="441" t="s">
        <v>723</v>
      </c>
      <c r="C196" s="365" t="str">
        <f t="shared" si="72"/>
        <v>England ICS - Shropshire, Telford and Wrekin</v>
      </c>
      <c r="D196" s="110">
        <f t="shared" si="84"/>
        <v>199279</v>
      </c>
      <c r="E196" s="110">
        <f t="shared" si="85"/>
        <v>205519</v>
      </c>
      <c r="F196" s="143">
        <f t="shared" si="86"/>
        <v>506737</v>
      </c>
      <c r="G196" s="72">
        <f t="shared" si="87"/>
        <v>251214</v>
      </c>
      <c r="H196" s="73">
        <f t="shared" si="88"/>
        <v>255523</v>
      </c>
      <c r="I196" s="72">
        <f t="shared" si="89"/>
        <v>199279</v>
      </c>
      <c r="J196" s="145">
        <f t="shared" si="90"/>
        <v>205519</v>
      </c>
      <c r="K196" s="147">
        <f t="shared" si="91"/>
        <v>51935</v>
      </c>
      <c r="L196" s="71">
        <f t="shared" si="92"/>
        <v>50004</v>
      </c>
      <c r="M196" s="147">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7">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2">
      <c r="A197" s="150" t="s">
        <v>444</v>
      </c>
      <c r="B197" s="441" t="s">
        <v>30</v>
      </c>
      <c r="C197" s="365" t="str">
        <f t="shared" si="72"/>
        <v>England ICS - Somerset</v>
      </c>
      <c r="D197" s="110">
        <f t="shared" si="84"/>
        <v>218431</v>
      </c>
      <c r="E197" s="110">
        <f t="shared" si="85"/>
        <v>234127</v>
      </c>
      <c r="F197" s="143">
        <f t="shared" si="86"/>
        <v>563851</v>
      </c>
      <c r="G197" s="72">
        <f t="shared" si="87"/>
        <v>275288</v>
      </c>
      <c r="H197" s="73">
        <f t="shared" si="88"/>
        <v>288563</v>
      </c>
      <c r="I197" s="72">
        <f t="shared" si="89"/>
        <v>218431</v>
      </c>
      <c r="J197" s="145">
        <f t="shared" si="90"/>
        <v>234127</v>
      </c>
      <c r="K197" s="147">
        <f t="shared" si="91"/>
        <v>56857</v>
      </c>
      <c r="L197" s="71">
        <f t="shared" si="92"/>
        <v>54436</v>
      </c>
      <c r="M197" s="147">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7">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2">
      <c r="A198" s="150" t="s">
        <v>444</v>
      </c>
      <c r="B198" s="441" t="s">
        <v>389</v>
      </c>
      <c r="C198" s="365" t="str">
        <f t="shared" si="72"/>
        <v>England ICS - South East London</v>
      </c>
      <c r="D198" s="110">
        <f t="shared" si="84"/>
        <v>697479</v>
      </c>
      <c r="E198" s="110">
        <f t="shared" si="85"/>
        <v>722545</v>
      </c>
      <c r="F198" s="143">
        <f t="shared" si="86"/>
        <v>1818226</v>
      </c>
      <c r="G198" s="72">
        <f t="shared" si="87"/>
        <v>901719</v>
      </c>
      <c r="H198" s="73">
        <f t="shared" si="88"/>
        <v>916507</v>
      </c>
      <c r="I198" s="72">
        <f t="shared" si="89"/>
        <v>697479</v>
      </c>
      <c r="J198" s="145">
        <f t="shared" si="90"/>
        <v>722545</v>
      </c>
      <c r="K198" s="147">
        <f t="shared" si="91"/>
        <v>204240</v>
      </c>
      <c r="L198" s="71">
        <f t="shared" si="92"/>
        <v>193962</v>
      </c>
      <c r="M198" s="147">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7">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2">
      <c r="A199" s="150" t="s">
        <v>444</v>
      </c>
      <c r="B199" s="441" t="s">
        <v>390</v>
      </c>
      <c r="C199" s="365" t="str">
        <f t="shared" si="72"/>
        <v>England ICS - South West London</v>
      </c>
      <c r="D199" s="110">
        <f t="shared" si="84"/>
        <v>560076</v>
      </c>
      <c r="E199" s="110">
        <f t="shared" si="85"/>
        <v>606444</v>
      </c>
      <c r="F199" s="143">
        <f t="shared" si="86"/>
        <v>1509741</v>
      </c>
      <c r="G199" s="72">
        <f t="shared" si="87"/>
        <v>735440</v>
      </c>
      <c r="H199" s="73">
        <f t="shared" si="88"/>
        <v>774301</v>
      </c>
      <c r="I199" s="72">
        <f t="shared" si="89"/>
        <v>560076</v>
      </c>
      <c r="J199" s="145">
        <f t="shared" si="90"/>
        <v>606444</v>
      </c>
      <c r="K199" s="147">
        <f t="shared" si="91"/>
        <v>175364</v>
      </c>
      <c r="L199" s="71">
        <f t="shared" si="92"/>
        <v>167857</v>
      </c>
      <c r="M199" s="147">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7">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2">
      <c r="A200" s="150" t="s">
        <v>444</v>
      </c>
      <c r="B200" s="441" t="s">
        <v>719</v>
      </c>
      <c r="C200" s="365" t="str">
        <f t="shared" si="72"/>
        <v>England ICS - South Yorkshire</v>
      </c>
      <c r="D200" s="110">
        <f t="shared" si="84"/>
        <v>597392</v>
      </c>
      <c r="E200" s="110">
        <f t="shared" si="85"/>
        <v>617280</v>
      </c>
      <c r="F200" s="143">
        <f t="shared" si="86"/>
        <v>1533334</v>
      </c>
      <c r="G200" s="72">
        <f t="shared" si="87"/>
        <v>760543</v>
      </c>
      <c r="H200" s="73">
        <f t="shared" si="88"/>
        <v>772791</v>
      </c>
      <c r="I200" s="72">
        <f t="shared" si="89"/>
        <v>597392</v>
      </c>
      <c r="J200" s="145">
        <f t="shared" si="90"/>
        <v>617280</v>
      </c>
      <c r="K200" s="147">
        <f t="shared" si="91"/>
        <v>163151</v>
      </c>
      <c r="L200" s="71">
        <f t="shared" si="92"/>
        <v>155511</v>
      </c>
      <c r="M200" s="147">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7">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2">
      <c r="A201" s="150" t="s">
        <v>444</v>
      </c>
      <c r="B201" s="441" t="s">
        <v>724</v>
      </c>
      <c r="C201" s="365" t="str">
        <f t="shared" si="72"/>
        <v>England ICS - Staffodshire and Stoke on Trent</v>
      </c>
      <c r="D201" s="110">
        <f t="shared" ref="D201:D206" si="111">I201</f>
        <v>450150</v>
      </c>
      <c r="E201" s="110">
        <f t="shared" ref="E201:E206" si="112">J201</f>
        <v>460064</v>
      </c>
      <c r="F201" s="143">
        <f t="shared" ref="F201:F206" si="113">G201+H201</f>
        <v>1139794</v>
      </c>
      <c r="G201" s="72">
        <f t="shared" ref="G201:G206" si="114">SUM(M201:CY201)</f>
        <v>568006</v>
      </c>
      <c r="H201" s="73">
        <f t="shared" ref="H201:H206" si="115">SUM(CZ201:GL201)</f>
        <v>571788</v>
      </c>
      <c r="I201" s="72">
        <f t="shared" ref="I201:I206" si="116">SUM(AE201:CY201)</f>
        <v>450150</v>
      </c>
      <c r="J201" s="145">
        <f t="shared" ref="J201:J206" si="117">SUM(DR201:GL201)</f>
        <v>460064</v>
      </c>
      <c r="K201" s="147">
        <f t="shared" ref="K201:K206" si="118">SUM(M201:AD201)</f>
        <v>117856</v>
      </c>
      <c r="L201" s="71">
        <f t="shared" ref="L201:L206" si="119">SUM(CZ201:DQ201)</f>
        <v>111724</v>
      </c>
      <c r="M201" s="147">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7">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2">
      <c r="A202" s="150" t="s">
        <v>444</v>
      </c>
      <c r="B202" s="441" t="s">
        <v>387</v>
      </c>
      <c r="C202" s="365" t="str">
        <f t="shared" si="72"/>
        <v>England ICS - Suffolk and North East Essex</v>
      </c>
      <c r="D202" s="110">
        <f t="shared" si="111"/>
        <v>385963</v>
      </c>
      <c r="E202" s="110">
        <f t="shared" si="112"/>
        <v>402853</v>
      </c>
      <c r="F202" s="143">
        <f t="shared" si="113"/>
        <v>987177</v>
      </c>
      <c r="G202" s="72">
        <f t="shared" si="114"/>
        <v>487631</v>
      </c>
      <c r="H202" s="73">
        <f t="shared" si="115"/>
        <v>499546</v>
      </c>
      <c r="I202" s="72">
        <f t="shared" si="116"/>
        <v>385963</v>
      </c>
      <c r="J202" s="145">
        <f t="shared" si="117"/>
        <v>402853</v>
      </c>
      <c r="K202" s="147">
        <f t="shared" si="118"/>
        <v>101668</v>
      </c>
      <c r="L202" s="71">
        <f t="shared" si="119"/>
        <v>96693</v>
      </c>
      <c r="M202" s="147">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7">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2">
      <c r="A203" s="150" t="s">
        <v>444</v>
      </c>
      <c r="B203" s="441" t="s">
        <v>527</v>
      </c>
      <c r="C203" s="365" t="str">
        <f t="shared" si="72"/>
        <v>England ICS - Surrey Heartlands</v>
      </c>
      <c r="D203" s="110">
        <f t="shared" si="111"/>
        <v>396737</v>
      </c>
      <c r="E203" s="110">
        <f t="shared" si="112"/>
        <v>421113</v>
      </c>
      <c r="F203" s="143">
        <f t="shared" si="113"/>
        <v>1052425</v>
      </c>
      <c r="G203" s="72">
        <f t="shared" si="114"/>
        <v>516937</v>
      </c>
      <c r="H203" s="73">
        <f t="shared" si="115"/>
        <v>535488</v>
      </c>
      <c r="I203" s="72">
        <f t="shared" si="116"/>
        <v>396737</v>
      </c>
      <c r="J203" s="145">
        <f t="shared" si="117"/>
        <v>421113</v>
      </c>
      <c r="K203" s="147">
        <f t="shared" si="118"/>
        <v>120200</v>
      </c>
      <c r="L203" s="71">
        <f t="shared" si="119"/>
        <v>114375</v>
      </c>
      <c r="M203" s="147">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7">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2">
      <c r="A204" s="150" t="s">
        <v>444</v>
      </c>
      <c r="B204" s="441" t="s">
        <v>720</v>
      </c>
      <c r="C204" s="365" t="str">
        <f t="shared" si="72"/>
        <v>England ICS - Sussex</v>
      </c>
      <c r="D204" s="110">
        <f t="shared" si="111"/>
        <v>664808</v>
      </c>
      <c r="E204" s="110">
        <f t="shared" si="112"/>
        <v>714065</v>
      </c>
      <c r="F204" s="143">
        <f t="shared" si="113"/>
        <v>1711539</v>
      </c>
      <c r="G204" s="72">
        <f t="shared" si="114"/>
        <v>836321</v>
      </c>
      <c r="H204" s="73">
        <f t="shared" si="115"/>
        <v>875218</v>
      </c>
      <c r="I204" s="72">
        <f t="shared" si="116"/>
        <v>664808</v>
      </c>
      <c r="J204" s="145">
        <f t="shared" si="117"/>
        <v>714065</v>
      </c>
      <c r="K204" s="147">
        <f t="shared" si="118"/>
        <v>171513</v>
      </c>
      <c r="L204" s="71">
        <f t="shared" si="119"/>
        <v>161153</v>
      </c>
      <c r="M204" s="147">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7">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2">
      <c r="A205" s="150" t="s">
        <v>444</v>
      </c>
      <c r="B205" s="441" t="s">
        <v>721</v>
      </c>
      <c r="C205" s="365" t="str">
        <f t="shared" si="72"/>
        <v>England ICS - Black Country</v>
      </c>
      <c r="D205" s="110">
        <f t="shared" si="111"/>
        <v>516421</v>
      </c>
      <c r="E205" s="110">
        <f t="shared" si="112"/>
        <v>533261</v>
      </c>
      <c r="F205" s="143">
        <f t="shared" si="113"/>
        <v>1380809</v>
      </c>
      <c r="G205" s="72">
        <f t="shared" si="114"/>
        <v>686215</v>
      </c>
      <c r="H205" s="73">
        <f t="shared" si="115"/>
        <v>694594</v>
      </c>
      <c r="I205" s="72">
        <f t="shared" si="116"/>
        <v>516421</v>
      </c>
      <c r="J205" s="145">
        <f t="shared" si="117"/>
        <v>533261</v>
      </c>
      <c r="K205" s="147">
        <f t="shared" si="118"/>
        <v>169794</v>
      </c>
      <c r="L205" s="71">
        <f t="shared" si="119"/>
        <v>161333</v>
      </c>
      <c r="M205" s="147">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7">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2">
      <c r="A206" s="150" t="s">
        <v>444</v>
      </c>
      <c r="B206" s="441" t="s">
        <v>722</v>
      </c>
      <c r="C206" s="365" t="str">
        <f t="shared" si="72"/>
        <v>England ICS - West Yorkshire</v>
      </c>
      <c r="D206" s="110">
        <f t="shared" si="111"/>
        <v>902561</v>
      </c>
      <c r="E206" s="110">
        <f t="shared" si="112"/>
        <v>950660</v>
      </c>
      <c r="F206" s="143">
        <f t="shared" si="113"/>
        <v>2396517</v>
      </c>
      <c r="G206" s="72">
        <f t="shared" si="114"/>
        <v>1179839</v>
      </c>
      <c r="H206" s="73">
        <f t="shared" si="115"/>
        <v>1216678</v>
      </c>
      <c r="I206" s="72">
        <f t="shared" si="116"/>
        <v>902561</v>
      </c>
      <c r="J206" s="145">
        <f t="shared" si="117"/>
        <v>950660</v>
      </c>
      <c r="K206" s="147">
        <f t="shared" si="118"/>
        <v>277278</v>
      </c>
      <c r="L206" s="71">
        <f t="shared" si="119"/>
        <v>266018</v>
      </c>
      <c r="M206" s="147">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7">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63" customFormat="1" ht="15" x14ac:dyDescent="0.25">
      <c r="A207" s="159"/>
      <c r="B207" s="367"/>
      <c r="C207" s="169"/>
      <c r="D207" s="362">
        <f t="shared" ref="D207:L207" si="120">SUM(D165:D206)</f>
        <v>21779298</v>
      </c>
      <c r="E207" s="362">
        <f t="shared" si="120"/>
        <v>22677552</v>
      </c>
      <c r="F207" s="362">
        <f t="shared" si="120"/>
        <v>56550138</v>
      </c>
      <c r="G207" s="362">
        <f t="shared" si="120"/>
        <v>27982818</v>
      </c>
      <c r="H207" s="362">
        <f t="shared" si="120"/>
        <v>28567320</v>
      </c>
      <c r="I207" s="362">
        <f t="shared" si="120"/>
        <v>21779298</v>
      </c>
      <c r="J207" s="362">
        <f t="shared" si="120"/>
        <v>22677552</v>
      </c>
      <c r="K207" s="362">
        <f t="shared" si="120"/>
        <v>6203520</v>
      </c>
      <c r="L207" s="362">
        <f t="shared" si="120"/>
        <v>5889768</v>
      </c>
      <c r="M207" s="362"/>
      <c r="N207" s="162"/>
      <c r="O207" s="162"/>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c r="AT207" s="162"/>
      <c r="AU207" s="162"/>
      <c r="AV207" s="162"/>
      <c r="AW207" s="162"/>
      <c r="AX207" s="162"/>
      <c r="AY207" s="162"/>
      <c r="AZ207" s="162"/>
      <c r="BA207" s="162"/>
      <c r="BB207" s="162"/>
      <c r="BC207" s="162"/>
      <c r="BD207" s="162"/>
      <c r="BE207" s="162"/>
      <c r="BF207" s="162"/>
      <c r="BG207" s="162"/>
      <c r="BH207" s="162"/>
      <c r="BI207" s="162"/>
      <c r="BJ207" s="162"/>
      <c r="BK207" s="162"/>
      <c r="BL207" s="162"/>
      <c r="BM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c r="CI207" s="162"/>
      <c r="CJ207" s="162"/>
      <c r="CK207" s="162"/>
      <c r="CL207" s="162"/>
      <c r="CM207" s="162"/>
      <c r="CN207" s="162"/>
      <c r="CO207" s="162"/>
      <c r="CP207" s="162"/>
      <c r="CQ207" s="162"/>
      <c r="CR207" s="162"/>
      <c r="CS207" s="162"/>
      <c r="CT207" s="162"/>
      <c r="CU207" s="162"/>
      <c r="CV207" s="162"/>
      <c r="CW207" s="162"/>
      <c r="CX207" s="162"/>
      <c r="CY207" s="161"/>
      <c r="CZ207" s="363"/>
      <c r="DA207" s="162"/>
      <c r="DB207" s="162"/>
      <c r="DC207" s="162"/>
      <c r="DD207" s="162"/>
      <c r="DE207" s="162"/>
      <c r="DF207" s="162"/>
      <c r="DG207" s="162"/>
      <c r="DH207" s="162"/>
      <c r="DI207" s="162"/>
      <c r="DJ207" s="162"/>
      <c r="DK207" s="162"/>
      <c r="DL207" s="162"/>
      <c r="DM207" s="162"/>
      <c r="DN207" s="162"/>
      <c r="DO207" s="162"/>
      <c r="DP207" s="162"/>
      <c r="DQ207" s="162"/>
      <c r="DR207" s="162"/>
      <c r="DS207" s="162"/>
      <c r="DT207" s="162"/>
      <c r="DU207" s="162"/>
      <c r="DV207" s="162"/>
      <c r="DW207" s="162"/>
      <c r="DX207" s="162"/>
      <c r="DY207" s="162"/>
      <c r="DZ207" s="162"/>
      <c r="EA207" s="162"/>
      <c r="EB207" s="162"/>
      <c r="EC207" s="162"/>
      <c r="ED207" s="162"/>
      <c r="EE207" s="162"/>
      <c r="EF207" s="162"/>
      <c r="EG207" s="162"/>
      <c r="EH207" s="162"/>
      <c r="EI207" s="162"/>
      <c r="EJ207" s="162"/>
      <c r="EK207" s="162"/>
      <c r="EL207" s="162"/>
      <c r="EM207" s="162"/>
      <c r="EN207" s="162"/>
      <c r="EO207" s="162"/>
      <c r="EP207" s="162"/>
      <c r="EQ207" s="162"/>
      <c r="ER207" s="162"/>
      <c r="ES207" s="162"/>
      <c r="ET207" s="162"/>
      <c r="EU207" s="162"/>
      <c r="EV207" s="162"/>
      <c r="EW207" s="162"/>
      <c r="EX207" s="162"/>
      <c r="EY207" s="162"/>
      <c r="EZ207" s="162"/>
      <c r="FA207" s="162"/>
      <c r="FB207" s="162"/>
      <c r="FC207" s="162"/>
      <c r="FD207" s="162"/>
      <c r="FE207" s="162"/>
      <c r="FF207" s="162"/>
      <c r="FG207" s="162"/>
      <c r="FH207" s="162"/>
      <c r="FI207" s="162"/>
      <c r="FJ207" s="162"/>
      <c r="FK207" s="162"/>
      <c r="FL207" s="162"/>
      <c r="FM207" s="162"/>
      <c r="FN207" s="162"/>
      <c r="FO207" s="162"/>
      <c r="FP207" s="162"/>
      <c r="FQ207" s="162"/>
      <c r="FR207" s="162"/>
      <c r="FS207" s="162"/>
      <c r="FT207" s="162"/>
      <c r="FU207" s="162"/>
      <c r="FV207" s="162"/>
      <c r="FW207" s="162"/>
      <c r="FX207" s="162"/>
      <c r="FY207" s="162"/>
      <c r="FZ207" s="162"/>
      <c r="GA207" s="162"/>
      <c r="GB207" s="162"/>
      <c r="GC207" s="162"/>
      <c r="GD207" s="162"/>
      <c r="GE207" s="162"/>
      <c r="GF207" s="162"/>
      <c r="GG207" s="162"/>
      <c r="GH207" s="162"/>
      <c r="GI207" s="162"/>
      <c r="GJ207" s="162"/>
      <c r="GK207" s="162"/>
      <c r="GL207" s="161"/>
    </row>
    <row r="208" spans="1:194" s="2" customFormat="1" x14ac:dyDescent="0.2">
      <c r="A208" s="51" t="s">
        <v>450</v>
      </c>
      <c r="B208" s="2" t="s">
        <v>252</v>
      </c>
      <c r="C208" s="94" t="str">
        <f>CONCATENATE(A208," - ",B208)</f>
        <v>LA England - Adur</v>
      </c>
      <c r="D208" s="82">
        <f t="shared" ref="D208:D272" si="121">I208</f>
        <v>24230</v>
      </c>
      <c r="E208" s="82">
        <f t="shared" ref="E208:E272" si="122">J208</f>
        <v>26766</v>
      </c>
      <c r="F208" s="83">
        <f t="shared" ref="F208:F272" si="123">G208+H208</f>
        <v>64187</v>
      </c>
      <c r="G208" s="83">
        <f t="shared" ref="G208:G272" si="124">SUM(M208:CY208)</f>
        <v>31094</v>
      </c>
      <c r="H208" s="84">
        <f t="shared" ref="H208:H272" si="125">SUM(CZ208:GL208)</f>
        <v>33093</v>
      </c>
      <c r="I208" s="84">
        <f t="shared" ref="I208:I272" si="126">SUM(AE208:CY208)</f>
        <v>24230</v>
      </c>
      <c r="J208" s="84">
        <f t="shared" ref="J208:J272" si="127">SUM(DR208:GL208)</f>
        <v>26766</v>
      </c>
      <c r="K208" s="70">
        <f t="shared" ref="K208:K272" si="128">SUM(M208:AD208)</f>
        <v>6864</v>
      </c>
      <c r="L208" s="82">
        <f t="shared" ref="L208:L272" si="129">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2">
      <c r="A209" s="51" t="s">
        <v>450</v>
      </c>
      <c r="B209" s="2" t="s">
        <v>103</v>
      </c>
      <c r="C209" s="50" t="str">
        <f>CONCATENATE(A209," - ",B209)</f>
        <v>LA England - Allerdale</v>
      </c>
      <c r="D209" s="71">
        <f t="shared" ref="D209" si="130">I209</f>
        <v>38931</v>
      </c>
      <c r="E209" s="71">
        <f t="shared" ref="E209" si="131">J209</f>
        <v>40857</v>
      </c>
      <c r="F209" s="72">
        <f t="shared" ref="F209" si="132">G209+H209</f>
        <v>97831</v>
      </c>
      <c r="G209" s="72">
        <f t="shared" ref="G209" si="133">SUM(M209:CY209)</f>
        <v>48167</v>
      </c>
      <c r="H209" s="73">
        <f t="shared" ref="H209" si="134">SUM(CZ209:GL209)</f>
        <v>49664</v>
      </c>
      <c r="I209" s="73">
        <f t="shared" ref="I209" si="135">SUM(AE209:CY209)</f>
        <v>38931</v>
      </c>
      <c r="J209" s="73">
        <f t="shared" ref="J209" si="136">SUM(DR209:GL209)</f>
        <v>40857</v>
      </c>
      <c r="K209" s="70">
        <f t="shared" ref="K209" si="137">SUM(M209:AD209)</f>
        <v>9236</v>
      </c>
      <c r="L209" s="71">
        <f t="shared" ref="L209" si="138">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2">
      <c r="A210" s="51" t="s">
        <v>450</v>
      </c>
      <c r="B210" s="2" t="s">
        <v>109</v>
      </c>
      <c r="C210" s="50" t="str">
        <f>CONCATENATE(A210," - ",B210)</f>
        <v>LA England - Amber Valley</v>
      </c>
      <c r="D210" s="71">
        <f t="shared" si="121"/>
        <v>50791</v>
      </c>
      <c r="E210" s="71">
        <f t="shared" si="122"/>
        <v>53850</v>
      </c>
      <c r="F210" s="72">
        <f t="shared" si="123"/>
        <v>128829</v>
      </c>
      <c r="G210" s="72">
        <f t="shared" si="124"/>
        <v>63205</v>
      </c>
      <c r="H210" s="73">
        <f t="shared" si="125"/>
        <v>65624</v>
      </c>
      <c r="I210" s="73">
        <f t="shared" si="126"/>
        <v>50791</v>
      </c>
      <c r="J210" s="73">
        <f t="shared" si="127"/>
        <v>53850</v>
      </c>
      <c r="K210" s="70">
        <f t="shared" si="128"/>
        <v>12414</v>
      </c>
      <c r="L210" s="71">
        <f t="shared" si="129"/>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2">
      <c r="A211" s="51" t="s">
        <v>450</v>
      </c>
      <c r="B211" s="2" t="s">
        <v>253</v>
      </c>
      <c r="C211" s="50" t="str">
        <f t="shared" ref="C211:C274" si="139">CONCATENATE(A211," - ",B211)</f>
        <v>LA England - Arun</v>
      </c>
      <c r="D211" s="71">
        <f t="shared" si="121"/>
        <v>62456</v>
      </c>
      <c r="E211" s="71">
        <f t="shared" si="122"/>
        <v>69592</v>
      </c>
      <c r="F211" s="72">
        <f t="shared" si="123"/>
        <v>161123</v>
      </c>
      <c r="G211" s="72">
        <f t="shared" si="124"/>
        <v>77506</v>
      </c>
      <c r="H211" s="73">
        <f t="shared" si="125"/>
        <v>83617</v>
      </c>
      <c r="I211" s="73">
        <f t="shared" si="126"/>
        <v>62456</v>
      </c>
      <c r="J211" s="73">
        <f t="shared" si="127"/>
        <v>69592</v>
      </c>
      <c r="K211" s="70">
        <f t="shared" si="128"/>
        <v>15050</v>
      </c>
      <c r="L211" s="71">
        <f t="shared" si="129"/>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2">
      <c r="A212" s="51" t="s">
        <v>450</v>
      </c>
      <c r="B212" s="2" t="s">
        <v>215</v>
      </c>
      <c r="C212" s="50" t="str">
        <f t="shared" si="139"/>
        <v>LA England - Ashfield</v>
      </c>
      <c r="D212" s="71">
        <f t="shared" si="121"/>
        <v>49048</v>
      </c>
      <c r="E212" s="71">
        <f t="shared" si="122"/>
        <v>52268</v>
      </c>
      <c r="F212" s="72">
        <f t="shared" si="123"/>
        <v>128337</v>
      </c>
      <c r="G212" s="72">
        <f t="shared" si="124"/>
        <v>62869</v>
      </c>
      <c r="H212" s="73">
        <f t="shared" si="125"/>
        <v>65468</v>
      </c>
      <c r="I212" s="73">
        <f t="shared" si="126"/>
        <v>49048</v>
      </c>
      <c r="J212" s="73">
        <f t="shared" si="127"/>
        <v>52268</v>
      </c>
      <c r="K212" s="70">
        <f t="shared" si="128"/>
        <v>13821</v>
      </c>
      <c r="L212" s="71">
        <f t="shared" si="129"/>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2">
      <c r="A213" s="51" t="s">
        <v>450</v>
      </c>
      <c r="B213" s="2" t="s">
        <v>162</v>
      </c>
      <c r="C213" s="50" t="str">
        <f t="shared" si="139"/>
        <v>LA England - Ashford</v>
      </c>
      <c r="D213" s="71">
        <f t="shared" si="121"/>
        <v>48372</v>
      </c>
      <c r="E213" s="71">
        <f t="shared" si="122"/>
        <v>52521</v>
      </c>
      <c r="F213" s="72">
        <f t="shared" si="123"/>
        <v>131018</v>
      </c>
      <c r="G213" s="72">
        <f t="shared" si="124"/>
        <v>63653</v>
      </c>
      <c r="H213" s="73">
        <f t="shared" si="125"/>
        <v>67365</v>
      </c>
      <c r="I213" s="73">
        <f t="shared" si="126"/>
        <v>48372</v>
      </c>
      <c r="J213" s="73">
        <f t="shared" si="127"/>
        <v>52521</v>
      </c>
      <c r="K213" s="70">
        <f t="shared" si="128"/>
        <v>15281</v>
      </c>
      <c r="L213" s="71">
        <f t="shared" si="129"/>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2">
      <c r="A214" s="51" t="s">
        <v>450</v>
      </c>
      <c r="B214" s="2" t="s">
        <v>236</v>
      </c>
      <c r="C214" s="50" t="str">
        <f t="shared" si="139"/>
        <v>LA England - Babergh</v>
      </c>
      <c r="D214" s="71">
        <f t="shared" si="121"/>
        <v>36135</v>
      </c>
      <c r="E214" s="71">
        <f t="shared" si="122"/>
        <v>39002</v>
      </c>
      <c r="F214" s="72">
        <f t="shared" si="123"/>
        <v>92735</v>
      </c>
      <c r="G214" s="72">
        <f t="shared" si="124"/>
        <v>45088</v>
      </c>
      <c r="H214" s="73">
        <f t="shared" si="125"/>
        <v>47647</v>
      </c>
      <c r="I214" s="73">
        <f t="shared" si="126"/>
        <v>36135</v>
      </c>
      <c r="J214" s="73">
        <f t="shared" si="127"/>
        <v>39002</v>
      </c>
      <c r="K214" s="70">
        <f t="shared" si="128"/>
        <v>8953</v>
      </c>
      <c r="L214" s="71">
        <f t="shared" si="129"/>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2">
      <c r="A215" s="51" t="s">
        <v>450</v>
      </c>
      <c r="B215" s="2" t="s">
        <v>32</v>
      </c>
      <c r="C215" s="50" t="str">
        <f t="shared" si="139"/>
        <v>LA England - Barking and Dagenham</v>
      </c>
      <c r="D215" s="71">
        <f t="shared" si="121"/>
        <v>73662</v>
      </c>
      <c r="E215" s="71">
        <f t="shared" si="122"/>
        <v>76353</v>
      </c>
      <c r="F215" s="72">
        <f t="shared" si="123"/>
        <v>214107</v>
      </c>
      <c r="G215" s="72">
        <f t="shared" si="124"/>
        <v>106837</v>
      </c>
      <c r="H215" s="73">
        <f t="shared" si="125"/>
        <v>107270</v>
      </c>
      <c r="I215" s="73">
        <f t="shared" si="126"/>
        <v>73662</v>
      </c>
      <c r="J215" s="73">
        <f t="shared" si="127"/>
        <v>76353</v>
      </c>
      <c r="K215" s="70">
        <f t="shared" si="128"/>
        <v>33175</v>
      </c>
      <c r="L215" s="71">
        <f t="shared" si="129"/>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2">
      <c r="A216" s="51" t="s">
        <v>450</v>
      </c>
      <c r="B216" s="2" t="s">
        <v>33</v>
      </c>
      <c r="C216" s="50" t="str">
        <f t="shared" si="139"/>
        <v>LA England - Barnet</v>
      </c>
      <c r="D216" s="71">
        <f t="shared" si="121"/>
        <v>150276</v>
      </c>
      <c r="E216" s="71">
        <f t="shared" si="122"/>
        <v>154042</v>
      </c>
      <c r="F216" s="72">
        <f t="shared" si="123"/>
        <v>399007</v>
      </c>
      <c r="G216" s="72">
        <f t="shared" si="124"/>
        <v>198961</v>
      </c>
      <c r="H216" s="73">
        <f t="shared" si="125"/>
        <v>200046</v>
      </c>
      <c r="I216" s="73">
        <f t="shared" si="126"/>
        <v>150276</v>
      </c>
      <c r="J216" s="73">
        <f t="shared" si="127"/>
        <v>154042</v>
      </c>
      <c r="K216" s="70">
        <f t="shared" si="128"/>
        <v>48685</v>
      </c>
      <c r="L216" s="71">
        <f t="shared" si="129"/>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2">
      <c r="A217" s="51" t="s">
        <v>450</v>
      </c>
      <c r="B217" s="2" t="s">
        <v>77</v>
      </c>
      <c r="C217" s="50" t="str">
        <f t="shared" si="139"/>
        <v>LA England - Barnsley</v>
      </c>
      <c r="D217" s="71">
        <f t="shared" si="121"/>
        <v>95946</v>
      </c>
      <c r="E217" s="71">
        <f t="shared" si="122"/>
        <v>100504</v>
      </c>
      <c r="F217" s="72">
        <f t="shared" si="123"/>
        <v>248071</v>
      </c>
      <c r="G217" s="72">
        <f t="shared" si="124"/>
        <v>122409</v>
      </c>
      <c r="H217" s="73">
        <f t="shared" si="125"/>
        <v>125662</v>
      </c>
      <c r="I217" s="73">
        <f t="shared" si="126"/>
        <v>95946</v>
      </c>
      <c r="J217" s="73">
        <f t="shared" si="127"/>
        <v>100504</v>
      </c>
      <c r="K217" s="70">
        <f t="shared" si="128"/>
        <v>26463</v>
      </c>
      <c r="L217" s="71">
        <f t="shared" si="129"/>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2">
      <c r="A218" s="51" t="s">
        <v>450</v>
      </c>
      <c r="B218" s="2" t="s">
        <v>104</v>
      </c>
      <c r="C218" s="50" t="str">
        <f t="shared" si="139"/>
        <v>LA England - Barrow-in-Furness</v>
      </c>
      <c r="D218" s="71">
        <f t="shared" si="121"/>
        <v>26329</v>
      </c>
      <c r="E218" s="71">
        <f t="shared" si="122"/>
        <v>27299</v>
      </c>
      <c r="F218" s="72">
        <f t="shared" si="123"/>
        <v>66726</v>
      </c>
      <c r="G218" s="72">
        <f t="shared" si="124"/>
        <v>33028</v>
      </c>
      <c r="H218" s="73">
        <f t="shared" si="125"/>
        <v>33698</v>
      </c>
      <c r="I218" s="73">
        <f t="shared" si="126"/>
        <v>26329</v>
      </c>
      <c r="J218" s="73">
        <f t="shared" si="127"/>
        <v>27299</v>
      </c>
      <c r="K218" s="70">
        <f t="shared" si="128"/>
        <v>6699</v>
      </c>
      <c r="L218" s="71">
        <f t="shared" si="129"/>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2">
      <c r="A219" s="51" t="s">
        <v>450</v>
      </c>
      <c r="B219" s="2" t="s">
        <v>127</v>
      </c>
      <c r="C219" s="50" t="str">
        <f t="shared" si="139"/>
        <v>LA England - Basildon</v>
      </c>
      <c r="D219" s="71">
        <f t="shared" si="121"/>
        <v>68281</v>
      </c>
      <c r="E219" s="71">
        <f t="shared" si="122"/>
        <v>75035</v>
      </c>
      <c r="F219" s="72">
        <f t="shared" si="123"/>
        <v>187558</v>
      </c>
      <c r="G219" s="72">
        <f t="shared" si="124"/>
        <v>91038</v>
      </c>
      <c r="H219" s="73">
        <f t="shared" si="125"/>
        <v>96520</v>
      </c>
      <c r="I219" s="73">
        <f t="shared" si="126"/>
        <v>68281</v>
      </c>
      <c r="J219" s="73">
        <f t="shared" si="127"/>
        <v>75035</v>
      </c>
      <c r="K219" s="70">
        <f t="shared" si="128"/>
        <v>22757</v>
      </c>
      <c r="L219" s="71">
        <f t="shared" si="129"/>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2">
      <c r="A220" s="51" t="s">
        <v>450</v>
      </c>
      <c r="B220" s="2" t="s">
        <v>144</v>
      </c>
      <c r="C220" s="50" t="str">
        <f t="shared" si="139"/>
        <v>LA England - Basingstoke and Deane</v>
      </c>
      <c r="D220" s="71">
        <f t="shared" si="121"/>
        <v>67458</v>
      </c>
      <c r="E220" s="71">
        <f t="shared" si="122"/>
        <v>70875</v>
      </c>
      <c r="F220" s="72">
        <f t="shared" si="123"/>
        <v>177760</v>
      </c>
      <c r="G220" s="72">
        <f t="shared" si="124"/>
        <v>87696</v>
      </c>
      <c r="H220" s="73">
        <f t="shared" si="125"/>
        <v>90064</v>
      </c>
      <c r="I220" s="73">
        <f t="shared" si="126"/>
        <v>67458</v>
      </c>
      <c r="J220" s="73">
        <f t="shared" si="127"/>
        <v>70875</v>
      </c>
      <c r="K220" s="70">
        <f t="shared" si="128"/>
        <v>20238</v>
      </c>
      <c r="L220" s="71">
        <f t="shared" si="129"/>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2">
      <c r="A221" s="51" t="s">
        <v>450</v>
      </c>
      <c r="B221" s="2" t="s">
        <v>216</v>
      </c>
      <c r="C221" s="50" t="str">
        <f t="shared" si="139"/>
        <v>LA England - Bassetlaw</v>
      </c>
      <c r="D221" s="71">
        <f t="shared" si="121"/>
        <v>46425</v>
      </c>
      <c r="E221" s="71">
        <f t="shared" si="122"/>
        <v>48027</v>
      </c>
      <c r="F221" s="72">
        <f t="shared" si="123"/>
        <v>118280</v>
      </c>
      <c r="G221" s="72">
        <f t="shared" si="124"/>
        <v>58532</v>
      </c>
      <c r="H221" s="73">
        <f t="shared" si="125"/>
        <v>59748</v>
      </c>
      <c r="I221" s="73">
        <f t="shared" si="126"/>
        <v>46425</v>
      </c>
      <c r="J221" s="73">
        <f t="shared" si="127"/>
        <v>48027</v>
      </c>
      <c r="K221" s="70">
        <f t="shared" si="128"/>
        <v>12107</v>
      </c>
      <c r="L221" s="71">
        <f t="shared" si="129"/>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2">
      <c r="A222" s="51" t="s">
        <v>450</v>
      </c>
      <c r="B222" s="2" t="s">
        <v>298</v>
      </c>
      <c r="C222" s="50" t="str">
        <f t="shared" si="139"/>
        <v>LA England - Bath and North East Somerset</v>
      </c>
      <c r="D222" s="71">
        <f t="shared" si="121"/>
        <v>78633</v>
      </c>
      <c r="E222" s="71">
        <f t="shared" si="122"/>
        <v>81049</v>
      </c>
      <c r="F222" s="72">
        <f t="shared" si="123"/>
        <v>196357</v>
      </c>
      <c r="G222" s="72">
        <f t="shared" si="124"/>
        <v>97651</v>
      </c>
      <c r="H222" s="73">
        <f t="shared" si="125"/>
        <v>98706</v>
      </c>
      <c r="I222" s="73">
        <f t="shared" si="126"/>
        <v>78633</v>
      </c>
      <c r="J222" s="73">
        <f t="shared" si="127"/>
        <v>81049</v>
      </c>
      <c r="K222" s="70">
        <f t="shared" si="128"/>
        <v>19018</v>
      </c>
      <c r="L222" s="71">
        <f t="shared" si="129"/>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2">
      <c r="A223" s="51" t="s">
        <v>450</v>
      </c>
      <c r="B223" s="2" t="s">
        <v>324</v>
      </c>
      <c r="C223" s="50" t="str">
        <f t="shared" si="139"/>
        <v>LA England - Bedford</v>
      </c>
      <c r="D223" s="71">
        <f t="shared" si="121"/>
        <v>64719</v>
      </c>
      <c r="E223" s="71">
        <f t="shared" si="122"/>
        <v>68795</v>
      </c>
      <c r="F223" s="72">
        <f t="shared" si="123"/>
        <v>174687</v>
      </c>
      <c r="G223" s="72">
        <f t="shared" si="124"/>
        <v>85924</v>
      </c>
      <c r="H223" s="73">
        <f t="shared" si="125"/>
        <v>88763</v>
      </c>
      <c r="I223" s="73">
        <f t="shared" si="126"/>
        <v>64719</v>
      </c>
      <c r="J223" s="73">
        <f t="shared" si="127"/>
        <v>68795</v>
      </c>
      <c r="K223" s="70">
        <f t="shared" si="128"/>
        <v>21205</v>
      </c>
      <c r="L223" s="71">
        <f t="shared" si="129"/>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2">
      <c r="A224" s="51" t="s">
        <v>450</v>
      </c>
      <c r="B224" s="2" t="s">
        <v>34</v>
      </c>
      <c r="C224" s="50" t="str">
        <f t="shared" si="139"/>
        <v>LA England - Bexley</v>
      </c>
      <c r="D224" s="71">
        <f t="shared" si="121"/>
        <v>91027</v>
      </c>
      <c r="E224" s="71">
        <f t="shared" si="122"/>
        <v>100850</v>
      </c>
      <c r="F224" s="72">
        <f t="shared" si="123"/>
        <v>249301</v>
      </c>
      <c r="G224" s="72">
        <f t="shared" si="124"/>
        <v>120541</v>
      </c>
      <c r="H224" s="73">
        <f t="shared" si="125"/>
        <v>128760</v>
      </c>
      <c r="I224" s="73">
        <f t="shared" si="126"/>
        <v>91027</v>
      </c>
      <c r="J224" s="73">
        <f t="shared" si="127"/>
        <v>100850</v>
      </c>
      <c r="K224" s="70">
        <f t="shared" si="128"/>
        <v>29514</v>
      </c>
      <c r="L224" s="71">
        <f t="shared" si="129"/>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2">
      <c r="A225" s="51" t="s">
        <v>450</v>
      </c>
      <c r="B225" s="2" t="s">
        <v>86</v>
      </c>
      <c r="C225" s="50" t="str">
        <f t="shared" si="139"/>
        <v>LA England - Birmingham</v>
      </c>
      <c r="D225" s="71">
        <f t="shared" si="121"/>
        <v>418462</v>
      </c>
      <c r="E225" s="71">
        <f t="shared" si="122"/>
        <v>435554</v>
      </c>
      <c r="F225" s="72">
        <f t="shared" si="123"/>
        <v>1140525</v>
      </c>
      <c r="G225" s="72">
        <f t="shared" si="124"/>
        <v>566258</v>
      </c>
      <c r="H225" s="73">
        <f t="shared" si="125"/>
        <v>574267</v>
      </c>
      <c r="I225" s="73">
        <f t="shared" si="126"/>
        <v>418462</v>
      </c>
      <c r="J225" s="73">
        <f t="shared" si="127"/>
        <v>435554</v>
      </c>
      <c r="K225" s="70">
        <f t="shared" si="128"/>
        <v>147796</v>
      </c>
      <c r="L225" s="71">
        <f t="shared" si="129"/>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2">
      <c r="A226" s="51" t="s">
        <v>450</v>
      </c>
      <c r="B226" s="2" t="s">
        <v>182</v>
      </c>
      <c r="C226" s="50" t="str">
        <f t="shared" si="139"/>
        <v>LA England - Blaby</v>
      </c>
      <c r="D226" s="71">
        <f t="shared" si="121"/>
        <v>38463</v>
      </c>
      <c r="E226" s="71">
        <f t="shared" si="122"/>
        <v>41790</v>
      </c>
      <c r="F226" s="72">
        <f t="shared" si="123"/>
        <v>101950</v>
      </c>
      <c r="G226" s="72">
        <f t="shared" si="124"/>
        <v>49650</v>
      </c>
      <c r="H226" s="73">
        <f t="shared" si="125"/>
        <v>52300</v>
      </c>
      <c r="I226" s="73">
        <f t="shared" si="126"/>
        <v>38463</v>
      </c>
      <c r="J226" s="73">
        <f t="shared" si="127"/>
        <v>41790</v>
      </c>
      <c r="K226" s="70">
        <f t="shared" si="128"/>
        <v>11187</v>
      </c>
      <c r="L226" s="71">
        <f t="shared" si="129"/>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2">
      <c r="A227" s="51" t="s">
        <v>450</v>
      </c>
      <c r="B227" s="2" t="s">
        <v>286</v>
      </c>
      <c r="C227" s="50" t="str">
        <f t="shared" si="139"/>
        <v>LA England - Blackburn with Darwen</v>
      </c>
      <c r="D227" s="71">
        <f t="shared" si="121"/>
        <v>55675</v>
      </c>
      <c r="E227" s="71">
        <f t="shared" si="122"/>
        <v>55702</v>
      </c>
      <c r="F227" s="72">
        <f t="shared" si="123"/>
        <v>150030</v>
      </c>
      <c r="G227" s="72">
        <f t="shared" si="124"/>
        <v>75253</v>
      </c>
      <c r="H227" s="73">
        <f t="shared" si="125"/>
        <v>74777</v>
      </c>
      <c r="I227" s="73">
        <f t="shared" si="126"/>
        <v>55675</v>
      </c>
      <c r="J227" s="73">
        <f t="shared" si="127"/>
        <v>55702</v>
      </c>
      <c r="K227" s="70">
        <f t="shared" si="128"/>
        <v>19578</v>
      </c>
      <c r="L227" s="71">
        <f t="shared" si="129"/>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2">
      <c r="A228" s="51" t="s">
        <v>450</v>
      </c>
      <c r="B228" s="2" t="s">
        <v>287</v>
      </c>
      <c r="C228" s="50" t="str">
        <f t="shared" si="139"/>
        <v>LA England - Blackpool</v>
      </c>
      <c r="D228" s="71">
        <f t="shared" si="121"/>
        <v>53827</v>
      </c>
      <c r="E228" s="71">
        <f t="shared" si="122"/>
        <v>55444</v>
      </c>
      <c r="F228" s="72">
        <f t="shared" si="123"/>
        <v>138381</v>
      </c>
      <c r="G228" s="72">
        <f t="shared" si="124"/>
        <v>68740</v>
      </c>
      <c r="H228" s="73">
        <f t="shared" si="125"/>
        <v>69641</v>
      </c>
      <c r="I228" s="73">
        <f t="shared" si="126"/>
        <v>53827</v>
      </c>
      <c r="J228" s="73">
        <f t="shared" si="127"/>
        <v>55444</v>
      </c>
      <c r="K228" s="70">
        <f t="shared" si="128"/>
        <v>14913</v>
      </c>
      <c r="L228" s="71">
        <f t="shared" si="129"/>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2">
      <c r="A229" s="51" t="s">
        <v>450</v>
      </c>
      <c r="B229" s="2" t="s">
        <v>110</v>
      </c>
      <c r="C229" s="50" t="str">
        <f t="shared" si="139"/>
        <v>LA England - Bolsover</v>
      </c>
      <c r="D229" s="71">
        <f t="shared" si="121"/>
        <v>31973</v>
      </c>
      <c r="E229" s="71">
        <f t="shared" si="122"/>
        <v>33285</v>
      </c>
      <c r="F229" s="72">
        <f t="shared" si="123"/>
        <v>81305</v>
      </c>
      <c r="G229" s="72">
        <f t="shared" si="124"/>
        <v>40175</v>
      </c>
      <c r="H229" s="73">
        <f t="shared" si="125"/>
        <v>41130</v>
      </c>
      <c r="I229" s="73">
        <f t="shared" si="126"/>
        <v>31973</v>
      </c>
      <c r="J229" s="73">
        <f t="shared" si="127"/>
        <v>33285</v>
      </c>
      <c r="K229" s="70">
        <f t="shared" si="128"/>
        <v>8202</v>
      </c>
      <c r="L229" s="71">
        <f t="shared" si="129"/>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2">
      <c r="A230" s="51" t="s">
        <v>450</v>
      </c>
      <c r="B230" s="2" t="s">
        <v>63</v>
      </c>
      <c r="C230" s="50" t="str">
        <f t="shared" si="139"/>
        <v>LA England - Bolton</v>
      </c>
      <c r="D230" s="71">
        <f t="shared" si="121"/>
        <v>107973</v>
      </c>
      <c r="E230" s="71">
        <f t="shared" si="122"/>
        <v>111344</v>
      </c>
      <c r="F230" s="72">
        <f t="shared" si="123"/>
        <v>288248</v>
      </c>
      <c r="G230" s="72">
        <f t="shared" si="124"/>
        <v>143343</v>
      </c>
      <c r="H230" s="73">
        <f t="shared" si="125"/>
        <v>144905</v>
      </c>
      <c r="I230" s="73">
        <f t="shared" si="126"/>
        <v>107973</v>
      </c>
      <c r="J230" s="73">
        <f t="shared" si="127"/>
        <v>111344</v>
      </c>
      <c r="K230" s="70">
        <f t="shared" si="128"/>
        <v>35370</v>
      </c>
      <c r="L230" s="71">
        <f t="shared" si="129"/>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2">
      <c r="A231" s="51" t="s">
        <v>450</v>
      </c>
      <c r="B231" s="2" t="s">
        <v>189</v>
      </c>
      <c r="C231" s="50" t="str">
        <f t="shared" si="139"/>
        <v>LA England - Boston</v>
      </c>
      <c r="D231" s="71">
        <f t="shared" si="121"/>
        <v>27610</v>
      </c>
      <c r="E231" s="71">
        <f t="shared" si="122"/>
        <v>28192</v>
      </c>
      <c r="F231" s="72">
        <f t="shared" si="123"/>
        <v>70837</v>
      </c>
      <c r="G231" s="72">
        <f t="shared" si="124"/>
        <v>35358</v>
      </c>
      <c r="H231" s="73">
        <f t="shared" si="125"/>
        <v>35479</v>
      </c>
      <c r="I231" s="73">
        <f t="shared" si="126"/>
        <v>27610</v>
      </c>
      <c r="J231" s="73">
        <f t="shared" si="127"/>
        <v>28192</v>
      </c>
      <c r="K231" s="70">
        <f t="shared" si="128"/>
        <v>7748</v>
      </c>
      <c r="L231" s="71">
        <f t="shared" si="129"/>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2">
      <c r="A232" s="51" t="s">
        <v>450</v>
      </c>
      <c r="B232" s="2" t="s">
        <v>436</v>
      </c>
      <c r="C232" s="50" t="str">
        <f t="shared" si="139"/>
        <v>LA England - Bournemouth, Christchurch and Poole</v>
      </c>
      <c r="D232" s="71">
        <f t="shared" si="121"/>
        <v>158506</v>
      </c>
      <c r="E232" s="71">
        <f t="shared" si="122"/>
        <v>162131</v>
      </c>
      <c r="F232" s="72">
        <f t="shared" si="123"/>
        <v>396989</v>
      </c>
      <c r="G232" s="72">
        <f t="shared" si="124"/>
        <v>197680</v>
      </c>
      <c r="H232" s="73">
        <f t="shared" si="125"/>
        <v>199309</v>
      </c>
      <c r="I232" s="73">
        <f t="shared" si="126"/>
        <v>158506</v>
      </c>
      <c r="J232" s="73">
        <f t="shared" si="127"/>
        <v>162131</v>
      </c>
      <c r="K232" s="70">
        <f t="shared" si="128"/>
        <v>39174</v>
      </c>
      <c r="L232" s="71">
        <f t="shared" si="129"/>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2">
      <c r="A233" s="51" t="s">
        <v>450</v>
      </c>
      <c r="B233" s="2" t="s">
        <v>328</v>
      </c>
      <c r="C233" s="50" t="str">
        <f t="shared" si="139"/>
        <v>LA England - Bracknell Forest</v>
      </c>
      <c r="D233" s="71">
        <f t="shared" si="121"/>
        <v>46618</v>
      </c>
      <c r="E233" s="71">
        <f t="shared" si="122"/>
        <v>48713</v>
      </c>
      <c r="F233" s="72">
        <f t="shared" si="123"/>
        <v>124165</v>
      </c>
      <c r="G233" s="72">
        <f t="shared" si="124"/>
        <v>61460</v>
      </c>
      <c r="H233" s="73">
        <f t="shared" si="125"/>
        <v>62705</v>
      </c>
      <c r="I233" s="73">
        <f t="shared" si="126"/>
        <v>46618</v>
      </c>
      <c r="J233" s="73">
        <f t="shared" si="127"/>
        <v>48713</v>
      </c>
      <c r="K233" s="70">
        <f t="shared" si="128"/>
        <v>14842</v>
      </c>
      <c r="L233" s="71">
        <f t="shared" si="129"/>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2">
      <c r="A234" s="51" t="s">
        <v>450</v>
      </c>
      <c r="B234" s="2" t="s">
        <v>93</v>
      </c>
      <c r="C234" s="50" t="str">
        <f t="shared" si="139"/>
        <v>LA England - Bradford</v>
      </c>
      <c r="D234" s="71">
        <f t="shared" si="121"/>
        <v>195247</v>
      </c>
      <c r="E234" s="71">
        <f t="shared" si="122"/>
        <v>204262</v>
      </c>
      <c r="F234" s="72">
        <f t="shared" si="123"/>
        <v>542128</v>
      </c>
      <c r="G234" s="72">
        <f t="shared" si="124"/>
        <v>267428</v>
      </c>
      <c r="H234" s="73">
        <f t="shared" si="125"/>
        <v>274700</v>
      </c>
      <c r="I234" s="73">
        <f t="shared" si="126"/>
        <v>195247</v>
      </c>
      <c r="J234" s="73">
        <f t="shared" si="127"/>
        <v>204262</v>
      </c>
      <c r="K234" s="70">
        <f t="shared" si="128"/>
        <v>72181</v>
      </c>
      <c r="L234" s="71">
        <f t="shared" si="129"/>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2">
      <c r="A235" s="51" t="s">
        <v>450</v>
      </c>
      <c r="B235" s="2" t="s">
        <v>128</v>
      </c>
      <c r="C235" s="50" t="str">
        <f t="shared" si="139"/>
        <v>LA England - Braintree</v>
      </c>
      <c r="D235" s="71">
        <f t="shared" si="121"/>
        <v>58187</v>
      </c>
      <c r="E235" s="71">
        <f t="shared" si="122"/>
        <v>62166</v>
      </c>
      <c r="F235" s="72">
        <f t="shared" si="123"/>
        <v>153091</v>
      </c>
      <c r="G235" s="72">
        <f t="shared" si="124"/>
        <v>75091</v>
      </c>
      <c r="H235" s="73">
        <f t="shared" si="125"/>
        <v>78000</v>
      </c>
      <c r="I235" s="73">
        <f t="shared" si="126"/>
        <v>58187</v>
      </c>
      <c r="J235" s="73">
        <f t="shared" si="127"/>
        <v>62166</v>
      </c>
      <c r="K235" s="70">
        <f t="shared" si="128"/>
        <v>16904</v>
      </c>
      <c r="L235" s="71">
        <f t="shared" si="129"/>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2">
      <c r="A236" s="51" t="s">
        <v>450</v>
      </c>
      <c r="B236" s="2" t="s">
        <v>195</v>
      </c>
      <c r="C236" s="50" t="str">
        <f t="shared" si="139"/>
        <v>LA England - Breckland</v>
      </c>
      <c r="D236" s="71">
        <f t="shared" si="121"/>
        <v>55877</v>
      </c>
      <c r="E236" s="71">
        <f t="shared" si="122"/>
        <v>58214</v>
      </c>
      <c r="F236" s="72">
        <f t="shared" si="123"/>
        <v>141255</v>
      </c>
      <c r="G236" s="72">
        <f t="shared" si="124"/>
        <v>69932</v>
      </c>
      <c r="H236" s="73">
        <f t="shared" si="125"/>
        <v>71323</v>
      </c>
      <c r="I236" s="73">
        <f t="shared" si="126"/>
        <v>55877</v>
      </c>
      <c r="J236" s="73">
        <f t="shared" si="127"/>
        <v>58214</v>
      </c>
      <c r="K236" s="70">
        <f t="shared" si="128"/>
        <v>14055</v>
      </c>
      <c r="L236" s="71">
        <f t="shared" si="129"/>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2">
      <c r="A237" s="51" t="s">
        <v>450</v>
      </c>
      <c r="B237" s="2" t="s">
        <v>35</v>
      </c>
      <c r="C237" s="50" t="str">
        <f t="shared" si="139"/>
        <v>LA England - Brent</v>
      </c>
      <c r="D237" s="71">
        <f t="shared" si="121"/>
        <v>127984</v>
      </c>
      <c r="E237" s="71">
        <f t="shared" si="122"/>
        <v>121888</v>
      </c>
      <c r="F237" s="72">
        <f t="shared" si="123"/>
        <v>327753</v>
      </c>
      <c r="G237" s="72">
        <f t="shared" si="124"/>
        <v>167931</v>
      </c>
      <c r="H237" s="73">
        <f t="shared" si="125"/>
        <v>159822</v>
      </c>
      <c r="I237" s="73">
        <f t="shared" si="126"/>
        <v>127984</v>
      </c>
      <c r="J237" s="73">
        <f t="shared" si="127"/>
        <v>121888</v>
      </c>
      <c r="K237" s="70">
        <f t="shared" si="128"/>
        <v>39947</v>
      </c>
      <c r="L237" s="71">
        <f t="shared" si="129"/>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2">
      <c r="A238" s="51" t="s">
        <v>450</v>
      </c>
      <c r="B238" s="2" t="s">
        <v>129</v>
      </c>
      <c r="C238" s="50" t="str">
        <f t="shared" si="139"/>
        <v>LA England - Brentwood</v>
      </c>
      <c r="D238" s="71">
        <f t="shared" si="121"/>
        <v>29130</v>
      </c>
      <c r="E238" s="71">
        <f t="shared" si="122"/>
        <v>31809</v>
      </c>
      <c r="F238" s="72">
        <f t="shared" si="123"/>
        <v>77242</v>
      </c>
      <c r="G238" s="72">
        <f t="shared" si="124"/>
        <v>37510</v>
      </c>
      <c r="H238" s="73">
        <f t="shared" si="125"/>
        <v>39732</v>
      </c>
      <c r="I238" s="73">
        <f t="shared" si="126"/>
        <v>29130</v>
      </c>
      <c r="J238" s="73">
        <f t="shared" si="127"/>
        <v>31809</v>
      </c>
      <c r="K238" s="70">
        <f t="shared" si="128"/>
        <v>8380</v>
      </c>
      <c r="L238" s="71">
        <f t="shared" si="129"/>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2">
      <c r="A239" s="51" t="s">
        <v>450</v>
      </c>
      <c r="B239" s="2" t="s">
        <v>329</v>
      </c>
      <c r="C239" s="50" t="str">
        <f t="shared" si="139"/>
        <v>LA England - Brighton and Hove</v>
      </c>
      <c r="D239" s="71">
        <f t="shared" si="121"/>
        <v>121290</v>
      </c>
      <c r="E239" s="71">
        <f t="shared" si="122"/>
        <v>120116</v>
      </c>
      <c r="F239" s="72">
        <f t="shared" si="123"/>
        <v>291738</v>
      </c>
      <c r="G239" s="72">
        <f t="shared" si="124"/>
        <v>147146</v>
      </c>
      <c r="H239" s="73">
        <f t="shared" si="125"/>
        <v>144592</v>
      </c>
      <c r="I239" s="73">
        <f t="shared" si="126"/>
        <v>121290</v>
      </c>
      <c r="J239" s="73">
        <f t="shared" si="127"/>
        <v>120116</v>
      </c>
      <c r="K239" s="70">
        <f t="shared" si="128"/>
        <v>25856</v>
      </c>
      <c r="L239" s="71">
        <f t="shared" si="129"/>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2">
      <c r="A240" s="51" t="s">
        <v>450</v>
      </c>
      <c r="B240" s="2" t="s">
        <v>331</v>
      </c>
      <c r="C240" s="50" t="str">
        <f t="shared" si="139"/>
        <v>LA England - Bristol, City of</v>
      </c>
      <c r="D240" s="71">
        <f t="shared" si="121"/>
        <v>185713</v>
      </c>
      <c r="E240" s="71">
        <f t="shared" si="122"/>
        <v>185746</v>
      </c>
      <c r="F240" s="72">
        <f t="shared" si="123"/>
        <v>465866</v>
      </c>
      <c r="G240" s="72">
        <f t="shared" si="124"/>
        <v>234262</v>
      </c>
      <c r="H240" s="73">
        <f t="shared" si="125"/>
        <v>231604</v>
      </c>
      <c r="I240" s="73">
        <f t="shared" si="126"/>
        <v>185713</v>
      </c>
      <c r="J240" s="73">
        <f t="shared" si="127"/>
        <v>185746</v>
      </c>
      <c r="K240" s="70">
        <f t="shared" si="128"/>
        <v>48549</v>
      </c>
      <c r="L240" s="71">
        <f t="shared" si="129"/>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2">
      <c r="A241" s="51" t="s">
        <v>450</v>
      </c>
      <c r="B241" s="2" t="s">
        <v>196</v>
      </c>
      <c r="C241" s="50" t="str">
        <f t="shared" si="139"/>
        <v>LA England - Broadland</v>
      </c>
      <c r="D241" s="71">
        <f t="shared" si="121"/>
        <v>51709</v>
      </c>
      <c r="E241" s="71">
        <f t="shared" si="122"/>
        <v>55874</v>
      </c>
      <c r="F241" s="72">
        <f t="shared" si="123"/>
        <v>131931</v>
      </c>
      <c r="G241" s="72">
        <f t="shared" si="124"/>
        <v>64205</v>
      </c>
      <c r="H241" s="73">
        <f t="shared" si="125"/>
        <v>67726</v>
      </c>
      <c r="I241" s="73">
        <f t="shared" si="126"/>
        <v>51709</v>
      </c>
      <c r="J241" s="73">
        <f t="shared" si="127"/>
        <v>55874</v>
      </c>
      <c r="K241" s="70">
        <f t="shared" si="128"/>
        <v>12496</v>
      </c>
      <c r="L241" s="71">
        <f t="shared" si="129"/>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2">
      <c r="A242" s="51" t="s">
        <v>450</v>
      </c>
      <c r="B242" s="2" t="s">
        <v>36</v>
      </c>
      <c r="C242" s="50" t="str">
        <f t="shared" si="139"/>
        <v>LA England - Bromley</v>
      </c>
      <c r="D242" s="71">
        <f t="shared" si="121"/>
        <v>121442</v>
      </c>
      <c r="E242" s="71">
        <f t="shared" si="122"/>
        <v>135847</v>
      </c>
      <c r="F242" s="72">
        <f t="shared" si="123"/>
        <v>332752</v>
      </c>
      <c r="G242" s="72">
        <f t="shared" si="124"/>
        <v>160244</v>
      </c>
      <c r="H242" s="73">
        <f t="shared" si="125"/>
        <v>172508</v>
      </c>
      <c r="I242" s="73">
        <f t="shared" si="126"/>
        <v>121442</v>
      </c>
      <c r="J242" s="73">
        <f t="shared" si="127"/>
        <v>135847</v>
      </c>
      <c r="K242" s="70">
        <f t="shared" si="128"/>
        <v>38802</v>
      </c>
      <c r="L242" s="71">
        <f t="shared" si="129"/>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2">
      <c r="A243" s="51" t="s">
        <v>450</v>
      </c>
      <c r="B243" s="2" t="s">
        <v>258</v>
      </c>
      <c r="C243" s="50" t="str">
        <f t="shared" si="139"/>
        <v>LA England - Bromsgrove</v>
      </c>
      <c r="D243" s="71">
        <f t="shared" si="121"/>
        <v>38757</v>
      </c>
      <c r="E243" s="71">
        <f t="shared" si="122"/>
        <v>40983</v>
      </c>
      <c r="F243" s="72">
        <f t="shared" si="123"/>
        <v>100569</v>
      </c>
      <c r="G243" s="72">
        <f t="shared" si="124"/>
        <v>49311</v>
      </c>
      <c r="H243" s="73">
        <f t="shared" si="125"/>
        <v>51258</v>
      </c>
      <c r="I243" s="73">
        <f t="shared" si="126"/>
        <v>38757</v>
      </c>
      <c r="J243" s="73">
        <f t="shared" si="127"/>
        <v>40983</v>
      </c>
      <c r="K243" s="70">
        <f t="shared" si="128"/>
        <v>10554</v>
      </c>
      <c r="L243" s="71">
        <f t="shared" si="129"/>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2">
      <c r="A244" s="51" t="s">
        <v>450</v>
      </c>
      <c r="B244" s="2" t="s">
        <v>154</v>
      </c>
      <c r="C244" s="50" t="str">
        <f t="shared" si="139"/>
        <v>LA England - Broxbourne</v>
      </c>
      <c r="D244" s="71">
        <f t="shared" si="121"/>
        <v>35761</v>
      </c>
      <c r="E244" s="71">
        <f t="shared" si="122"/>
        <v>39586</v>
      </c>
      <c r="F244" s="72">
        <f t="shared" si="123"/>
        <v>97592</v>
      </c>
      <c r="G244" s="72">
        <f t="shared" si="124"/>
        <v>47140</v>
      </c>
      <c r="H244" s="73">
        <f t="shared" si="125"/>
        <v>50452</v>
      </c>
      <c r="I244" s="73">
        <f t="shared" si="126"/>
        <v>35761</v>
      </c>
      <c r="J244" s="73">
        <f t="shared" si="127"/>
        <v>39586</v>
      </c>
      <c r="K244" s="70">
        <f t="shared" si="128"/>
        <v>11379</v>
      </c>
      <c r="L244" s="71">
        <f t="shared" si="129"/>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2">
      <c r="A245" s="51" t="s">
        <v>450</v>
      </c>
      <c r="B245" s="2" t="s">
        <v>217</v>
      </c>
      <c r="C245" s="50" t="str">
        <f t="shared" si="139"/>
        <v>LA England - Broxtowe</v>
      </c>
      <c r="D245" s="71">
        <f t="shared" si="121"/>
        <v>45845</v>
      </c>
      <c r="E245" s="71">
        <f t="shared" si="122"/>
        <v>47155</v>
      </c>
      <c r="F245" s="72">
        <f t="shared" si="123"/>
        <v>114627</v>
      </c>
      <c r="G245" s="72">
        <f t="shared" si="124"/>
        <v>56951</v>
      </c>
      <c r="H245" s="73">
        <f t="shared" si="125"/>
        <v>57676</v>
      </c>
      <c r="I245" s="73">
        <f t="shared" si="126"/>
        <v>45845</v>
      </c>
      <c r="J245" s="73">
        <f t="shared" si="127"/>
        <v>47155</v>
      </c>
      <c r="K245" s="70">
        <f t="shared" si="128"/>
        <v>11106</v>
      </c>
      <c r="L245" s="71">
        <f t="shared" si="129"/>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2">
      <c r="A246" s="51" t="s">
        <v>450</v>
      </c>
      <c r="B246" s="2" t="s">
        <v>526</v>
      </c>
      <c r="C246" s="50" t="str">
        <f t="shared" si="139"/>
        <v>LA England - Buckinghamshire</v>
      </c>
      <c r="D246" s="71">
        <f t="shared" si="121"/>
        <v>203699</v>
      </c>
      <c r="E246" s="71">
        <f t="shared" si="122"/>
        <v>216557</v>
      </c>
      <c r="F246" s="72">
        <f t="shared" si="123"/>
        <v>547060</v>
      </c>
      <c r="G246" s="72">
        <f t="shared" si="124"/>
        <v>268281</v>
      </c>
      <c r="H246" s="73">
        <f t="shared" si="125"/>
        <v>278779</v>
      </c>
      <c r="I246" s="73">
        <f t="shared" si="126"/>
        <v>203699</v>
      </c>
      <c r="J246" s="73">
        <f t="shared" si="127"/>
        <v>216557</v>
      </c>
      <c r="K246" s="70">
        <f t="shared" si="128"/>
        <v>64582</v>
      </c>
      <c r="L246" s="71">
        <f t="shared" si="129"/>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2">
      <c r="A247" s="51" t="s">
        <v>450</v>
      </c>
      <c r="B247" s="2" t="s">
        <v>171</v>
      </c>
      <c r="C247" s="50" t="str">
        <f t="shared" si="139"/>
        <v>LA England - Burnley</v>
      </c>
      <c r="D247" s="71">
        <f t="shared" si="121"/>
        <v>33263</v>
      </c>
      <c r="E247" s="71">
        <f t="shared" si="122"/>
        <v>35202</v>
      </c>
      <c r="F247" s="72">
        <f t="shared" si="123"/>
        <v>89344</v>
      </c>
      <c r="G247" s="72">
        <f t="shared" si="124"/>
        <v>44061</v>
      </c>
      <c r="H247" s="73">
        <f t="shared" si="125"/>
        <v>45283</v>
      </c>
      <c r="I247" s="73">
        <f t="shared" si="126"/>
        <v>33263</v>
      </c>
      <c r="J247" s="73">
        <f t="shared" si="127"/>
        <v>35202</v>
      </c>
      <c r="K247" s="70">
        <f t="shared" si="128"/>
        <v>10798</v>
      </c>
      <c r="L247" s="71">
        <f t="shared" si="129"/>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2">
      <c r="A248" s="51" t="s">
        <v>450</v>
      </c>
      <c r="B248" s="2" t="s">
        <v>64</v>
      </c>
      <c r="C248" s="50" t="str">
        <f t="shared" si="139"/>
        <v>LA England - Bury</v>
      </c>
      <c r="D248" s="71">
        <f t="shared" si="121"/>
        <v>71367</v>
      </c>
      <c r="E248" s="71">
        <f t="shared" si="122"/>
        <v>76161</v>
      </c>
      <c r="F248" s="72">
        <f t="shared" si="123"/>
        <v>190708</v>
      </c>
      <c r="G248" s="72">
        <f t="shared" si="124"/>
        <v>93700</v>
      </c>
      <c r="H248" s="73">
        <f t="shared" si="125"/>
        <v>97008</v>
      </c>
      <c r="I248" s="73">
        <f t="shared" si="126"/>
        <v>71367</v>
      </c>
      <c r="J248" s="73">
        <f t="shared" si="127"/>
        <v>76161</v>
      </c>
      <c r="K248" s="70">
        <f t="shared" si="128"/>
        <v>22333</v>
      </c>
      <c r="L248" s="71">
        <f t="shared" si="129"/>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2">
      <c r="A249" s="51" t="s">
        <v>450</v>
      </c>
      <c r="B249" s="2" t="s">
        <v>94</v>
      </c>
      <c r="C249" s="50" t="str">
        <f t="shared" si="139"/>
        <v>LA England - Calderdale</v>
      </c>
      <c r="D249" s="71">
        <f t="shared" si="121"/>
        <v>80539</v>
      </c>
      <c r="E249" s="71">
        <f t="shared" si="122"/>
        <v>84949</v>
      </c>
      <c r="F249" s="72">
        <f t="shared" si="123"/>
        <v>211439</v>
      </c>
      <c r="G249" s="72">
        <f t="shared" si="124"/>
        <v>103866</v>
      </c>
      <c r="H249" s="73">
        <f t="shared" si="125"/>
        <v>107573</v>
      </c>
      <c r="I249" s="73">
        <f t="shared" si="126"/>
        <v>80539</v>
      </c>
      <c r="J249" s="73">
        <f t="shared" si="127"/>
        <v>84949</v>
      </c>
      <c r="K249" s="70">
        <f t="shared" si="128"/>
        <v>23327</v>
      </c>
      <c r="L249" s="71">
        <f t="shared" si="129"/>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2">
      <c r="A250" s="51" t="s">
        <v>450</v>
      </c>
      <c r="B250" s="2" t="s">
        <v>98</v>
      </c>
      <c r="C250" s="50" t="str">
        <f t="shared" si="139"/>
        <v>LA England - Cambridge</v>
      </c>
      <c r="D250" s="71">
        <f t="shared" si="121"/>
        <v>52678</v>
      </c>
      <c r="E250" s="71">
        <f t="shared" si="122"/>
        <v>47831</v>
      </c>
      <c r="F250" s="72">
        <f t="shared" si="123"/>
        <v>125063</v>
      </c>
      <c r="G250" s="72">
        <f t="shared" si="124"/>
        <v>65321</v>
      </c>
      <c r="H250" s="73">
        <f t="shared" si="125"/>
        <v>59742</v>
      </c>
      <c r="I250" s="73">
        <f t="shared" si="126"/>
        <v>52678</v>
      </c>
      <c r="J250" s="73">
        <f t="shared" si="127"/>
        <v>47831</v>
      </c>
      <c r="K250" s="70">
        <f t="shared" si="128"/>
        <v>12643</v>
      </c>
      <c r="L250" s="71">
        <f t="shared" si="129"/>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2">
      <c r="A251" s="51" t="s">
        <v>450</v>
      </c>
      <c r="B251" s="2" t="s">
        <v>37</v>
      </c>
      <c r="C251" s="50" t="str">
        <f t="shared" si="139"/>
        <v>LA England - Camden</v>
      </c>
      <c r="D251" s="71">
        <f t="shared" si="121"/>
        <v>115145</v>
      </c>
      <c r="E251" s="71">
        <f t="shared" si="122"/>
        <v>110271</v>
      </c>
      <c r="F251" s="72">
        <f t="shared" si="123"/>
        <v>279516</v>
      </c>
      <c r="G251" s="72">
        <f t="shared" si="124"/>
        <v>142915</v>
      </c>
      <c r="H251" s="73">
        <f t="shared" si="125"/>
        <v>136601</v>
      </c>
      <c r="I251" s="73">
        <f t="shared" si="126"/>
        <v>115145</v>
      </c>
      <c r="J251" s="73">
        <f t="shared" si="127"/>
        <v>110271</v>
      </c>
      <c r="K251" s="70">
        <f t="shared" si="128"/>
        <v>27770</v>
      </c>
      <c r="L251" s="71">
        <f t="shared" si="129"/>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2">
      <c r="A252" s="51" t="s">
        <v>450</v>
      </c>
      <c r="B252" s="2" t="s">
        <v>228</v>
      </c>
      <c r="C252" s="50" t="str">
        <f t="shared" si="139"/>
        <v>LA England - Cannock Chase</v>
      </c>
      <c r="D252" s="71">
        <f t="shared" si="121"/>
        <v>39835</v>
      </c>
      <c r="E252" s="71">
        <f t="shared" si="122"/>
        <v>41350</v>
      </c>
      <c r="F252" s="72">
        <f t="shared" si="123"/>
        <v>101484</v>
      </c>
      <c r="G252" s="72">
        <f t="shared" si="124"/>
        <v>50294</v>
      </c>
      <c r="H252" s="73">
        <f t="shared" si="125"/>
        <v>51190</v>
      </c>
      <c r="I252" s="73">
        <f t="shared" si="126"/>
        <v>39835</v>
      </c>
      <c r="J252" s="73">
        <f t="shared" si="127"/>
        <v>41350</v>
      </c>
      <c r="K252" s="70">
        <f t="shared" si="128"/>
        <v>10459</v>
      </c>
      <c r="L252" s="71">
        <f t="shared" si="129"/>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2">
      <c r="A253" s="51" t="s">
        <v>450</v>
      </c>
      <c r="B253" s="2" t="s">
        <v>163</v>
      </c>
      <c r="C253" s="50" t="str">
        <f t="shared" si="139"/>
        <v>LA England - Canterbury</v>
      </c>
      <c r="D253" s="71">
        <f t="shared" si="121"/>
        <v>66735</v>
      </c>
      <c r="E253" s="71">
        <f t="shared" si="122"/>
        <v>70066</v>
      </c>
      <c r="F253" s="72">
        <f t="shared" si="123"/>
        <v>166762</v>
      </c>
      <c r="G253" s="72">
        <f t="shared" si="124"/>
        <v>82314</v>
      </c>
      <c r="H253" s="73">
        <f t="shared" si="125"/>
        <v>84448</v>
      </c>
      <c r="I253" s="73">
        <f t="shared" si="126"/>
        <v>66735</v>
      </c>
      <c r="J253" s="73">
        <f t="shared" si="127"/>
        <v>70066</v>
      </c>
      <c r="K253" s="70">
        <f t="shared" si="128"/>
        <v>15579</v>
      </c>
      <c r="L253" s="71">
        <f t="shared" si="129"/>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2">
      <c r="A254" s="51" t="s">
        <v>450</v>
      </c>
      <c r="B254" s="2" t="s">
        <v>105</v>
      </c>
      <c r="C254" s="50" t="str">
        <f t="shared" si="139"/>
        <v>LA England - Carlisle</v>
      </c>
      <c r="D254" s="71">
        <f t="shared" si="121"/>
        <v>41914</v>
      </c>
      <c r="E254" s="71">
        <f t="shared" si="122"/>
        <v>45048</v>
      </c>
      <c r="F254" s="72">
        <f t="shared" si="123"/>
        <v>108524</v>
      </c>
      <c r="G254" s="72">
        <f t="shared" si="124"/>
        <v>53036</v>
      </c>
      <c r="H254" s="73">
        <f t="shared" si="125"/>
        <v>55488</v>
      </c>
      <c r="I254" s="73">
        <f t="shared" si="126"/>
        <v>41914</v>
      </c>
      <c r="J254" s="73">
        <f t="shared" si="127"/>
        <v>45048</v>
      </c>
      <c r="K254" s="70">
        <f t="shared" si="128"/>
        <v>11122</v>
      </c>
      <c r="L254" s="71">
        <f t="shared" si="129"/>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2">
      <c r="A255" s="51" t="s">
        <v>450</v>
      </c>
      <c r="B255" s="2" t="s">
        <v>130</v>
      </c>
      <c r="C255" s="50" t="str">
        <f t="shared" si="139"/>
        <v>LA England - Castle Point</v>
      </c>
      <c r="D255" s="71">
        <f t="shared" si="121"/>
        <v>35037</v>
      </c>
      <c r="E255" s="71">
        <f t="shared" si="122"/>
        <v>37927</v>
      </c>
      <c r="F255" s="72">
        <f t="shared" si="123"/>
        <v>90524</v>
      </c>
      <c r="G255" s="72">
        <f t="shared" si="124"/>
        <v>44034</v>
      </c>
      <c r="H255" s="73">
        <f t="shared" si="125"/>
        <v>46490</v>
      </c>
      <c r="I255" s="73">
        <f t="shared" si="126"/>
        <v>35037</v>
      </c>
      <c r="J255" s="73">
        <f t="shared" si="127"/>
        <v>37927</v>
      </c>
      <c r="K255" s="70">
        <f t="shared" si="128"/>
        <v>8997</v>
      </c>
      <c r="L255" s="71">
        <f t="shared" si="129"/>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2">
      <c r="A256" s="51" t="s">
        <v>450</v>
      </c>
      <c r="B256" s="2" t="s">
        <v>325</v>
      </c>
      <c r="C256" s="50" t="str">
        <f t="shared" si="139"/>
        <v>LA England - Central Bedfordshire</v>
      </c>
      <c r="D256" s="71">
        <f t="shared" si="121"/>
        <v>111525</v>
      </c>
      <c r="E256" s="71">
        <f t="shared" si="122"/>
        <v>117374</v>
      </c>
      <c r="F256" s="72">
        <f t="shared" si="123"/>
        <v>294096</v>
      </c>
      <c r="G256" s="72">
        <f t="shared" si="124"/>
        <v>144879</v>
      </c>
      <c r="H256" s="73">
        <f t="shared" si="125"/>
        <v>149217</v>
      </c>
      <c r="I256" s="73">
        <f t="shared" si="126"/>
        <v>111525</v>
      </c>
      <c r="J256" s="73">
        <f t="shared" si="127"/>
        <v>117374</v>
      </c>
      <c r="K256" s="70">
        <f t="shared" si="128"/>
        <v>33354</v>
      </c>
      <c r="L256" s="71">
        <f t="shared" si="129"/>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2">
      <c r="A257" s="51" t="s">
        <v>450</v>
      </c>
      <c r="B257" s="2" t="s">
        <v>183</v>
      </c>
      <c r="C257" s="50" t="str">
        <f t="shared" si="139"/>
        <v>LA England - Charnwood</v>
      </c>
      <c r="D257" s="71">
        <f t="shared" si="121"/>
        <v>76477</v>
      </c>
      <c r="E257" s="71">
        <f t="shared" si="122"/>
        <v>75963</v>
      </c>
      <c r="F257" s="72">
        <f t="shared" si="123"/>
        <v>188416</v>
      </c>
      <c r="G257" s="72">
        <f t="shared" si="124"/>
        <v>94974</v>
      </c>
      <c r="H257" s="73">
        <f t="shared" si="125"/>
        <v>93442</v>
      </c>
      <c r="I257" s="73">
        <f t="shared" si="126"/>
        <v>76477</v>
      </c>
      <c r="J257" s="73">
        <f t="shared" si="127"/>
        <v>75963</v>
      </c>
      <c r="K257" s="70">
        <f t="shared" si="128"/>
        <v>18497</v>
      </c>
      <c r="L257" s="71">
        <f t="shared" si="129"/>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2">
      <c r="A258" s="51" t="s">
        <v>450</v>
      </c>
      <c r="B258" s="2" t="s">
        <v>131</v>
      </c>
      <c r="C258" s="50" t="str">
        <f t="shared" si="139"/>
        <v>LA England - Chelmsford</v>
      </c>
      <c r="D258" s="71">
        <f t="shared" si="121"/>
        <v>68889</v>
      </c>
      <c r="E258" s="71">
        <f t="shared" si="122"/>
        <v>72291</v>
      </c>
      <c r="F258" s="72">
        <f t="shared" si="123"/>
        <v>179549</v>
      </c>
      <c r="G258" s="72">
        <f t="shared" si="124"/>
        <v>88666</v>
      </c>
      <c r="H258" s="73">
        <f t="shared" si="125"/>
        <v>90883</v>
      </c>
      <c r="I258" s="73">
        <f t="shared" si="126"/>
        <v>68889</v>
      </c>
      <c r="J258" s="73">
        <f t="shared" si="127"/>
        <v>72291</v>
      </c>
      <c r="K258" s="70">
        <f t="shared" si="128"/>
        <v>19777</v>
      </c>
      <c r="L258" s="71">
        <f t="shared" si="129"/>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2">
      <c r="A259" s="51" t="s">
        <v>450</v>
      </c>
      <c r="B259" s="2" t="s">
        <v>138</v>
      </c>
      <c r="C259" s="50" t="str">
        <f t="shared" si="139"/>
        <v>LA England - Cheltenham</v>
      </c>
      <c r="D259" s="71">
        <f t="shared" si="121"/>
        <v>45339</v>
      </c>
      <c r="E259" s="71">
        <f t="shared" si="122"/>
        <v>47284</v>
      </c>
      <c r="F259" s="72">
        <f t="shared" si="123"/>
        <v>116043</v>
      </c>
      <c r="G259" s="72">
        <f t="shared" si="124"/>
        <v>57177</v>
      </c>
      <c r="H259" s="73">
        <f t="shared" si="125"/>
        <v>58866</v>
      </c>
      <c r="I259" s="73">
        <f t="shared" si="126"/>
        <v>45339</v>
      </c>
      <c r="J259" s="73">
        <f t="shared" si="127"/>
        <v>47284</v>
      </c>
      <c r="K259" s="70">
        <f t="shared" si="128"/>
        <v>11838</v>
      </c>
      <c r="L259" s="71">
        <f t="shared" si="129"/>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2">
      <c r="A260" s="51" t="s">
        <v>450</v>
      </c>
      <c r="B260" s="2" t="s">
        <v>222</v>
      </c>
      <c r="C260" s="50" t="str">
        <f t="shared" si="139"/>
        <v>LA England - Cherwell</v>
      </c>
      <c r="D260" s="71">
        <f t="shared" si="121"/>
        <v>57582</v>
      </c>
      <c r="E260" s="71">
        <f t="shared" si="122"/>
        <v>60162</v>
      </c>
      <c r="F260" s="72">
        <f t="shared" si="123"/>
        <v>151846</v>
      </c>
      <c r="G260" s="72">
        <f t="shared" si="124"/>
        <v>75109</v>
      </c>
      <c r="H260" s="73">
        <f t="shared" si="125"/>
        <v>76737</v>
      </c>
      <c r="I260" s="73">
        <f t="shared" si="126"/>
        <v>57582</v>
      </c>
      <c r="J260" s="73">
        <f t="shared" si="127"/>
        <v>60162</v>
      </c>
      <c r="K260" s="70">
        <f t="shared" si="128"/>
        <v>17527</v>
      </c>
      <c r="L260" s="71">
        <f t="shared" si="129"/>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2">
      <c r="A261" s="51" t="s">
        <v>450</v>
      </c>
      <c r="B261" s="2" t="s">
        <v>314</v>
      </c>
      <c r="C261" s="50" t="str">
        <f t="shared" si="139"/>
        <v>LA England - Cheshire East</v>
      </c>
      <c r="D261" s="71">
        <f t="shared" si="121"/>
        <v>149160</v>
      </c>
      <c r="E261" s="71">
        <f t="shared" si="122"/>
        <v>159439</v>
      </c>
      <c r="F261" s="72">
        <f t="shared" si="123"/>
        <v>386667</v>
      </c>
      <c r="G261" s="72">
        <f t="shared" si="124"/>
        <v>189315</v>
      </c>
      <c r="H261" s="73">
        <f t="shared" si="125"/>
        <v>197352</v>
      </c>
      <c r="I261" s="73">
        <f t="shared" si="126"/>
        <v>149160</v>
      </c>
      <c r="J261" s="73">
        <f t="shared" si="127"/>
        <v>159439</v>
      </c>
      <c r="K261" s="70">
        <f t="shared" si="128"/>
        <v>40155</v>
      </c>
      <c r="L261" s="71">
        <f t="shared" si="129"/>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2">
      <c r="A262" s="51" t="s">
        <v>450</v>
      </c>
      <c r="B262" s="2" t="s">
        <v>315</v>
      </c>
      <c r="C262" s="50" t="str">
        <f t="shared" si="139"/>
        <v>LA England - Cheshire West and Chester</v>
      </c>
      <c r="D262" s="71">
        <f t="shared" si="121"/>
        <v>132048</v>
      </c>
      <c r="E262" s="71">
        <f t="shared" si="122"/>
        <v>142597</v>
      </c>
      <c r="F262" s="72">
        <f t="shared" si="123"/>
        <v>343823</v>
      </c>
      <c r="G262" s="72">
        <f t="shared" si="124"/>
        <v>167615</v>
      </c>
      <c r="H262" s="73">
        <f t="shared" si="125"/>
        <v>176208</v>
      </c>
      <c r="I262" s="73">
        <f t="shared" si="126"/>
        <v>132048</v>
      </c>
      <c r="J262" s="73">
        <f t="shared" si="127"/>
        <v>142597</v>
      </c>
      <c r="K262" s="70">
        <f t="shared" si="128"/>
        <v>35567</v>
      </c>
      <c r="L262" s="71">
        <f t="shared" si="129"/>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2">
      <c r="A263" s="51" t="s">
        <v>450</v>
      </c>
      <c r="B263" s="2" t="s">
        <v>111</v>
      </c>
      <c r="C263" s="50" t="str">
        <f t="shared" si="139"/>
        <v>LA England - Chesterfield</v>
      </c>
      <c r="D263" s="71">
        <f t="shared" si="121"/>
        <v>41438</v>
      </c>
      <c r="E263" s="71">
        <f t="shared" si="122"/>
        <v>43618</v>
      </c>
      <c r="F263" s="72">
        <f t="shared" si="123"/>
        <v>104930</v>
      </c>
      <c r="G263" s="72">
        <f t="shared" si="124"/>
        <v>51500</v>
      </c>
      <c r="H263" s="73">
        <f t="shared" si="125"/>
        <v>53430</v>
      </c>
      <c r="I263" s="73">
        <f t="shared" si="126"/>
        <v>41438</v>
      </c>
      <c r="J263" s="73">
        <f t="shared" si="127"/>
        <v>43618</v>
      </c>
      <c r="K263" s="70">
        <f t="shared" si="128"/>
        <v>10062</v>
      </c>
      <c r="L263" s="71">
        <f t="shared" si="129"/>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2">
      <c r="A264" s="51" t="s">
        <v>450</v>
      </c>
      <c r="B264" s="2" t="s">
        <v>254</v>
      </c>
      <c r="C264" s="50" t="str">
        <f t="shared" si="139"/>
        <v>LA England - Chichester</v>
      </c>
      <c r="D264" s="71">
        <f t="shared" si="121"/>
        <v>46907</v>
      </c>
      <c r="E264" s="71">
        <f t="shared" si="122"/>
        <v>52115</v>
      </c>
      <c r="F264" s="72">
        <f t="shared" si="123"/>
        <v>121508</v>
      </c>
      <c r="G264" s="72">
        <f t="shared" si="124"/>
        <v>58411</v>
      </c>
      <c r="H264" s="73">
        <f t="shared" si="125"/>
        <v>63097</v>
      </c>
      <c r="I264" s="73">
        <f t="shared" si="126"/>
        <v>46907</v>
      </c>
      <c r="J264" s="73">
        <f t="shared" si="127"/>
        <v>52115</v>
      </c>
      <c r="K264" s="70">
        <f t="shared" si="128"/>
        <v>11504</v>
      </c>
      <c r="L264" s="71">
        <f t="shared" si="129"/>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2">
      <c r="A265" s="51" t="s">
        <v>450</v>
      </c>
      <c r="B265" s="2" t="s">
        <v>172</v>
      </c>
      <c r="C265" s="50" t="str">
        <f t="shared" si="139"/>
        <v>LA England - Chorley</v>
      </c>
      <c r="D265" s="71">
        <f t="shared" si="121"/>
        <v>46795</v>
      </c>
      <c r="E265" s="71">
        <f t="shared" si="122"/>
        <v>47642</v>
      </c>
      <c r="F265" s="72">
        <f t="shared" si="123"/>
        <v>118870</v>
      </c>
      <c r="G265" s="72">
        <f t="shared" si="124"/>
        <v>59285</v>
      </c>
      <c r="H265" s="73">
        <f t="shared" si="125"/>
        <v>59585</v>
      </c>
      <c r="I265" s="73">
        <f t="shared" si="126"/>
        <v>46795</v>
      </c>
      <c r="J265" s="73">
        <f t="shared" si="127"/>
        <v>47642</v>
      </c>
      <c r="K265" s="70">
        <f t="shared" si="128"/>
        <v>12490</v>
      </c>
      <c r="L265" s="71">
        <f t="shared" si="129"/>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2">
      <c r="A266" s="51" t="s">
        <v>450</v>
      </c>
      <c r="B266" s="2" t="s">
        <v>31</v>
      </c>
      <c r="C266" s="50" t="str">
        <f t="shared" si="139"/>
        <v>LA England - City of London</v>
      </c>
      <c r="D266" s="71">
        <f t="shared" si="121"/>
        <v>5037</v>
      </c>
      <c r="E266" s="71">
        <f t="shared" si="122"/>
        <v>4076</v>
      </c>
      <c r="F266" s="72">
        <f t="shared" si="123"/>
        <v>10938</v>
      </c>
      <c r="G266" s="72">
        <f t="shared" si="124"/>
        <v>5973</v>
      </c>
      <c r="H266" s="73">
        <f t="shared" si="125"/>
        <v>4965</v>
      </c>
      <c r="I266" s="73">
        <f t="shared" si="126"/>
        <v>5037</v>
      </c>
      <c r="J266" s="73">
        <f t="shared" si="127"/>
        <v>4076</v>
      </c>
      <c r="K266" s="70">
        <f t="shared" si="128"/>
        <v>936</v>
      </c>
      <c r="L266" s="71">
        <f t="shared" si="129"/>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2">
      <c r="A267" s="51" t="s">
        <v>450</v>
      </c>
      <c r="B267" s="2" t="s">
        <v>132</v>
      </c>
      <c r="C267" s="50" t="str">
        <f t="shared" si="139"/>
        <v>LA England - Colchester</v>
      </c>
      <c r="D267" s="71">
        <f t="shared" si="121"/>
        <v>77274</v>
      </c>
      <c r="E267" s="71">
        <f t="shared" si="122"/>
        <v>78996</v>
      </c>
      <c r="F267" s="72">
        <f t="shared" si="123"/>
        <v>197200</v>
      </c>
      <c r="G267" s="72">
        <f t="shared" si="124"/>
        <v>98344</v>
      </c>
      <c r="H267" s="73">
        <f t="shared" si="125"/>
        <v>98856</v>
      </c>
      <c r="I267" s="73">
        <f t="shared" si="126"/>
        <v>77274</v>
      </c>
      <c r="J267" s="73">
        <f t="shared" si="127"/>
        <v>78996</v>
      </c>
      <c r="K267" s="70">
        <f t="shared" si="128"/>
        <v>21070</v>
      </c>
      <c r="L267" s="71">
        <f t="shared" si="129"/>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2">
      <c r="A268" s="51" t="s">
        <v>450</v>
      </c>
      <c r="B268" s="2" t="s">
        <v>106</v>
      </c>
      <c r="C268" s="50" t="str">
        <f t="shared" si="139"/>
        <v>LA England - Copeland</v>
      </c>
      <c r="D268" s="71">
        <f t="shared" si="121"/>
        <v>27279</v>
      </c>
      <c r="E268" s="71">
        <f t="shared" si="122"/>
        <v>27929</v>
      </c>
      <c r="F268" s="72">
        <f t="shared" si="123"/>
        <v>68041</v>
      </c>
      <c r="G268" s="72">
        <f t="shared" si="124"/>
        <v>33907</v>
      </c>
      <c r="H268" s="73">
        <f t="shared" si="125"/>
        <v>34134</v>
      </c>
      <c r="I268" s="73">
        <f t="shared" si="126"/>
        <v>27279</v>
      </c>
      <c r="J268" s="73">
        <f t="shared" si="127"/>
        <v>27929</v>
      </c>
      <c r="K268" s="70">
        <f t="shared" si="128"/>
        <v>6628</v>
      </c>
      <c r="L268" s="71">
        <f t="shared" si="129"/>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2">
      <c r="A269" s="51" t="s">
        <v>450</v>
      </c>
      <c r="B269" s="2" t="s">
        <v>202</v>
      </c>
      <c r="C269" s="50" t="str">
        <f t="shared" si="139"/>
        <v>LA England - Corby</v>
      </c>
      <c r="D269" s="71">
        <f t="shared" si="121"/>
        <v>26747</v>
      </c>
      <c r="E269" s="71">
        <f t="shared" si="122"/>
        <v>28104</v>
      </c>
      <c r="F269" s="72">
        <f t="shared" si="123"/>
        <v>73053</v>
      </c>
      <c r="G269" s="72">
        <f t="shared" si="124"/>
        <v>35996</v>
      </c>
      <c r="H269" s="73">
        <f t="shared" si="125"/>
        <v>37057</v>
      </c>
      <c r="I269" s="73">
        <f t="shared" si="126"/>
        <v>26747</v>
      </c>
      <c r="J269" s="73">
        <f t="shared" si="127"/>
        <v>28104</v>
      </c>
      <c r="K269" s="70">
        <f t="shared" si="128"/>
        <v>9249</v>
      </c>
      <c r="L269" s="71">
        <f t="shared" si="129"/>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2">
      <c r="A270" s="51" t="s">
        <v>450</v>
      </c>
      <c r="B270" s="2" t="s">
        <v>332</v>
      </c>
      <c r="C270" s="50" t="str">
        <f t="shared" si="139"/>
        <v>LA England - Cornwall</v>
      </c>
      <c r="D270" s="71">
        <f t="shared" si="121"/>
        <v>222372</v>
      </c>
      <c r="E270" s="71">
        <f t="shared" si="122"/>
        <v>241973</v>
      </c>
      <c r="F270" s="72">
        <f t="shared" si="123"/>
        <v>573299</v>
      </c>
      <c r="G270" s="72">
        <f t="shared" si="124"/>
        <v>278403</v>
      </c>
      <c r="H270" s="73">
        <f t="shared" si="125"/>
        <v>294896</v>
      </c>
      <c r="I270" s="73">
        <f t="shared" si="126"/>
        <v>222372</v>
      </c>
      <c r="J270" s="73">
        <f t="shared" si="127"/>
        <v>241973</v>
      </c>
      <c r="K270" s="70">
        <f t="shared" si="128"/>
        <v>56031</v>
      </c>
      <c r="L270" s="71">
        <f t="shared" si="129"/>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2">
      <c r="A271" s="51" t="s">
        <v>450</v>
      </c>
      <c r="B271" s="2" t="s">
        <v>139</v>
      </c>
      <c r="C271" s="50" t="str">
        <f t="shared" si="139"/>
        <v>LA England - Cotswold</v>
      </c>
      <c r="D271" s="71">
        <f t="shared" si="121"/>
        <v>35186</v>
      </c>
      <c r="E271" s="71">
        <f t="shared" si="122"/>
        <v>38356</v>
      </c>
      <c r="F271" s="72">
        <f t="shared" si="123"/>
        <v>90264</v>
      </c>
      <c r="G271" s="72">
        <f t="shared" si="124"/>
        <v>43655</v>
      </c>
      <c r="H271" s="73">
        <f t="shared" si="125"/>
        <v>46609</v>
      </c>
      <c r="I271" s="73">
        <f t="shared" si="126"/>
        <v>35186</v>
      </c>
      <c r="J271" s="73">
        <f t="shared" si="127"/>
        <v>38356</v>
      </c>
      <c r="K271" s="70">
        <f t="shared" si="128"/>
        <v>8469</v>
      </c>
      <c r="L271" s="71">
        <f t="shared" si="129"/>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2">
      <c r="A272" s="51" t="s">
        <v>450</v>
      </c>
      <c r="B272" s="2" t="s">
        <v>309</v>
      </c>
      <c r="C272" s="50" t="str">
        <f t="shared" si="139"/>
        <v>LA England - County Durham</v>
      </c>
      <c r="D272" s="71">
        <f t="shared" si="121"/>
        <v>209907</v>
      </c>
      <c r="E272" s="71">
        <f t="shared" si="122"/>
        <v>221263</v>
      </c>
      <c r="F272" s="72">
        <f t="shared" si="123"/>
        <v>533149</v>
      </c>
      <c r="G272" s="72">
        <f t="shared" si="124"/>
        <v>262253</v>
      </c>
      <c r="H272" s="73">
        <f t="shared" si="125"/>
        <v>270896</v>
      </c>
      <c r="I272" s="73">
        <f t="shared" si="126"/>
        <v>209907</v>
      </c>
      <c r="J272" s="73">
        <f t="shared" si="127"/>
        <v>221263</v>
      </c>
      <c r="K272" s="70">
        <f t="shared" si="128"/>
        <v>52346</v>
      </c>
      <c r="L272" s="71">
        <f t="shared" si="129"/>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2">
      <c r="A273" s="51" t="s">
        <v>450</v>
      </c>
      <c r="B273" s="2" t="s">
        <v>87</v>
      </c>
      <c r="C273" s="50" t="str">
        <f t="shared" si="139"/>
        <v>LA England - Coventry</v>
      </c>
      <c r="D273" s="71">
        <f t="shared" ref="D273:D336" si="140">I273</f>
        <v>151665</v>
      </c>
      <c r="E273" s="71">
        <f t="shared" ref="E273:E336" si="141">J273</f>
        <v>146915</v>
      </c>
      <c r="F273" s="72">
        <f t="shared" ref="F273:F336" si="142">G273+H273</f>
        <v>379387</v>
      </c>
      <c r="G273" s="72">
        <f t="shared" ref="G273:G336" si="143">SUM(M273:CY273)</f>
        <v>193290</v>
      </c>
      <c r="H273" s="73">
        <f t="shared" ref="H273:H336" si="144">SUM(CZ273:GL273)</f>
        <v>186097</v>
      </c>
      <c r="I273" s="73">
        <f t="shared" ref="I273:I336" si="145">SUM(AE273:CY273)</f>
        <v>151665</v>
      </c>
      <c r="J273" s="73">
        <f t="shared" ref="J273:J336" si="146">SUM(DR273:GL273)</f>
        <v>146915</v>
      </c>
      <c r="K273" s="70">
        <f t="shared" ref="K273:K336" si="147">SUM(M273:AD273)</f>
        <v>41625</v>
      </c>
      <c r="L273" s="71">
        <f t="shared" ref="L273:L336" si="148">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2">
      <c r="A274" s="51" t="s">
        <v>450</v>
      </c>
      <c r="B274" s="2" t="s">
        <v>208</v>
      </c>
      <c r="C274" s="50" t="str">
        <f t="shared" si="139"/>
        <v>LA England - Craven</v>
      </c>
      <c r="D274" s="71">
        <f t="shared" si="140"/>
        <v>22594</v>
      </c>
      <c r="E274" s="71">
        <f t="shared" si="141"/>
        <v>24631</v>
      </c>
      <c r="F274" s="72">
        <f t="shared" si="142"/>
        <v>57338</v>
      </c>
      <c r="G274" s="72">
        <f t="shared" si="143"/>
        <v>27796</v>
      </c>
      <c r="H274" s="73">
        <f t="shared" si="144"/>
        <v>29542</v>
      </c>
      <c r="I274" s="73">
        <f t="shared" si="145"/>
        <v>22594</v>
      </c>
      <c r="J274" s="73">
        <f t="shared" si="146"/>
        <v>24631</v>
      </c>
      <c r="K274" s="70">
        <f t="shared" si="147"/>
        <v>5202</v>
      </c>
      <c r="L274" s="71">
        <f t="shared" si="148"/>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2">
      <c r="A275" s="51" t="s">
        <v>450</v>
      </c>
      <c r="B275" s="2" t="s">
        <v>255</v>
      </c>
      <c r="C275" s="50" t="str">
        <f t="shared" ref="C275:C338" si="149">CONCATENATE(A275," - ",B275)</f>
        <v>LA England - Crawley</v>
      </c>
      <c r="D275" s="71">
        <f t="shared" si="140"/>
        <v>41927</v>
      </c>
      <c r="E275" s="71">
        <f t="shared" si="141"/>
        <v>42986</v>
      </c>
      <c r="F275" s="72">
        <f t="shared" si="142"/>
        <v>112474</v>
      </c>
      <c r="G275" s="72">
        <f t="shared" si="143"/>
        <v>56312</v>
      </c>
      <c r="H275" s="73">
        <f t="shared" si="144"/>
        <v>56162</v>
      </c>
      <c r="I275" s="73">
        <f t="shared" si="145"/>
        <v>41927</v>
      </c>
      <c r="J275" s="73">
        <f t="shared" si="146"/>
        <v>42986</v>
      </c>
      <c r="K275" s="70">
        <f t="shared" si="147"/>
        <v>14385</v>
      </c>
      <c r="L275" s="71">
        <f t="shared" si="148"/>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2">
      <c r="A276" s="51" t="s">
        <v>450</v>
      </c>
      <c r="B276" s="2" t="s">
        <v>38</v>
      </c>
      <c r="C276" s="50" t="str">
        <f t="shared" si="149"/>
        <v>LA England - Croydon</v>
      </c>
      <c r="D276" s="71">
        <f t="shared" si="140"/>
        <v>140013</v>
      </c>
      <c r="E276" s="71">
        <f t="shared" si="141"/>
        <v>153241</v>
      </c>
      <c r="F276" s="72">
        <f t="shared" si="142"/>
        <v>388563</v>
      </c>
      <c r="G276" s="72">
        <f t="shared" si="143"/>
        <v>188609</v>
      </c>
      <c r="H276" s="73">
        <f t="shared" si="144"/>
        <v>199954</v>
      </c>
      <c r="I276" s="73">
        <f t="shared" si="145"/>
        <v>140013</v>
      </c>
      <c r="J276" s="73">
        <f t="shared" si="146"/>
        <v>153241</v>
      </c>
      <c r="K276" s="70">
        <f t="shared" si="147"/>
        <v>48596</v>
      </c>
      <c r="L276" s="71">
        <f t="shared" si="148"/>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2">
      <c r="A277" s="51" t="s">
        <v>450</v>
      </c>
      <c r="B277" s="2" t="s">
        <v>155</v>
      </c>
      <c r="C277" s="50" t="str">
        <f t="shared" si="149"/>
        <v>LA England - Dacorum</v>
      </c>
      <c r="D277" s="71">
        <f t="shared" si="140"/>
        <v>57953</v>
      </c>
      <c r="E277" s="71">
        <f t="shared" si="141"/>
        <v>61939</v>
      </c>
      <c r="F277" s="72">
        <f t="shared" si="142"/>
        <v>155457</v>
      </c>
      <c r="G277" s="72">
        <f t="shared" si="143"/>
        <v>76266</v>
      </c>
      <c r="H277" s="73">
        <f t="shared" si="144"/>
        <v>79191</v>
      </c>
      <c r="I277" s="73">
        <f t="shared" si="145"/>
        <v>57953</v>
      </c>
      <c r="J277" s="73">
        <f t="shared" si="146"/>
        <v>61939</v>
      </c>
      <c r="K277" s="70">
        <f t="shared" si="147"/>
        <v>18313</v>
      </c>
      <c r="L277" s="71">
        <f t="shared" si="148"/>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2">
      <c r="A278" s="51" t="s">
        <v>450</v>
      </c>
      <c r="B278" s="2" t="s">
        <v>285</v>
      </c>
      <c r="C278" s="50" t="str">
        <f t="shared" si="149"/>
        <v>LA England - Darlington</v>
      </c>
      <c r="D278" s="71">
        <f t="shared" si="140"/>
        <v>40700</v>
      </c>
      <c r="E278" s="71">
        <f t="shared" si="141"/>
        <v>44069</v>
      </c>
      <c r="F278" s="72">
        <f t="shared" si="142"/>
        <v>107402</v>
      </c>
      <c r="G278" s="72">
        <f t="shared" si="143"/>
        <v>52257</v>
      </c>
      <c r="H278" s="73">
        <f t="shared" si="144"/>
        <v>55145</v>
      </c>
      <c r="I278" s="73">
        <f t="shared" si="145"/>
        <v>40700</v>
      </c>
      <c r="J278" s="73">
        <f t="shared" si="146"/>
        <v>44069</v>
      </c>
      <c r="K278" s="70">
        <f t="shared" si="147"/>
        <v>11557</v>
      </c>
      <c r="L278" s="71">
        <f t="shared" si="148"/>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2">
      <c r="A279" s="51" t="s">
        <v>450</v>
      </c>
      <c r="B279" s="2" t="s">
        <v>164</v>
      </c>
      <c r="C279" s="50" t="str">
        <f t="shared" si="149"/>
        <v>LA England - Dartford</v>
      </c>
      <c r="D279" s="71">
        <f t="shared" si="140"/>
        <v>41603</v>
      </c>
      <c r="E279" s="71">
        <f t="shared" si="141"/>
        <v>43844</v>
      </c>
      <c r="F279" s="72">
        <f t="shared" si="142"/>
        <v>114051</v>
      </c>
      <c r="G279" s="72">
        <f t="shared" si="143"/>
        <v>56272</v>
      </c>
      <c r="H279" s="73">
        <f t="shared" si="144"/>
        <v>57779</v>
      </c>
      <c r="I279" s="73">
        <f t="shared" si="145"/>
        <v>41603</v>
      </c>
      <c r="J279" s="73">
        <f t="shared" si="146"/>
        <v>43844</v>
      </c>
      <c r="K279" s="70">
        <f t="shared" si="147"/>
        <v>14669</v>
      </c>
      <c r="L279" s="71">
        <f t="shared" si="148"/>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2">
      <c r="A280" s="51" t="s">
        <v>450</v>
      </c>
      <c r="B280" s="2" t="s">
        <v>203</v>
      </c>
      <c r="C280" s="50" t="str">
        <f t="shared" si="149"/>
        <v>LA England - Daventry</v>
      </c>
      <c r="D280" s="71">
        <f t="shared" si="140"/>
        <v>33831</v>
      </c>
      <c r="E280" s="71">
        <f t="shared" si="141"/>
        <v>34911</v>
      </c>
      <c r="F280" s="72">
        <f t="shared" si="142"/>
        <v>86951</v>
      </c>
      <c r="G280" s="72">
        <f t="shared" si="143"/>
        <v>42985</v>
      </c>
      <c r="H280" s="73">
        <f t="shared" si="144"/>
        <v>43966</v>
      </c>
      <c r="I280" s="73">
        <f t="shared" si="145"/>
        <v>33831</v>
      </c>
      <c r="J280" s="73">
        <f t="shared" si="146"/>
        <v>34911</v>
      </c>
      <c r="K280" s="70">
        <f t="shared" si="147"/>
        <v>9154</v>
      </c>
      <c r="L280" s="71">
        <f t="shared" si="148"/>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2">
      <c r="A281" s="51" t="s">
        <v>450</v>
      </c>
      <c r="B281" s="2" t="s">
        <v>317</v>
      </c>
      <c r="C281" s="50" t="str">
        <f t="shared" si="149"/>
        <v>LA England - Derby</v>
      </c>
      <c r="D281" s="71">
        <f t="shared" si="140"/>
        <v>97118</v>
      </c>
      <c r="E281" s="71">
        <f t="shared" si="141"/>
        <v>100005</v>
      </c>
      <c r="F281" s="72">
        <f t="shared" si="142"/>
        <v>256814</v>
      </c>
      <c r="G281" s="72">
        <f t="shared" si="143"/>
        <v>127639</v>
      </c>
      <c r="H281" s="73">
        <f t="shared" si="144"/>
        <v>129175</v>
      </c>
      <c r="I281" s="73">
        <f t="shared" si="145"/>
        <v>97118</v>
      </c>
      <c r="J281" s="73">
        <f t="shared" si="146"/>
        <v>100005</v>
      </c>
      <c r="K281" s="70">
        <f t="shared" si="147"/>
        <v>30521</v>
      </c>
      <c r="L281" s="71">
        <f t="shared" si="148"/>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2">
      <c r="A282" s="51" t="s">
        <v>450</v>
      </c>
      <c r="B282" s="2" t="s">
        <v>112</v>
      </c>
      <c r="C282" s="50" t="str">
        <f t="shared" si="149"/>
        <v>LA England - Derbyshire Dales</v>
      </c>
      <c r="D282" s="71">
        <f t="shared" si="140"/>
        <v>29502</v>
      </c>
      <c r="E282" s="71">
        <f t="shared" si="141"/>
        <v>30659</v>
      </c>
      <c r="F282" s="72">
        <f t="shared" si="142"/>
        <v>72422</v>
      </c>
      <c r="G282" s="72">
        <f t="shared" si="143"/>
        <v>35645</v>
      </c>
      <c r="H282" s="73">
        <f t="shared" si="144"/>
        <v>36777</v>
      </c>
      <c r="I282" s="73">
        <f t="shared" si="145"/>
        <v>29502</v>
      </c>
      <c r="J282" s="73">
        <f t="shared" si="146"/>
        <v>30659</v>
      </c>
      <c r="K282" s="70">
        <f t="shared" si="147"/>
        <v>6143</v>
      </c>
      <c r="L282" s="71">
        <f t="shared" si="148"/>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2">
      <c r="A283" s="51" t="s">
        <v>450</v>
      </c>
      <c r="B283" s="2" t="s">
        <v>78</v>
      </c>
      <c r="C283" s="50" t="str">
        <f t="shared" si="149"/>
        <v>LA England - Doncaster</v>
      </c>
      <c r="D283" s="71">
        <f t="shared" si="140"/>
        <v>121030</v>
      </c>
      <c r="E283" s="71">
        <f t="shared" si="141"/>
        <v>124393</v>
      </c>
      <c r="F283" s="72">
        <f t="shared" si="142"/>
        <v>312785</v>
      </c>
      <c r="G283" s="72">
        <f t="shared" si="143"/>
        <v>155520</v>
      </c>
      <c r="H283" s="73">
        <f t="shared" si="144"/>
        <v>157265</v>
      </c>
      <c r="I283" s="73">
        <f t="shared" si="145"/>
        <v>121030</v>
      </c>
      <c r="J283" s="73">
        <f t="shared" si="146"/>
        <v>124393</v>
      </c>
      <c r="K283" s="70">
        <f t="shared" si="147"/>
        <v>34490</v>
      </c>
      <c r="L283" s="71">
        <f t="shared" si="148"/>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2">
      <c r="A284" s="51" t="s">
        <v>450</v>
      </c>
      <c r="B284" s="2" t="s">
        <v>28</v>
      </c>
      <c r="C284" s="50" t="str">
        <f t="shared" si="149"/>
        <v>LA England - Dorset</v>
      </c>
      <c r="D284" s="71">
        <f t="shared" si="140"/>
        <v>151011</v>
      </c>
      <c r="E284" s="71">
        <f t="shared" si="141"/>
        <v>161082</v>
      </c>
      <c r="F284" s="72">
        <f t="shared" si="142"/>
        <v>379791</v>
      </c>
      <c r="G284" s="72">
        <f t="shared" si="143"/>
        <v>185684</v>
      </c>
      <c r="H284" s="73">
        <f t="shared" si="144"/>
        <v>194107</v>
      </c>
      <c r="I284" s="73">
        <f t="shared" si="145"/>
        <v>151011</v>
      </c>
      <c r="J284" s="73">
        <f t="shared" si="146"/>
        <v>161082</v>
      </c>
      <c r="K284" s="70">
        <f t="shared" si="147"/>
        <v>34673</v>
      </c>
      <c r="L284" s="71">
        <f t="shared" si="148"/>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2">
      <c r="A285" s="51" t="s">
        <v>450</v>
      </c>
      <c r="B285" s="2" t="s">
        <v>165</v>
      </c>
      <c r="C285" s="50" t="str">
        <f t="shared" si="149"/>
        <v>LA England - Dover</v>
      </c>
      <c r="D285" s="71">
        <f t="shared" si="140"/>
        <v>46534</v>
      </c>
      <c r="E285" s="71">
        <f t="shared" si="141"/>
        <v>48710</v>
      </c>
      <c r="F285" s="72">
        <f t="shared" si="142"/>
        <v>118514</v>
      </c>
      <c r="G285" s="72">
        <f t="shared" si="143"/>
        <v>58453</v>
      </c>
      <c r="H285" s="73">
        <f t="shared" si="144"/>
        <v>60061</v>
      </c>
      <c r="I285" s="73">
        <f t="shared" si="145"/>
        <v>46534</v>
      </c>
      <c r="J285" s="73">
        <f t="shared" si="146"/>
        <v>48710</v>
      </c>
      <c r="K285" s="70">
        <f t="shared" si="147"/>
        <v>11919</v>
      </c>
      <c r="L285" s="71">
        <f t="shared" si="148"/>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2">
      <c r="A286" s="51" t="s">
        <v>450</v>
      </c>
      <c r="B286" s="2" t="s">
        <v>88</v>
      </c>
      <c r="C286" s="50" t="str">
        <f t="shared" si="149"/>
        <v>LA England - Dudley</v>
      </c>
      <c r="D286" s="71">
        <f t="shared" si="140"/>
        <v>122507</v>
      </c>
      <c r="E286" s="71">
        <f t="shared" si="141"/>
        <v>130262</v>
      </c>
      <c r="F286" s="72">
        <f t="shared" si="142"/>
        <v>322363</v>
      </c>
      <c r="G286" s="72">
        <f t="shared" si="143"/>
        <v>157963</v>
      </c>
      <c r="H286" s="73">
        <f t="shared" si="144"/>
        <v>164400</v>
      </c>
      <c r="I286" s="73">
        <f t="shared" si="145"/>
        <v>122507</v>
      </c>
      <c r="J286" s="73">
        <f t="shared" si="146"/>
        <v>130262</v>
      </c>
      <c r="K286" s="70">
        <f t="shared" si="147"/>
        <v>35456</v>
      </c>
      <c r="L286" s="71">
        <f t="shared" si="148"/>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2">
      <c r="A287" s="51" t="s">
        <v>450</v>
      </c>
      <c r="B287" s="2" t="s">
        <v>39</v>
      </c>
      <c r="C287" s="50" t="str">
        <f t="shared" si="149"/>
        <v>LA England - Ealing</v>
      </c>
      <c r="D287" s="71">
        <f t="shared" si="140"/>
        <v>129479</v>
      </c>
      <c r="E287" s="71">
        <f t="shared" si="141"/>
        <v>128656</v>
      </c>
      <c r="F287" s="72">
        <f t="shared" si="142"/>
        <v>340341</v>
      </c>
      <c r="G287" s="72">
        <f t="shared" si="143"/>
        <v>171769</v>
      </c>
      <c r="H287" s="73">
        <f t="shared" si="144"/>
        <v>168572</v>
      </c>
      <c r="I287" s="73">
        <f t="shared" si="145"/>
        <v>129479</v>
      </c>
      <c r="J287" s="73">
        <f t="shared" si="146"/>
        <v>128656</v>
      </c>
      <c r="K287" s="70">
        <f t="shared" si="147"/>
        <v>42290</v>
      </c>
      <c r="L287" s="71">
        <f t="shared" si="148"/>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2">
      <c r="A288" s="51" t="s">
        <v>450</v>
      </c>
      <c r="B288" s="2" t="s">
        <v>99</v>
      </c>
      <c r="C288" s="50" t="str">
        <f t="shared" si="149"/>
        <v>LA England - East Cambridgeshire</v>
      </c>
      <c r="D288" s="71">
        <f t="shared" si="140"/>
        <v>34081</v>
      </c>
      <c r="E288" s="71">
        <f t="shared" si="141"/>
        <v>36495</v>
      </c>
      <c r="F288" s="72">
        <f t="shared" si="142"/>
        <v>90172</v>
      </c>
      <c r="G288" s="72">
        <f t="shared" si="143"/>
        <v>44166</v>
      </c>
      <c r="H288" s="73">
        <f t="shared" si="144"/>
        <v>46006</v>
      </c>
      <c r="I288" s="73">
        <f t="shared" si="145"/>
        <v>34081</v>
      </c>
      <c r="J288" s="73">
        <f t="shared" si="146"/>
        <v>36495</v>
      </c>
      <c r="K288" s="70">
        <f t="shared" si="147"/>
        <v>10085</v>
      </c>
      <c r="L288" s="71">
        <f t="shared" si="148"/>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2">
      <c r="A289" s="51" t="s">
        <v>450</v>
      </c>
      <c r="B289" s="2" t="s">
        <v>117</v>
      </c>
      <c r="C289" s="50" t="str">
        <f t="shared" si="149"/>
        <v>LA England - East Devon</v>
      </c>
      <c r="D289" s="71">
        <f t="shared" si="140"/>
        <v>57713</v>
      </c>
      <c r="E289" s="71">
        <f t="shared" si="141"/>
        <v>63868</v>
      </c>
      <c r="F289" s="72">
        <f t="shared" si="142"/>
        <v>148080</v>
      </c>
      <c r="G289" s="72">
        <f t="shared" si="143"/>
        <v>71418</v>
      </c>
      <c r="H289" s="73">
        <f t="shared" si="144"/>
        <v>76662</v>
      </c>
      <c r="I289" s="73">
        <f t="shared" si="145"/>
        <v>57713</v>
      </c>
      <c r="J289" s="73">
        <f t="shared" si="146"/>
        <v>63868</v>
      </c>
      <c r="K289" s="70">
        <f t="shared" si="147"/>
        <v>13705</v>
      </c>
      <c r="L289" s="71">
        <f t="shared" si="148"/>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2">
      <c r="A290" s="51" t="s">
        <v>450</v>
      </c>
      <c r="B290" s="2" t="s">
        <v>145</v>
      </c>
      <c r="C290" s="50" t="str">
        <f t="shared" si="149"/>
        <v>LA England - East Hampshire</v>
      </c>
      <c r="D290" s="71">
        <f t="shared" si="140"/>
        <v>46879</v>
      </c>
      <c r="E290" s="71">
        <f t="shared" si="141"/>
        <v>51756</v>
      </c>
      <c r="F290" s="72">
        <f t="shared" si="142"/>
        <v>123838</v>
      </c>
      <c r="G290" s="72">
        <f t="shared" si="143"/>
        <v>59672</v>
      </c>
      <c r="H290" s="73">
        <f t="shared" si="144"/>
        <v>64166</v>
      </c>
      <c r="I290" s="73">
        <f t="shared" si="145"/>
        <v>46879</v>
      </c>
      <c r="J290" s="73">
        <f t="shared" si="146"/>
        <v>51756</v>
      </c>
      <c r="K290" s="70">
        <f t="shared" si="147"/>
        <v>12793</v>
      </c>
      <c r="L290" s="71">
        <f t="shared" si="148"/>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2">
      <c r="A291" s="51" t="s">
        <v>450</v>
      </c>
      <c r="B291" s="2" t="s">
        <v>156</v>
      </c>
      <c r="C291" s="50" t="str">
        <f t="shared" si="149"/>
        <v>LA England - East Hertfordshire</v>
      </c>
      <c r="D291" s="71">
        <f t="shared" si="140"/>
        <v>57061</v>
      </c>
      <c r="E291" s="71">
        <f t="shared" si="141"/>
        <v>61103</v>
      </c>
      <c r="F291" s="72">
        <f t="shared" si="142"/>
        <v>151786</v>
      </c>
      <c r="G291" s="72">
        <f t="shared" si="143"/>
        <v>74340</v>
      </c>
      <c r="H291" s="73">
        <f t="shared" si="144"/>
        <v>77446</v>
      </c>
      <c r="I291" s="73">
        <f t="shared" si="145"/>
        <v>57061</v>
      </c>
      <c r="J291" s="73">
        <f t="shared" si="146"/>
        <v>61103</v>
      </c>
      <c r="K291" s="70">
        <f t="shared" si="147"/>
        <v>17279</v>
      </c>
      <c r="L291" s="71">
        <f t="shared" si="148"/>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2">
      <c r="A292" s="51" t="s">
        <v>450</v>
      </c>
      <c r="B292" s="2" t="s">
        <v>190</v>
      </c>
      <c r="C292" s="50" t="str">
        <f t="shared" si="149"/>
        <v>LA England - East Lindsey</v>
      </c>
      <c r="D292" s="71">
        <f t="shared" si="140"/>
        <v>56932</v>
      </c>
      <c r="E292" s="71">
        <f t="shared" si="141"/>
        <v>60759</v>
      </c>
      <c r="F292" s="72">
        <f t="shared" si="142"/>
        <v>142030</v>
      </c>
      <c r="G292" s="72">
        <f t="shared" si="143"/>
        <v>69303</v>
      </c>
      <c r="H292" s="73">
        <f t="shared" si="144"/>
        <v>72727</v>
      </c>
      <c r="I292" s="73">
        <f t="shared" si="145"/>
        <v>56932</v>
      </c>
      <c r="J292" s="73">
        <f t="shared" si="146"/>
        <v>60759</v>
      </c>
      <c r="K292" s="70">
        <f t="shared" si="147"/>
        <v>12371</v>
      </c>
      <c r="L292" s="71">
        <f t="shared" si="148"/>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2">
      <c r="A293" s="51" t="s">
        <v>450</v>
      </c>
      <c r="B293" s="2" t="s">
        <v>204</v>
      </c>
      <c r="C293" s="50" t="str">
        <f t="shared" si="149"/>
        <v>LA England - East Northamptonshire</v>
      </c>
      <c r="D293" s="71">
        <f t="shared" si="140"/>
        <v>36467</v>
      </c>
      <c r="E293" s="71">
        <f t="shared" si="141"/>
        <v>38347</v>
      </c>
      <c r="F293" s="72">
        <f t="shared" si="142"/>
        <v>95103</v>
      </c>
      <c r="G293" s="72">
        <f t="shared" si="143"/>
        <v>46924</v>
      </c>
      <c r="H293" s="73">
        <f t="shared" si="144"/>
        <v>48179</v>
      </c>
      <c r="I293" s="73">
        <f t="shared" si="145"/>
        <v>36467</v>
      </c>
      <c r="J293" s="73">
        <f t="shared" si="146"/>
        <v>38347</v>
      </c>
      <c r="K293" s="70">
        <f t="shared" si="147"/>
        <v>10457</v>
      </c>
      <c r="L293" s="71">
        <f t="shared" si="148"/>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2">
      <c r="A294" s="51" t="s">
        <v>450</v>
      </c>
      <c r="B294" s="2" t="s">
        <v>290</v>
      </c>
      <c r="C294" s="50" t="str">
        <f t="shared" si="149"/>
        <v>LA England - East Riding of Yorkshire</v>
      </c>
      <c r="D294" s="71">
        <f t="shared" si="140"/>
        <v>135669</v>
      </c>
      <c r="E294" s="71">
        <f t="shared" si="141"/>
        <v>144154</v>
      </c>
      <c r="F294" s="72">
        <f t="shared" si="142"/>
        <v>343201</v>
      </c>
      <c r="G294" s="72">
        <f t="shared" si="143"/>
        <v>168372</v>
      </c>
      <c r="H294" s="73">
        <f t="shared" si="144"/>
        <v>174829</v>
      </c>
      <c r="I294" s="73">
        <f t="shared" si="145"/>
        <v>135669</v>
      </c>
      <c r="J294" s="73">
        <f t="shared" si="146"/>
        <v>144154</v>
      </c>
      <c r="K294" s="70">
        <f t="shared" si="147"/>
        <v>32703</v>
      </c>
      <c r="L294" s="71">
        <f t="shared" si="148"/>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2">
      <c r="A295" s="51" t="s">
        <v>450</v>
      </c>
      <c r="B295" s="2" t="s">
        <v>229</v>
      </c>
      <c r="C295" s="50" t="str">
        <f t="shared" si="149"/>
        <v>LA England - East Staffordshire</v>
      </c>
      <c r="D295" s="71">
        <f t="shared" si="140"/>
        <v>47251</v>
      </c>
      <c r="E295" s="71">
        <f t="shared" si="141"/>
        <v>47314</v>
      </c>
      <c r="F295" s="72">
        <f t="shared" si="142"/>
        <v>120923</v>
      </c>
      <c r="G295" s="72">
        <f t="shared" si="143"/>
        <v>60907</v>
      </c>
      <c r="H295" s="73">
        <f t="shared" si="144"/>
        <v>60016</v>
      </c>
      <c r="I295" s="73">
        <f t="shared" si="145"/>
        <v>47251</v>
      </c>
      <c r="J295" s="73">
        <f t="shared" si="146"/>
        <v>47314</v>
      </c>
      <c r="K295" s="70">
        <f t="shared" si="147"/>
        <v>13656</v>
      </c>
      <c r="L295" s="71">
        <f t="shared" si="148"/>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2">
      <c r="A296" s="51" t="s">
        <v>450</v>
      </c>
      <c r="B296" s="2" t="s">
        <v>437</v>
      </c>
      <c r="C296" s="50" t="str">
        <f t="shared" si="149"/>
        <v>LA England - East Suffolk</v>
      </c>
      <c r="D296" s="71">
        <f t="shared" si="140"/>
        <v>97771</v>
      </c>
      <c r="E296" s="71">
        <f t="shared" si="141"/>
        <v>105433</v>
      </c>
      <c r="F296" s="72">
        <f t="shared" si="142"/>
        <v>250373</v>
      </c>
      <c r="G296" s="72">
        <f t="shared" si="143"/>
        <v>121712</v>
      </c>
      <c r="H296" s="73">
        <f t="shared" si="144"/>
        <v>128661</v>
      </c>
      <c r="I296" s="73">
        <f t="shared" si="145"/>
        <v>97771</v>
      </c>
      <c r="J296" s="73">
        <f t="shared" si="146"/>
        <v>105433</v>
      </c>
      <c r="K296" s="70">
        <f t="shared" si="147"/>
        <v>23941</v>
      </c>
      <c r="L296" s="71">
        <f t="shared" si="148"/>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2">
      <c r="A297" s="51" t="s">
        <v>450</v>
      </c>
      <c r="B297" s="2" t="s">
        <v>123</v>
      </c>
      <c r="C297" s="50" t="str">
        <f t="shared" si="149"/>
        <v>LA England - Eastbourne</v>
      </c>
      <c r="D297" s="71">
        <f t="shared" si="140"/>
        <v>39988</v>
      </c>
      <c r="E297" s="71">
        <f t="shared" si="141"/>
        <v>43411</v>
      </c>
      <c r="F297" s="72">
        <f t="shared" si="142"/>
        <v>103324</v>
      </c>
      <c r="G297" s="72">
        <f t="shared" si="143"/>
        <v>50247</v>
      </c>
      <c r="H297" s="73">
        <f t="shared" si="144"/>
        <v>53077</v>
      </c>
      <c r="I297" s="73">
        <f t="shared" si="145"/>
        <v>39988</v>
      </c>
      <c r="J297" s="73">
        <f t="shared" si="146"/>
        <v>43411</v>
      </c>
      <c r="K297" s="70">
        <f t="shared" si="147"/>
        <v>10259</v>
      </c>
      <c r="L297" s="71">
        <f t="shared" si="148"/>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2">
      <c r="A298" s="51" t="s">
        <v>450</v>
      </c>
      <c r="B298" s="2" t="s">
        <v>146</v>
      </c>
      <c r="C298" s="50" t="str">
        <f t="shared" si="149"/>
        <v>LA England - Eastleigh</v>
      </c>
      <c r="D298" s="71">
        <f t="shared" si="140"/>
        <v>50989</v>
      </c>
      <c r="E298" s="71">
        <f t="shared" si="141"/>
        <v>55391</v>
      </c>
      <c r="F298" s="72">
        <f t="shared" si="142"/>
        <v>135520</v>
      </c>
      <c r="G298" s="72">
        <f t="shared" si="143"/>
        <v>65910</v>
      </c>
      <c r="H298" s="73">
        <f t="shared" si="144"/>
        <v>69610</v>
      </c>
      <c r="I298" s="73">
        <f t="shared" si="145"/>
        <v>50989</v>
      </c>
      <c r="J298" s="73">
        <f t="shared" si="146"/>
        <v>55391</v>
      </c>
      <c r="K298" s="70">
        <f t="shared" si="147"/>
        <v>14921</v>
      </c>
      <c r="L298" s="71">
        <f t="shared" si="148"/>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2">
      <c r="A299" s="51" t="s">
        <v>450</v>
      </c>
      <c r="B299" s="2" t="s">
        <v>107</v>
      </c>
      <c r="C299" s="50" t="str">
        <f t="shared" si="149"/>
        <v>LA England - Eden</v>
      </c>
      <c r="D299" s="71">
        <f t="shared" si="140"/>
        <v>21918</v>
      </c>
      <c r="E299" s="71">
        <f t="shared" si="141"/>
        <v>22701</v>
      </c>
      <c r="F299" s="72">
        <f t="shared" si="142"/>
        <v>53754</v>
      </c>
      <c r="G299" s="72">
        <f t="shared" si="143"/>
        <v>26685</v>
      </c>
      <c r="H299" s="73">
        <f t="shared" si="144"/>
        <v>27069</v>
      </c>
      <c r="I299" s="73">
        <f t="shared" si="145"/>
        <v>21918</v>
      </c>
      <c r="J299" s="73">
        <f t="shared" si="146"/>
        <v>22701</v>
      </c>
      <c r="K299" s="70">
        <f t="shared" si="147"/>
        <v>4767</v>
      </c>
      <c r="L299" s="71">
        <f t="shared" si="148"/>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2">
      <c r="A300" s="51" t="s">
        <v>450</v>
      </c>
      <c r="B300" s="2" t="s">
        <v>239</v>
      </c>
      <c r="C300" s="50" t="str">
        <f t="shared" si="149"/>
        <v>LA England - Elmbridge</v>
      </c>
      <c r="D300" s="71">
        <f t="shared" si="140"/>
        <v>49113</v>
      </c>
      <c r="E300" s="71">
        <f t="shared" si="141"/>
        <v>54130</v>
      </c>
      <c r="F300" s="72">
        <f t="shared" si="142"/>
        <v>137215</v>
      </c>
      <c r="G300" s="72">
        <f t="shared" si="143"/>
        <v>66477</v>
      </c>
      <c r="H300" s="73">
        <f t="shared" si="144"/>
        <v>70738</v>
      </c>
      <c r="I300" s="73">
        <f t="shared" si="145"/>
        <v>49113</v>
      </c>
      <c r="J300" s="73">
        <f t="shared" si="146"/>
        <v>54130</v>
      </c>
      <c r="K300" s="70">
        <f t="shared" si="147"/>
        <v>17364</v>
      </c>
      <c r="L300" s="71">
        <f t="shared" si="148"/>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2">
      <c r="A301" s="51" t="s">
        <v>450</v>
      </c>
      <c r="B301" s="2" t="s">
        <v>40</v>
      </c>
      <c r="C301" s="50" t="str">
        <f t="shared" si="149"/>
        <v>LA England - Enfield</v>
      </c>
      <c r="D301" s="71">
        <f t="shared" si="140"/>
        <v>120374</v>
      </c>
      <c r="E301" s="71">
        <f t="shared" si="141"/>
        <v>128827</v>
      </c>
      <c r="F301" s="72">
        <f t="shared" si="142"/>
        <v>333587</v>
      </c>
      <c r="G301" s="72">
        <f t="shared" si="143"/>
        <v>163819</v>
      </c>
      <c r="H301" s="73">
        <f t="shared" si="144"/>
        <v>169768</v>
      </c>
      <c r="I301" s="73">
        <f t="shared" si="145"/>
        <v>120374</v>
      </c>
      <c r="J301" s="73">
        <f t="shared" si="146"/>
        <v>128827</v>
      </c>
      <c r="K301" s="70">
        <f t="shared" si="147"/>
        <v>43445</v>
      </c>
      <c r="L301" s="71">
        <f t="shared" si="148"/>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2">
      <c r="A302" s="51" t="s">
        <v>450</v>
      </c>
      <c r="B302" s="2" t="s">
        <v>133</v>
      </c>
      <c r="C302" s="50" t="str">
        <f t="shared" si="149"/>
        <v>LA England - Epping Forest</v>
      </c>
      <c r="D302" s="71">
        <f t="shared" si="140"/>
        <v>49423</v>
      </c>
      <c r="E302" s="71">
        <f t="shared" si="141"/>
        <v>54582</v>
      </c>
      <c r="F302" s="72">
        <f t="shared" si="142"/>
        <v>132175</v>
      </c>
      <c r="G302" s="72">
        <f t="shared" si="143"/>
        <v>63888</v>
      </c>
      <c r="H302" s="73">
        <f t="shared" si="144"/>
        <v>68287</v>
      </c>
      <c r="I302" s="73">
        <f t="shared" si="145"/>
        <v>49423</v>
      </c>
      <c r="J302" s="73">
        <f t="shared" si="146"/>
        <v>54582</v>
      </c>
      <c r="K302" s="70">
        <f t="shared" si="147"/>
        <v>14465</v>
      </c>
      <c r="L302" s="71">
        <f t="shared" si="148"/>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2">
      <c r="A303" s="51" t="s">
        <v>450</v>
      </c>
      <c r="B303" s="2" t="s">
        <v>240</v>
      </c>
      <c r="C303" s="50" t="str">
        <f t="shared" si="149"/>
        <v>LA England - Epsom and Ewell</v>
      </c>
      <c r="D303" s="71">
        <f t="shared" si="140"/>
        <v>29578</v>
      </c>
      <c r="E303" s="71">
        <f t="shared" si="141"/>
        <v>32365</v>
      </c>
      <c r="F303" s="72">
        <f t="shared" si="142"/>
        <v>81003</v>
      </c>
      <c r="G303" s="72">
        <f t="shared" si="143"/>
        <v>39360</v>
      </c>
      <c r="H303" s="73">
        <f t="shared" si="144"/>
        <v>41643</v>
      </c>
      <c r="I303" s="73">
        <f t="shared" si="145"/>
        <v>29578</v>
      </c>
      <c r="J303" s="73">
        <f t="shared" si="146"/>
        <v>32365</v>
      </c>
      <c r="K303" s="70">
        <f t="shared" si="147"/>
        <v>9782</v>
      </c>
      <c r="L303" s="71">
        <f t="shared" si="148"/>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2">
      <c r="A304" s="51" t="s">
        <v>450</v>
      </c>
      <c r="B304" s="2" t="s">
        <v>113</v>
      </c>
      <c r="C304" s="50" t="str">
        <f t="shared" si="149"/>
        <v>LA England - Erewash</v>
      </c>
      <c r="D304" s="71">
        <f t="shared" si="140"/>
        <v>44500</v>
      </c>
      <c r="E304" s="71">
        <f t="shared" si="141"/>
        <v>47882</v>
      </c>
      <c r="F304" s="72">
        <f t="shared" si="142"/>
        <v>115332</v>
      </c>
      <c r="G304" s="72">
        <f t="shared" si="143"/>
        <v>56438</v>
      </c>
      <c r="H304" s="73">
        <f t="shared" si="144"/>
        <v>58894</v>
      </c>
      <c r="I304" s="73">
        <f t="shared" si="145"/>
        <v>44500</v>
      </c>
      <c r="J304" s="73">
        <f t="shared" si="146"/>
        <v>47882</v>
      </c>
      <c r="K304" s="70">
        <f t="shared" si="147"/>
        <v>11938</v>
      </c>
      <c r="L304" s="71">
        <f t="shared" si="148"/>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2">
      <c r="A305" s="51" t="s">
        <v>450</v>
      </c>
      <c r="B305" s="2" t="s">
        <v>118</v>
      </c>
      <c r="C305" s="50" t="str">
        <f t="shared" si="149"/>
        <v>LA England - Exeter</v>
      </c>
      <c r="D305" s="71">
        <f t="shared" si="140"/>
        <v>55230</v>
      </c>
      <c r="E305" s="71">
        <f t="shared" si="141"/>
        <v>55340</v>
      </c>
      <c r="F305" s="72">
        <f t="shared" si="142"/>
        <v>133333</v>
      </c>
      <c r="G305" s="72">
        <f t="shared" si="143"/>
        <v>66930</v>
      </c>
      <c r="H305" s="73">
        <f t="shared" si="144"/>
        <v>66403</v>
      </c>
      <c r="I305" s="73">
        <f t="shared" si="145"/>
        <v>55230</v>
      </c>
      <c r="J305" s="73">
        <f t="shared" si="146"/>
        <v>55340</v>
      </c>
      <c r="K305" s="70">
        <f t="shared" si="147"/>
        <v>11700</v>
      </c>
      <c r="L305" s="71">
        <f t="shared" si="148"/>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2">
      <c r="A306" s="51" t="s">
        <v>450</v>
      </c>
      <c r="B306" s="2" t="s">
        <v>147</v>
      </c>
      <c r="C306" s="50" t="str">
        <f t="shared" si="149"/>
        <v>LA England - Fareham</v>
      </c>
      <c r="D306" s="71">
        <f t="shared" si="140"/>
        <v>45585</v>
      </c>
      <c r="E306" s="71">
        <f t="shared" si="141"/>
        <v>48865</v>
      </c>
      <c r="F306" s="72">
        <f t="shared" si="142"/>
        <v>116338</v>
      </c>
      <c r="G306" s="72">
        <f t="shared" si="143"/>
        <v>56769</v>
      </c>
      <c r="H306" s="73">
        <f t="shared" si="144"/>
        <v>59569</v>
      </c>
      <c r="I306" s="73">
        <f t="shared" si="145"/>
        <v>45585</v>
      </c>
      <c r="J306" s="73">
        <f t="shared" si="146"/>
        <v>48865</v>
      </c>
      <c r="K306" s="70">
        <f t="shared" si="147"/>
        <v>11184</v>
      </c>
      <c r="L306" s="71">
        <f t="shared" si="148"/>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2">
      <c r="A307" s="51" t="s">
        <v>450</v>
      </c>
      <c r="B307" s="2" t="s">
        <v>100</v>
      </c>
      <c r="C307" s="50" t="str">
        <f t="shared" si="149"/>
        <v>LA England - Fenland</v>
      </c>
      <c r="D307" s="71">
        <f t="shared" si="140"/>
        <v>40125</v>
      </c>
      <c r="E307" s="71">
        <f t="shared" si="141"/>
        <v>41599</v>
      </c>
      <c r="F307" s="72">
        <f t="shared" si="142"/>
        <v>102080</v>
      </c>
      <c r="G307" s="72">
        <f t="shared" si="143"/>
        <v>50542</v>
      </c>
      <c r="H307" s="73">
        <f t="shared" si="144"/>
        <v>51538</v>
      </c>
      <c r="I307" s="73">
        <f t="shared" si="145"/>
        <v>40125</v>
      </c>
      <c r="J307" s="73">
        <f t="shared" si="146"/>
        <v>41599</v>
      </c>
      <c r="K307" s="70">
        <f t="shared" si="147"/>
        <v>10417</v>
      </c>
      <c r="L307" s="71">
        <f t="shared" si="148"/>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2">
      <c r="A308" s="51" t="s">
        <v>450</v>
      </c>
      <c r="B308" s="2" t="s">
        <v>438</v>
      </c>
      <c r="C308" s="50" t="str">
        <f t="shared" si="149"/>
        <v>LA England - Folkestone and Hythe</v>
      </c>
      <c r="D308" s="71">
        <f t="shared" si="140"/>
        <v>45114</v>
      </c>
      <c r="E308" s="71">
        <f t="shared" si="141"/>
        <v>46946</v>
      </c>
      <c r="F308" s="72">
        <f t="shared" si="142"/>
        <v>113320</v>
      </c>
      <c r="G308" s="72">
        <f t="shared" si="143"/>
        <v>56077</v>
      </c>
      <c r="H308" s="73">
        <f t="shared" si="144"/>
        <v>57243</v>
      </c>
      <c r="I308" s="73">
        <f t="shared" si="145"/>
        <v>45114</v>
      </c>
      <c r="J308" s="73">
        <f t="shared" si="146"/>
        <v>46946</v>
      </c>
      <c r="K308" s="70">
        <f t="shared" si="147"/>
        <v>10963</v>
      </c>
      <c r="L308" s="71">
        <f t="shared" si="148"/>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2">
      <c r="A309" s="51" t="s">
        <v>450</v>
      </c>
      <c r="B309" s="2" t="s">
        <v>140</v>
      </c>
      <c r="C309" s="50" t="str">
        <f t="shared" si="149"/>
        <v>LA England - Forest of Dean</v>
      </c>
      <c r="D309" s="71">
        <f t="shared" si="140"/>
        <v>34559</v>
      </c>
      <c r="E309" s="71">
        <f t="shared" si="141"/>
        <v>36221</v>
      </c>
      <c r="F309" s="72">
        <f t="shared" si="142"/>
        <v>87107</v>
      </c>
      <c r="G309" s="72">
        <f t="shared" si="143"/>
        <v>42753</v>
      </c>
      <c r="H309" s="73">
        <f t="shared" si="144"/>
        <v>44354</v>
      </c>
      <c r="I309" s="73">
        <f t="shared" si="145"/>
        <v>34559</v>
      </c>
      <c r="J309" s="73">
        <f t="shared" si="146"/>
        <v>36221</v>
      </c>
      <c r="K309" s="70">
        <f t="shared" si="147"/>
        <v>8194</v>
      </c>
      <c r="L309" s="71">
        <f t="shared" si="148"/>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2">
      <c r="A310" s="51" t="s">
        <v>450</v>
      </c>
      <c r="B310" s="2" t="s">
        <v>173</v>
      </c>
      <c r="C310" s="50" t="str">
        <f t="shared" si="149"/>
        <v>LA England - Fylde</v>
      </c>
      <c r="D310" s="71">
        <f t="shared" si="140"/>
        <v>32379</v>
      </c>
      <c r="E310" s="71">
        <f t="shared" si="141"/>
        <v>34619</v>
      </c>
      <c r="F310" s="72">
        <f t="shared" si="142"/>
        <v>81211</v>
      </c>
      <c r="G310" s="72">
        <f t="shared" si="143"/>
        <v>39498</v>
      </c>
      <c r="H310" s="73">
        <f t="shared" si="144"/>
        <v>41713</v>
      </c>
      <c r="I310" s="73">
        <f t="shared" si="145"/>
        <v>32379</v>
      </c>
      <c r="J310" s="73">
        <f t="shared" si="146"/>
        <v>34619</v>
      </c>
      <c r="K310" s="70">
        <f t="shared" si="147"/>
        <v>7119</v>
      </c>
      <c r="L310" s="71">
        <f t="shared" si="148"/>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2">
      <c r="A311" s="51" t="s">
        <v>450</v>
      </c>
      <c r="B311" s="2" t="s">
        <v>81</v>
      </c>
      <c r="C311" s="50" t="str">
        <f t="shared" si="149"/>
        <v>LA England - Gateshead</v>
      </c>
      <c r="D311" s="71">
        <f t="shared" si="140"/>
        <v>79605</v>
      </c>
      <c r="E311" s="71">
        <f t="shared" si="141"/>
        <v>83144</v>
      </c>
      <c r="F311" s="72">
        <f t="shared" si="142"/>
        <v>201950</v>
      </c>
      <c r="G311" s="72">
        <f t="shared" si="143"/>
        <v>99495</v>
      </c>
      <c r="H311" s="73">
        <f t="shared" si="144"/>
        <v>102455</v>
      </c>
      <c r="I311" s="73">
        <f t="shared" si="145"/>
        <v>79605</v>
      </c>
      <c r="J311" s="73">
        <f t="shared" si="146"/>
        <v>83144</v>
      </c>
      <c r="K311" s="70">
        <f t="shared" si="147"/>
        <v>19890</v>
      </c>
      <c r="L311" s="71">
        <f t="shared" si="148"/>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2">
      <c r="A312" s="51" t="s">
        <v>450</v>
      </c>
      <c r="B312" s="2" t="s">
        <v>218</v>
      </c>
      <c r="C312" s="50" t="str">
        <f t="shared" si="149"/>
        <v>LA England - Gedling</v>
      </c>
      <c r="D312" s="71">
        <f t="shared" si="140"/>
        <v>45358</v>
      </c>
      <c r="E312" s="71">
        <f t="shared" si="141"/>
        <v>49314</v>
      </c>
      <c r="F312" s="72">
        <f t="shared" si="142"/>
        <v>118239</v>
      </c>
      <c r="G312" s="72">
        <f t="shared" si="143"/>
        <v>57550</v>
      </c>
      <c r="H312" s="73">
        <f t="shared" si="144"/>
        <v>60689</v>
      </c>
      <c r="I312" s="73">
        <f t="shared" si="145"/>
        <v>45358</v>
      </c>
      <c r="J312" s="73">
        <f t="shared" si="146"/>
        <v>49314</v>
      </c>
      <c r="K312" s="70">
        <f t="shared" si="147"/>
        <v>12192</v>
      </c>
      <c r="L312" s="71">
        <f t="shared" si="148"/>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2">
      <c r="A313" s="51" t="s">
        <v>450</v>
      </c>
      <c r="B313" s="2" t="s">
        <v>141</v>
      </c>
      <c r="C313" s="50" t="str">
        <f t="shared" si="149"/>
        <v>LA England - Gloucester</v>
      </c>
      <c r="D313" s="71">
        <f t="shared" si="140"/>
        <v>49457</v>
      </c>
      <c r="E313" s="71">
        <f t="shared" si="141"/>
        <v>51464</v>
      </c>
      <c r="F313" s="72">
        <f t="shared" si="142"/>
        <v>129709</v>
      </c>
      <c r="G313" s="72">
        <f t="shared" si="143"/>
        <v>64144</v>
      </c>
      <c r="H313" s="73">
        <f t="shared" si="144"/>
        <v>65565</v>
      </c>
      <c r="I313" s="73">
        <f t="shared" si="145"/>
        <v>49457</v>
      </c>
      <c r="J313" s="73">
        <f t="shared" si="146"/>
        <v>51464</v>
      </c>
      <c r="K313" s="70">
        <f t="shared" si="147"/>
        <v>14687</v>
      </c>
      <c r="L313" s="71">
        <f t="shared" si="148"/>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2">
      <c r="A314" s="51" t="s">
        <v>450</v>
      </c>
      <c r="B314" s="2" t="s">
        <v>148</v>
      </c>
      <c r="C314" s="50" t="str">
        <f t="shared" si="149"/>
        <v>LA England - Gosport</v>
      </c>
      <c r="D314" s="71">
        <f t="shared" si="140"/>
        <v>32997</v>
      </c>
      <c r="E314" s="71">
        <f t="shared" si="141"/>
        <v>34245</v>
      </c>
      <c r="F314" s="72">
        <f t="shared" si="142"/>
        <v>84679</v>
      </c>
      <c r="G314" s="72">
        <f t="shared" si="143"/>
        <v>42105</v>
      </c>
      <c r="H314" s="73">
        <f t="shared" si="144"/>
        <v>42574</v>
      </c>
      <c r="I314" s="73">
        <f t="shared" si="145"/>
        <v>32997</v>
      </c>
      <c r="J314" s="73">
        <f t="shared" si="146"/>
        <v>34245</v>
      </c>
      <c r="K314" s="70">
        <f t="shared" si="147"/>
        <v>9108</v>
      </c>
      <c r="L314" s="71">
        <f t="shared" si="148"/>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2">
      <c r="A315" s="51" t="s">
        <v>450</v>
      </c>
      <c r="B315" s="2" t="s">
        <v>166</v>
      </c>
      <c r="C315" s="50" t="str">
        <f t="shared" si="149"/>
        <v>LA England - Gravesham</v>
      </c>
      <c r="D315" s="71">
        <f t="shared" si="140"/>
        <v>39534</v>
      </c>
      <c r="E315" s="71">
        <f t="shared" si="141"/>
        <v>41805</v>
      </c>
      <c r="F315" s="72">
        <f t="shared" si="142"/>
        <v>106890</v>
      </c>
      <c r="G315" s="72">
        <f t="shared" si="143"/>
        <v>52578</v>
      </c>
      <c r="H315" s="73">
        <f t="shared" si="144"/>
        <v>54312</v>
      </c>
      <c r="I315" s="73">
        <f t="shared" si="145"/>
        <v>39534</v>
      </c>
      <c r="J315" s="73">
        <f t="shared" si="146"/>
        <v>41805</v>
      </c>
      <c r="K315" s="70">
        <f t="shared" si="147"/>
        <v>13044</v>
      </c>
      <c r="L315" s="71">
        <f t="shared" si="148"/>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2">
      <c r="A316" s="51" t="s">
        <v>450</v>
      </c>
      <c r="B316" s="2" t="s">
        <v>197</v>
      </c>
      <c r="C316" s="50" t="str">
        <f t="shared" si="149"/>
        <v>LA England - Great Yarmouth</v>
      </c>
      <c r="D316" s="71">
        <f t="shared" si="140"/>
        <v>38863</v>
      </c>
      <c r="E316" s="71">
        <f t="shared" si="141"/>
        <v>40576</v>
      </c>
      <c r="F316" s="72">
        <f t="shared" si="142"/>
        <v>99198</v>
      </c>
      <c r="G316" s="72">
        <f t="shared" si="143"/>
        <v>48991</v>
      </c>
      <c r="H316" s="73">
        <f t="shared" si="144"/>
        <v>50207</v>
      </c>
      <c r="I316" s="73">
        <f t="shared" si="145"/>
        <v>38863</v>
      </c>
      <c r="J316" s="73">
        <f t="shared" si="146"/>
        <v>40576</v>
      </c>
      <c r="K316" s="70">
        <f t="shared" si="147"/>
        <v>10128</v>
      </c>
      <c r="L316" s="71">
        <f t="shared" si="148"/>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2">
      <c r="A317" s="51" t="s">
        <v>450</v>
      </c>
      <c r="B317" s="2" t="s">
        <v>41</v>
      </c>
      <c r="C317" s="50" t="str">
        <f t="shared" si="149"/>
        <v>LA England - Greenwich</v>
      </c>
      <c r="D317" s="71">
        <f t="shared" si="140"/>
        <v>110715</v>
      </c>
      <c r="E317" s="71">
        <f t="shared" si="141"/>
        <v>108825</v>
      </c>
      <c r="F317" s="72">
        <f t="shared" si="142"/>
        <v>289034</v>
      </c>
      <c r="G317" s="72">
        <f t="shared" si="143"/>
        <v>146138</v>
      </c>
      <c r="H317" s="73">
        <f t="shared" si="144"/>
        <v>142896</v>
      </c>
      <c r="I317" s="73">
        <f t="shared" si="145"/>
        <v>110715</v>
      </c>
      <c r="J317" s="73">
        <f t="shared" si="146"/>
        <v>108825</v>
      </c>
      <c r="K317" s="70">
        <f t="shared" si="147"/>
        <v>35423</v>
      </c>
      <c r="L317" s="71">
        <f t="shared" si="148"/>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2">
      <c r="A318" s="51" t="s">
        <v>450</v>
      </c>
      <c r="B318" s="2" t="s">
        <v>241</v>
      </c>
      <c r="C318" s="50" t="str">
        <f t="shared" si="149"/>
        <v>LA England - Guildford</v>
      </c>
      <c r="D318" s="71">
        <f t="shared" si="140"/>
        <v>60389</v>
      </c>
      <c r="E318" s="71">
        <f t="shared" si="141"/>
        <v>60595</v>
      </c>
      <c r="F318" s="72">
        <f t="shared" si="142"/>
        <v>150352</v>
      </c>
      <c r="G318" s="72">
        <f t="shared" si="143"/>
        <v>75512</v>
      </c>
      <c r="H318" s="73">
        <f t="shared" si="144"/>
        <v>74840</v>
      </c>
      <c r="I318" s="73">
        <f t="shared" si="145"/>
        <v>60389</v>
      </c>
      <c r="J318" s="73">
        <f t="shared" si="146"/>
        <v>60595</v>
      </c>
      <c r="K318" s="70">
        <f t="shared" si="147"/>
        <v>15123</v>
      </c>
      <c r="L318" s="71">
        <f t="shared" si="148"/>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2">
      <c r="A319" s="51" t="s">
        <v>450</v>
      </c>
      <c r="B319" s="2" t="s">
        <v>42</v>
      </c>
      <c r="C319" s="50" t="str">
        <f t="shared" si="149"/>
        <v>LA England - Hackney</v>
      </c>
      <c r="D319" s="71">
        <f t="shared" si="140"/>
        <v>107855</v>
      </c>
      <c r="E319" s="71">
        <f t="shared" si="141"/>
        <v>109258</v>
      </c>
      <c r="F319" s="72">
        <f t="shared" si="142"/>
        <v>280941</v>
      </c>
      <c r="G319" s="72">
        <f t="shared" si="143"/>
        <v>140381</v>
      </c>
      <c r="H319" s="73">
        <f t="shared" si="144"/>
        <v>140560</v>
      </c>
      <c r="I319" s="73">
        <f t="shared" si="145"/>
        <v>107855</v>
      </c>
      <c r="J319" s="73">
        <f t="shared" si="146"/>
        <v>109258</v>
      </c>
      <c r="K319" s="70">
        <f t="shared" si="147"/>
        <v>32526</v>
      </c>
      <c r="L319" s="71">
        <f t="shared" si="148"/>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2">
      <c r="A320" s="51" t="s">
        <v>450</v>
      </c>
      <c r="B320" s="2" t="s">
        <v>288</v>
      </c>
      <c r="C320" s="50" t="str">
        <f t="shared" si="149"/>
        <v>LA England - Halton</v>
      </c>
      <c r="D320" s="71">
        <f t="shared" si="140"/>
        <v>48515</v>
      </c>
      <c r="E320" s="71">
        <f t="shared" si="141"/>
        <v>52399</v>
      </c>
      <c r="F320" s="72">
        <f t="shared" si="142"/>
        <v>129759</v>
      </c>
      <c r="G320" s="72">
        <f t="shared" si="143"/>
        <v>63295</v>
      </c>
      <c r="H320" s="73">
        <f t="shared" si="144"/>
        <v>66464</v>
      </c>
      <c r="I320" s="73">
        <f t="shared" si="145"/>
        <v>48515</v>
      </c>
      <c r="J320" s="73">
        <f t="shared" si="146"/>
        <v>52399</v>
      </c>
      <c r="K320" s="70">
        <f t="shared" si="147"/>
        <v>14780</v>
      </c>
      <c r="L320" s="71">
        <f t="shared" si="148"/>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2">
      <c r="A321" s="51" t="s">
        <v>450</v>
      </c>
      <c r="B321" s="2" t="s">
        <v>209</v>
      </c>
      <c r="C321" s="50" t="str">
        <f t="shared" si="149"/>
        <v>LA England - Hambleton</v>
      </c>
      <c r="D321" s="71">
        <f t="shared" si="140"/>
        <v>36546</v>
      </c>
      <c r="E321" s="71">
        <f t="shared" si="141"/>
        <v>38920</v>
      </c>
      <c r="F321" s="72">
        <f t="shared" si="142"/>
        <v>91932</v>
      </c>
      <c r="G321" s="72">
        <f t="shared" si="143"/>
        <v>44992</v>
      </c>
      <c r="H321" s="73">
        <f t="shared" si="144"/>
        <v>46940</v>
      </c>
      <c r="I321" s="73">
        <f t="shared" si="145"/>
        <v>36546</v>
      </c>
      <c r="J321" s="73">
        <f t="shared" si="146"/>
        <v>38920</v>
      </c>
      <c r="K321" s="70">
        <f t="shared" si="147"/>
        <v>8446</v>
      </c>
      <c r="L321" s="71">
        <f t="shared" si="148"/>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2">
      <c r="A322" s="51" t="s">
        <v>450</v>
      </c>
      <c r="B322" s="2" t="s">
        <v>43</v>
      </c>
      <c r="C322" s="50" t="str">
        <f t="shared" si="149"/>
        <v>LA England - Hammersmith and Fulham</v>
      </c>
      <c r="D322" s="71">
        <f t="shared" si="140"/>
        <v>72164</v>
      </c>
      <c r="E322" s="71">
        <f t="shared" si="141"/>
        <v>74269</v>
      </c>
      <c r="F322" s="72">
        <f t="shared" si="142"/>
        <v>183544</v>
      </c>
      <c r="G322" s="72">
        <f t="shared" si="143"/>
        <v>90972</v>
      </c>
      <c r="H322" s="73">
        <f t="shared" si="144"/>
        <v>92572</v>
      </c>
      <c r="I322" s="73">
        <f t="shared" si="145"/>
        <v>72164</v>
      </c>
      <c r="J322" s="73">
        <f t="shared" si="146"/>
        <v>74269</v>
      </c>
      <c r="K322" s="70">
        <f t="shared" si="147"/>
        <v>18808</v>
      </c>
      <c r="L322" s="71">
        <f t="shared" si="148"/>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2">
      <c r="A323" s="51" t="s">
        <v>450</v>
      </c>
      <c r="B323" s="2" t="s">
        <v>184</v>
      </c>
      <c r="C323" s="50" t="str">
        <f t="shared" si="149"/>
        <v>LA England - Harborough</v>
      </c>
      <c r="D323" s="71">
        <f t="shared" si="140"/>
        <v>36903</v>
      </c>
      <c r="E323" s="71">
        <f t="shared" si="141"/>
        <v>38958</v>
      </c>
      <c r="F323" s="72">
        <f t="shared" si="142"/>
        <v>95537</v>
      </c>
      <c r="G323" s="72">
        <f t="shared" si="143"/>
        <v>47084</v>
      </c>
      <c r="H323" s="73">
        <f t="shared" si="144"/>
        <v>48453</v>
      </c>
      <c r="I323" s="73">
        <f t="shared" si="145"/>
        <v>36903</v>
      </c>
      <c r="J323" s="73">
        <f t="shared" si="146"/>
        <v>38958</v>
      </c>
      <c r="K323" s="70">
        <f t="shared" si="147"/>
        <v>10181</v>
      </c>
      <c r="L323" s="71">
        <f t="shared" si="148"/>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2">
      <c r="A324" s="51" t="s">
        <v>450</v>
      </c>
      <c r="B324" s="2" t="s">
        <v>44</v>
      </c>
      <c r="C324" s="50" t="str">
        <f t="shared" si="149"/>
        <v>LA England - Haringey</v>
      </c>
      <c r="D324" s="71">
        <f t="shared" si="140"/>
        <v>105036</v>
      </c>
      <c r="E324" s="71">
        <f t="shared" si="141"/>
        <v>101863</v>
      </c>
      <c r="F324" s="72">
        <f t="shared" si="142"/>
        <v>266357</v>
      </c>
      <c r="G324" s="72">
        <f t="shared" si="143"/>
        <v>135322</v>
      </c>
      <c r="H324" s="73">
        <f t="shared" si="144"/>
        <v>131035</v>
      </c>
      <c r="I324" s="73">
        <f t="shared" si="145"/>
        <v>105036</v>
      </c>
      <c r="J324" s="73">
        <f t="shared" si="146"/>
        <v>101863</v>
      </c>
      <c r="K324" s="70">
        <f t="shared" si="147"/>
        <v>30286</v>
      </c>
      <c r="L324" s="71">
        <f t="shared" si="148"/>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2">
      <c r="A325" s="51" t="s">
        <v>450</v>
      </c>
      <c r="B325" s="2" t="s">
        <v>134</v>
      </c>
      <c r="C325" s="50" t="str">
        <f t="shared" si="149"/>
        <v>LA England - Harlow</v>
      </c>
      <c r="D325" s="71">
        <f t="shared" si="140"/>
        <v>31194</v>
      </c>
      <c r="E325" s="71">
        <f t="shared" si="141"/>
        <v>34217</v>
      </c>
      <c r="F325" s="72">
        <f t="shared" si="142"/>
        <v>87280</v>
      </c>
      <c r="G325" s="72">
        <f t="shared" si="143"/>
        <v>42379</v>
      </c>
      <c r="H325" s="73">
        <f t="shared" si="144"/>
        <v>44901</v>
      </c>
      <c r="I325" s="73">
        <f t="shared" si="145"/>
        <v>31194</v>
      </c>
      <c r="J325" s="73">
        <f t="shared" si="146"/>
        <v>34217</v>
      </c>
      <c r="K325" s="70">
        <f t="shared" si="147"/>
        <v>11185</v>
      </c>
      <c r="L325" s="71">
        <f t="shared" si="148"/>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2">
      <c r="A326" s="51" t="s">
        <v>450</v>
      </c>
      <c r="B326" s="2" t="s">
        <v>210</v>
      </c>
      <c r="C326" s="50" t="str">
        <f t="shared" si="149"/>
        <v>LA England - Harrogate</v>
      </c>
      <c r="D326" s="71">
        <f t="shared" si="140"/>
        <v>61918</v>
      </c>
      <c r="E326" s="71">
        <f t="shared" si="141"/>
        <v>66477</v>
      </c>
      <c r="F326" s="72">
        <f t="shared" si="142"/>
        <v>161545</v>
      </c>
      <c r="G326" s="72">
        <f t="shared" si="143"/>
        <v>79180</v>
      </c>
      <c r="H326" s="73">
        <f t="shared" si="144"/>
        <v>82365</v>
      </c>
      <c r="I326" s="73">
        <f t="shared" si="145"/>
        <v>61918</v>
      </c>
      <c r="J326" s="73">
        <f t="shared" si="146"/>
        <v>66477</v>
      </c>
      <c r="K326" s="70">
        <f t="shared" si="147"/>
        <v>17262</v>
      </c>
      <c r="L326" s="71">
        <f t="shared" si="148"/>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2">
      <c r="A327" s="51" t="s">
        <v>450</v>
      </c>
      <c r="B327" s="2" t="s">
        <v>45</v>
      </c>
      <c r="C327" s="50" t="str">
        <f t="shared" si="149"/>
        <v>LA England - Harrow</v>
      </c>
      <c r="D327" s="71">
        <f t="shared" si="140"/>
        <v>95968</v>
      </c>
      <c r="E327" s="71">
        <f t="shared" si="141"/>
        <v>96399</v>
      </c>
      <c r="F327" s="72">
        <f t="shared" si="142"/>
        <v>252338</v>
      </c>
      <c r="G327" s="72">
        <f t="shared" si="143"/>
        <v>126802</v>
      </c>
      <c r="H327" s="73">
        <f t="shared" si="144"/>
        <v>125536</v>
      </c>
      <c r="I327" s="73">
        <f t="shared" si="145"/>
        <v>95968</v>
      </c>
      <c r="J327" s="73">
        <f t="shared" si="146"/>
        <v>96399</v>
      </c>
      <c r="K327" s="70">
        <f t="shared" si="147"/>
        <v>30834</v>
      </c>
      <c r="L327" s="71">
        <f t="shared" si="148"/>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2">
      <c r="A328" s="51" t="s">
        <v>450</v>
      </c>
      <c r="B328" s="2" t="s">
        <v>149</v>
      </c>
      <c r="C328" s="50" t="str">
        <f t="shared" si="149"/>
        <v>LA England - Hart</v>
      </c>
      <c r="D328" s="71">
        <f t="shared" si="140"/>
        <v>37086</v>
      </c>
      <c r="E328" s="71">
        <f t="shared" si="141"/>
        <v>38820</v>
      </c>
      <c r="F328" s="72">
        <f t="shared" si="142"/>
        <v>97608</v>
      </c>
      <c r="G328" s="72">
        <f t="shared" si="143"/>
        <v>48215</v>
      </c>
      <c r="H328" s="73">
        <f t="shared" si="144"/>
        <v>49393</v>
      </c>
      <c r="I328" s="73">
        <f t="shared" si="145"/>
        <v>37086</v>
      </c>
      <c r="J328" s="73">
        <f t="shared" si="146"/>
        <v>38820</v>
      </c>
      <c r="K328" s="70">
        <f t="shared" si="147"/>
        <v>11129</v>
      </c>
      <c r="L328" s="71">
        <f t="shared" si="148"/>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2">
      <c r="A329" s="51" t="s">
        <v>450</v>
      </c>
      <c r="B329" s="2" t="s">
        <v>310</v>
      </c>
      <c r="C329" s="50" t="str">
        <f t="shared" si="149"/>
        <v>LA England - Hartlepool</v>
      </c>
      <c r="D329" s="71">
        <f t="shared" si="140"/>
        <v>35705</v>
      </c>
      <c r="E329" s="71">
        <f t="shared" si="141"/>
        <v>38023</v>
      </c>
      <c r="F329" s="72">
        <f t="shared" si="142"/>
        <v>93836</v>
      </c>
      <c r="G329" s="72">
        <f t="shared" si="143"/>
        <v>46005</v>
      </c>
      <c r="H329" s="73">
        <f t="shared" si="144"/>
        <v>47831</v>
      </c>
      <c r="I329" s="73">
        <f t="shared" si="145"/>
        <v>35705</v>
      </c>
      <c r="J329" s="73">
        <f t="shared" si="146"/>
        <v>38023</v>
      </c>
      <c r="K329" s="70">
        <f t="shared" si="147"/>
        <v>10300</v>
      </c>
      <c r="L329" s="71">
        <f t="shared" si="148"/>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2">
      <c r="A330" s="51" t="s">
        <v>450</v>
      </c>
      <c r="B330" s="2" t="s">
        <v>124</v>
      </c>
      <c r="C330" s="50" t="str">
        <f t="shared" si="149"/>
        <v>LA England - Hastings</v>
      </c>
      <c r="D330" s="71">
        <f t="shared" si="140"/>
        <v>35462</v>
      </c>
      <c r="E330" s="71">
        <f t="shared" si="141"/>
        <v>37937</v>
      </c>
      <c r="F330" s="72">
        <f t="shared" si="142"/>
        <v>92554</v>
      </c>
      <c r="G330" s="72">
        <f t="shared" si="143"/>
        <v>45286</v>
      </c>
      <c r="H330" s="73">
        <f t="shared" si="144"/>
        <v>47268</v>
      </c>
      <c r="I330" s="73">
        <f t="shared" si="145"/>
        <v>35462</v>
      </c>
      <c r="J330" s="73">
        <f t="shared" si="146"/>
        <v>37937</v>
      </c>
      <c r="K330" s="70">
        <f t="shared" si="147"/>
        <v>9824</v>
      </c>
      <c r="L330" s="71">
        <f t="shared" si="148"/>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2">
      <c r="A331" s="51" t="s">
        <v>450</v>
      </c>
      <c r="B331" s="2" t="s">
        <v>150</v>
      </c>
      <c r="C331" s="50" t="str">
        <f t="shared" si="149"/>
        <v>LA England - Havant</v>
      </c>
      <c r="D331" s="71">
        <f t="shared" si="140"/>
        <v>48312</v>
      </c>
      <c r="E331" s="71">
        <f t="shared" si="141"/>
        <v>52994</v>
      </c>
      <c r="F331" s="72">
        <f t="shared" si="142"/>
        <v>126339</v>
      </c>
      <c r="G331" s="72">
        <f t="shared" si="143"/>
        <v>61231</v>
      </c>
      <c r="H331" s="73">
        <f t="shared" si="144"/>
        <v>65108</v>
      </c>
      <c r="I331" s="73">
        <f t="shared" si="145"/>
        <v>48312</v>
      </c>
      <c r="J331" s="73">
        <f t="shared" si="146"/>
        <v>52994</v>
      </c>
      <c r="K331" s="70">
        <f t="shared" si="147"/>
        <v>12919</v>
      </c>
      <c r="L331" s="71">
        <f t="shared" si="148"/>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2">
      <c r="A332" s="51" t="s">
        <v>450</v>
      </c>
      <c r="B332" s="2" t="s">
        <v>46</v>
      </c>
      <c r="C332" s="50" t="str">
        <f t="shared" si="149"/>
        <v>LA England - Havering</v>
      </c>
      <c r="D332" s="71">
        <f t="shared" si="140"/>
        <v>95499</v>
      </c>
      <c r="E332" s="71">
        <f t="shared" si="141"/>
        <v>106132</v>
      </c>
      <c r="F332" s="72">
        <f t="shared" si="142"/>
        <v>260651</v>
      </c>
      <c r="G332" s="72">
        <f t="shared" si="143"/>
        <v>125614</v>
      </c>
      <c r="H332" s="73">
        <f t="shared" si="144"/>
        <v>135037</v>
      </c>
      <c r="I332" s="73">
        <f t="shared" si="145"/>
        <v>95499</v>
      </c>
      <c r="J332" s="73">
        <f t="shared" si="146"/>
        <v>106132</v>
      </c>
      <c r="K332" s="70">
        <f t="shared" si="147"/>
        <v>30115</v>
      </c>
      <c r="L332" s="71">
        <f t="shared" si="148"/>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2">
      <c r="A333" s="51" t="s">
        <v>450</v>
      </c>
      <c r="B333" s="2" t="s">
        <v>321</v>
      </c>
      <c r="C333" s="50" t="str">
        <f t="shared" si="149"/>
        <v>LA England - Herefordshire, County of</v>
      </c>
      <c r="D333" s="71">
        <f t="shared" si="140"/>
        <v>77142</v>
      </c>
      <c r="E333" s="71">
        <f t="shared" si="141"/>
        <v>80444</v>
      </c>
      <c r="F333" s="72">
        <f t="shared" si="142"/>
        <v>193615</v>
      </c>
      <c r="G333" s="72">
        <f t="shared" si="143"/>
        <v>95775</v>
      </c>
      <c r="H333" s="73">
        <f t="shared" si="144"/>
        <v>97840</v>
      </c>
      <c r="I333" s="73">
        <f t="shared" si="145"/>
        <v>77142</v>
      </c>
      <c r="J333" s="73">
        <f t="shared" si="146"/>
        <v>80444</v>
      </c>
      <c r="K333" s="70">
        <f t="shared" si="147"/>
        <v>18633</v>
      </c>
      <c r="L333" s="71">
        <f t="shared" si="148"/>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2">
      <c r="A334" s="51" t="s">
        <v>450</v>
      </c>
      <c r="B334" s="2" t="s">
        <v>157</v>
      </c>
      <c r="C334" s="50" t="str">
        <f t="shared" si="149"/>
        <v>LA England - Hertsmere</v>
      </c>
      <c r="D334" s="71">
        <f t="shared" si="140"/>
        <v>37573</v>
      </c>
      <c r="E334" s="71">
        <f t="shared" si="141"/>
        <v>42699</v>
      </c>
      <c r="F334" s="72">
        <f t="shared" si="142"/>
        <v>105471</v>
      </c>
      <c r="G334" s="72">
        <f t="shared" si="143"/>
        <v>50420</v>
      </c>
      <c r="H334" s="73">
        <f t="shared" si="144"/>
        <v>55051</v>
      </c>
      <c r="I334" s="73">
        <f t="shared" si="145"/>
        <v>37573</v>
      </c>
      <c r="J334" s="73">
        <f t="shared" si="146"/>
        <v>42699</v>
      </c>
      <c r="K334" s="70">
        <f t="shared" si="147"/>
        <v>12847</v>
      </c>
      <c r="L334" s="71">
        <f t="shared" si="148"/>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2">
      <c r="A335" s="51" t="s">
        <v>450</v>
      </c>
      <c r="B335" s="2" t="s">
        <v>114</v>
      </c>
      <c r="C335" s="50" t="str">
        <f t="shared" si="149"/>
        <v>LA England - High Peak</v>
      </c>
      <c r="D335" s="71">
        <f t="shared" si="140"/>
        <v>36682</v>
      </c>
      <c r="E335" s="71">
        <f t="shared" si="141"/>
        <v>38355</v>
      </c>
      <c r="F335" s="72">
        <f t="shared" si="142"/>
        <v>92633</v>
      </c>
      <c r="G335" s="72">
        <f t="shared" si="143"/>
        <v>45639</v>
      </c>
      <c r="H335" s="73">
        <f t="shared" si="144"/>
        <v>46994</v>
      </c>
      <c r="I335" s="73">
        <f t="shared" si="145"/>
        <v>36682</v>
      </c>
      <c r="J335" s="73">
        <f t="shared" si="146"/>
        <v>38355</v>
      </c>
      <c r="K335" s="70">
        <f t="shared" si="147"/>
        <v>8957</v>
      </c>
      <c r="L335" s="71">
        <f t="shared" si="148"/>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2">
      <c r="A336" s="51" t="s">
        <v>450</v>
      </c>
      <c r="B336" s="2" t="s">
        <v>47</v>
      </c>
      <c r="C336" s="50" t="str">
        <f t="shared" si="149"/>
        <v>LA England - Hillingdon</v>
      </c>
      <c r="D336" s="71">
        <f t="shared" si="140"/>
        <v>117493</v>
      </c>
      <c r="E336" s="71">
        <f t="shared" si="141"/>
        <v>116876</v>
      </c>
      <c r="F336" s="72">
        <f t="shared" si="142"/>
        <v>309014</v>
      </c>
      <c r="G336" s="72">
        <f t="shared" si="143"/>
        <v>155965</v>
      </c>
      <c r="H336" s="73">
        <f t="shared" si="144"/>
        <v>153049</v>
      </c>
      <c r="I336" s="73">
        <f t="shared" si="145"/>
        <v>117493</v>
      </c>
      <c r="J336" s="73">
        <f t="shared" si="146"/>
        <v>116876</v>
      </c>
      <c r="K336" s="70">
        <f t="shared" si="147"/>
        <v>38472</v>
      </c>
      <c r="L336" s="71">
        <f t="shared" si="148"/>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2">
      <c r="A337" s="51" t="s">
        <v>450</v>
      </c>
      <c r="B337" s="2" t="s">
        <v>185</v>
      </c>
      <c r="C337" s="50" t="str">
        <f t="shared" si="149"/>
        <v>LA England - Hinckley and Bosworth</v>
      </c>
      <c r="D337" s="71">
        <f t="shared" ref="D337:D400" si="150">I337</f>
        <v>44178</v>
      </c>
      <c r="E337" s="71">
        <f t="shared" ref="E337:E400" si="151">J337</f>
        <v>46786</v>
      </c>
      <c r="F337" s="72">
        <f t="shared" ref="F337:F400" si="152">G337+H337</f>
        <v>113666</v>
      </c>
      <c r="G337" s="72">
        <f t="shared" ref="G337:G400" si="153">SUM(M337:CY337)</f>
        <v>55917</v>
      </c>
      <c r="H337" s="73">
        <f t="shared" ref="H337:H400" si="154">SUM(CZ337:GL337)</f>
        <v>57749</v>
      </c>
      <c r="I337" s="73">
        <f t="shared" ref="I337:I400" si="155">SUM(AE337:CY337)</f>
        <v>44178</v>
      </c>
      <c r="J337" s="73">
        <f t="shared" ref="J337:J400" si="156">SUM(DR337:GL337)</f>
        <v>46786</v>
      </c>
      <c r="K337" s="70">
        <f t="shared" ref="K337:K397" si="157">SUM(M337:AD337)</f>
        <v>11739</v>
      </c>
      <c r="L337" s="71">
        <f t="shared" ref="L337:L400" si="158">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2">
      <c r="A338" s="51" t="s">
        <v>450</v>
      </c>
      <c r="B338" s="2" t="s">
        <v>256</v>
      </c>
      <c r="C338" s="50" t="str">
        <f t="shared" si="149"/>
        <v>LA England - Horsham</v>
      </c>
      <c r="D338" s="71">
        <f t="shared" si="150"/>
        <v>55450</v>
      </c>
      <c r="E338" s="71">
        <f t="shared" si="151"/>
        <v>60292</v>
      </c>
      <c r="F338" s="72">
        <f t="shared" si="152"/>
        <v>145474</v>
      </c>
      <c r="G338" s="72">
        <f t="shared" si="153"/>
        <v>70673</v>
      </c>
      <c r="H338" s="73">
        <f t="shared" si="154"/>
        <v>74801</v>
      </c>
      <c r="I338" s="73">
        <f t="shared" si="155"/>
        <v>55450</v>
      </c>
      <c r="J338" s="73">
        <f t="shared" si="156"/>
        <v>60292</v>
      </c>
      <c r="K338" s="70">
        <f t="shared" si="157"/>
        <v>15223</v>
      </c>
      <c r="L338" s="71">
        <f t="shared" si="158"/>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2">
      <c r="A339" s="51" t="s">
        <v>450</v>
      </c>
      <c r="B339" s="2" t="s">
        <v>48</v>
      </c>
      <c r="C339" s="50" t="str">
        <f t="shared" ref="C339:C402" si="159">CONCATENATE(A339," - ",B339)</f>
        <v>LA England - Hounslow</v>
      </c>
      <c r="D339" s="71">
        <f t="shared" si="150"/>
        <v>105183</v>
      </c>
      <c r="E339" s="71">
        <f t="shared" si="151"/>
        <v>100811</v>
      </c>
      <c r="F339" s="72">
        <f t="shared" si="152"/>
        <v>271767</v>
      </c>
      <c r="G339" s="72">
        <f t="shared" si="153"/>
        <v>138734</v>
      </c>
      <c r="H339" s="73">
        <f t="shared" si="154"/>
        <v>133033</v>
      </c>
      <c r="I339" s="73">
        <f t="shared" si="155"/>
        <v>105183</v>
      </c>
      <c r="J339" s="73">
        <f t="shared" si="156"/>
        <v>100811</v>
      </c>
      <c r="K339" s="70">
        <f t="shared" si="157"/>
        <v>33551</v>
      </c>
      <c r="L339" s="71">
        <f t="shared" si="158"/>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2">
      <c r="A340" s="51" t="s">
        <v>450</v>
      </c>
      <c r="B340" s="2" t="s">
        <v>101</v>
      </c>
      <c r="C340" s="50" t="str">
        <f t="shared" si="159"/>
        <v>LA England - Huntingdonshire</v>
      </c>
      <c r="D340" s="71">
        <f t="shared" si="150"/>
        <v>70063</v>
      </c>
      <c r="E340" s="71">
        <f t="shared" si="151"/>
        <v>71986</v>
      </c>
      <c r="F340" s="72">
        <f t="shared" si="152"/>
        <v>178985</v>
      </c>
      <c r="G340" s="72">
        <f t="shared" si="153"/>
        <v>89158</v>
      </c>
      <c r="H340" s="73">
        <f t="shared" si="154"/>
        <v>89827</v>
      </c>
      <c r="I340" s="73">
        <f t="shared" si="155"/>
        <v>70063</v>
      </c>
      <c r="J340" s="73">
        <f t="shared" si="156"/>
        <v>71986</v>
      </c>
      <c r="K340" s="70">
        <f t="shared" si="157"/>
        <v>19095</v>
      </c>
      <c r="L340" s="71">
        <f t="shared" si="158"/>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2">
      <c r="A341" s="51" t="s">
        <v>450</v>
      </c>
      <c r="B341" s="2" t="s">
        <v>174</v>
      </c>
      <c r="C341" s="50" t="str">
        <f t="shared" si="159"/>
        <v>LA England - Hyndburn</v>
      </c>
      <c r="D341" s="71">
        <f t="shared" si="150"/>
        <v>30471</v>
      </c>
      <c r="E341" s="71">
        <f t="shared" si="151"/>
        <v>31889</v>
      </c>
      <c r="F341" s="72">
        <f t="shared" si="152"/>
        <v>81133</v>
      </c>
      <c r="G341" s="72">
        <f t="shared" si="153"/>
        <v>40112</v>
      </c>
      <c r="H341" s="73">
        <f t="shared" si="154"/>
        <v>41021</v>
      </c>
      <c r="I341" s="73">
        <f t="shared" si="155"/>
        <v>30471</v>
      </c>
      <c r="J341" s="73">
        <f t="shared" si="156"/>
        <v>31889</v>
      </c>
      <c r="K341" s="70">
        <f t="shared" si="157"/>
        <v>9641</v>
      </c>
      <c r="L341" s="71">
        <f t="shared" si="158"/>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2">
      <c r="A342" s="51" t="s">
        <v>450</v>
      </c>
      <c r="B342" s="2" t="s">
        <v>237</v>
      </c>
      <c r="C342" s="50" t="str">
        <f t="shared" si="159"/>
        <v>LA England - Ipswich</v>
      </c>
      <c r="D342" s="71">
        <f t="shared" si="150"/>
        <v>52066</v>
      </c>
      <c r="E342" s="71">
        <f t="shared" si="151"/>
        <v>52995</v>
      </c>
      <c r="F342" s="72">
        <f t="shared" si="152"/>
        <v>135979</v>
      </c>
      <c r="G342" s="72">
        <f t="shared" si="153"/>
        <v>67993</v>
      </c>
      <c r="H342" s="73">
        <f t="shared" si="154"/>
        <v>67986</v>
      </c>
      <c r="I342" s="73">
        <f t="shared" si="155"/>
        <v>52066</v>
      </c>
      <c r="J342" s="73">
        <f t="shared" si="156"/>
        <v>52995</v>
      </c>
      <c r="K342" s="70">
        <f t="shared" si="157"/>
        <v>15927</v>
      </c>
      <c r="L342" s="71">
        <f t="shared" si="158"/>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2">
      <c r="A343" s="51" t="s">
        <v>450</v>
      </c>
      <c r="B343" s="2" t="s">
        <v>306</v>
      </c>
      <c r="C343" s="50" t="str">
        <f t="shared" si="159"/>
        <v>LA England - Isle of Wight</v>
      </c>
      <c r="D343" s="71">
        <f t="shared" si="150"/>
        <v>57000</v>
      </c>
      <c r="E343" s="71">
        <f t="shared" si="151"/>
        <v>60623</v>
      </c>
      <c r="F343" s="72">
        <f t="shared" si="152"/>
        <v>142296</v>
      </c>
      <c r="G343" s="72">
        <f t="shared" si="153"/>
        <v>69784</v>
      </c>
      <c r="H343" s="73">
        <f t="shared" si="154"/>
        <v>72512</v>
      </c>
      <c r="I343" s="73">
        <f t="shared" si="155"/>
        <v>57000</v>
      </c>
      <c r="J343" s="73">
        <f t="shared" si="156"/>
        <v>60623</v>
      </c>
      <c r="K343" s="70">
        <f t="shared" si="157"/>
        <v>12784</v>
      </c>
      <c r="L343" s="71">
        <f t="shared" si="158"/>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2">
      <c r="A344" s="51" t="s">
        <v>450</v>
      </c>
      <c r="B344" s="2" t="s">
        <v>333</v>
      </c>
      <c r="C344" s="50" t="str">
        <f t="shared" si="159"/>
        <v>LA England - Isles of Scilly</v>
      </c>
      <c r="D344" s="71">
        <f t="shared" si="150"/>
        <v>897</v>
      </c>
      <c r="E344" s="71">
        <f t="shared" si="151"/>
        <v>990</v>
      </c>
      <c r="F344" s="72">
        <f t="shared" si="152"/>
        <v>2226</v>
      </c>
      <c r="G344" s="72">
        <f t="shared" si="153"/>
        <v>1077</v>
      </c>
      <c r="H344" s="73">
        <f t="shared" si="154"/>
        <v>1149</v>
      </c>
      <c r="I344" s="73">
        <f t="shared" si="155"/>
        <v>897</v>
      </c>
      <c r="J344" s="73">
        <f t="shared" si="156"/>
        <v>990</v>
      </c>
      <c r="K344" s="70">
        <f t="shared" si="157"/>
        <v>180</v>
      </c>
      <c r="L344" s="71">
        <f t="shared" si="158"/>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2">
      <c r="A345" s="51" t="s">
        <v>450</v>
      </c>
      <c r="B345" s="2" t="s">
        <v>49</v>
      </c>
      <c r="C345" s="50" t="str">
        <f t="shared" si="159"/>
        <v>LA England - Islington</v>
      </c>
      <c r="D345" s="71">
        <f t="shared" si="150"/>
        <v>103060</v>
      </c>
      <c r="E345" s="71">
        <f t="shared" si="151"/>
        <v>101823</v>
      </c>
      <c r="F345" s="72">
        <f t="shared" si="152"/>
        <v>248115</v>
      </c>
      <c r="G345" s="72">
        <f t="shared" si="153"/>
        <v>125239</v>
      </c>
      <c r="H345" s="73">
        <f t="shared" si="154"/>
        <v>122876</v>
      </c>
      <c r="I345" s="73">
        <f t="shared" si="155"/>
        <v>103060</v>
      </c>
      <c r="J345" s="73">
        <f t="shared" si="156"/>
        <v>101823</v>
      </c>
      <c r="K345" s="70">
        <f t="shared" si="157"/>
        <v>22179</v>
      </c>
      <c r="L345" s="71">
        <f t="shared" si="158"/>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2">
      <c r="A346" s="51" t="s">
        <v>450</v>
      </c>
      <c r="B346" s="2" t="s">
        <v>50</v>
      </c>
      <c r="C346" s="50" t="str">
        <f t="shared" si="159"/>
        <v>LA England - Kensington and Chelsea</v>
      </c>
      <c r="D346" s="71">
        <f t="shared" si="150"/>
        <v>63878</v>
      </c>
      <c r="E346" s="71">
        <f t="shared" si="151"/>
        <v>63880</v>
      </c>
      <c r="F346" s="72">
        <f t="shared" si="152"/>
        <v>156864</v>
      </c>
      <c r="G346" s="72">
        <f t="shared" si="153"/>
        <v>78889</v>
      </c>
      <c r="H346" s="73">
        <f t="shared" si="154"/>
        <v>77975</v>
      </c>
      <c r="I346" s="73">
        <f t="shared" si="155"/>
        <v>63878</v>
      </c>
      <c r="J346" s="73">
        <f t="shared" si="156"/>
        <v>63880</v>
      </c>
      <c r="K346" s="70">
        <f t="shared" si="157"/>
        <v>15011</v>
      </c>
      <c r="L346" s="71">
        <f t="shared" si="158"/>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2">
      <c r="A347" s="51" t="s">
        <v>450</v>
      </c>
      <c r="B347" s="2" t="s">
        <v>205</v>
      </c>
      <c r="C347" s="50" t="str">
        <f t="shared" si="159"/>
        <v>LA England - Kettering</v>
      </c>
      <c r="D347" s="71">
        <f t="shared" si="150"/>
        <v>38567</v>
      </c>
      <c r="E347" s="71">
        <f t="shared" si="151"/>
        <v>40317</v>
      </c>
      <c r="F347" s="72">
        <f t="shared" si="152"/>
        <v>102211</v>
      </c>
      <c r="G347" s="72">
        <f t="shared" si="153"/>
        <v>50483</v>
      </c>
      <c r="H347" s="73">
        <f t="shared" si="154"/>
        <v>51728</v>
      </c>
      <c r="I347" s="73">
        <f t="shared" si="155"/>
        <v>38567</v>
      </c>
      <c r="J347" s="73">
        <f t="shared" si="156"/>
        <v>40317</v>
      </c>
      <c r="K347" s="70">
        <f t="shared" si="157"/>
        <v>11916</v>
      </c>
      <c r="L347" s="71">
        <f t="shared" si="158"/>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2">
      <c r="A348" s="51" t="s">
        <v>450</v>
      </c>
      <c r="B348" s="2" t="s">
        <v>198</v>
      </c>
      <c r="C348" s="50" t="str">
        <f t="shared" si="159"/>
        <v>LA England - King's Lynn and West Norfolk</v>
      </c>
      <c r="D348" s="71">
        <f t="shared" si="150"/>
        <v>58785</v>
      </c>
      <c r="E348" s="71">
        <f t="shared" si="151"/>
        <v>62866</v>
      </c>
      <c r="F348" s="72">
        <f t="shared" si="152"/>
        <v>151245</v>
      </c>
      <c r="G348" s="72">
        <f t="shared" si="153"/>
        <v>73884</v>
      </c>
      <c r="H348" s="73">
        <f t="shared" si="154"/>
        <v>77361</v>
      </c>
      <c r="I348" s="73">
        <f t="shared" si="155"/>
        <v>58785</v>
      </c>
      <c r="J348" s="73">
        <f t="shared" si="156"/>
        <v>62866</v>
      </c>
      <c r="K348" s="70">
        <f t="shared" si="157"/>
        <v>15099</v>
      </c>
      <c r="L348" s="71">
        <f t="shared" si="158"/>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2">
      <c r="A349" s="51" t="s">
        <v>450</v>
      </c>
      <c r="B349" s="2" t="s">
        <v>316</v>
      </c>
      <c r="C349" s="50" t="str">
        <f t="shared" si="159"/>
        <v>LA England - Kingston upon Hull, City of</v>
      </c>
      <c r="D349" s="71">
        <f t="shared" si="150"/>
        <v>100817</v>
      </c>
      <c r="E349" s="71">
        <f t="shared" si="151"/>
        <v>100724</v>
      </c>
      <c r="F349" s="72">
        <f t="shared" si="152"/>
        <v>259126</v>
      </c>
      <c r="G349" s="72">
        <f t="shared" si="153"/>
        <v>130491</v>
      </c>
      <c r="H349" s="73">
        <f t="shared" si="154"/>
        <v>128635</v>
      </c>
      <c r="I349" s="73">
        <f t="shared" si="155"/>
        <v>100817</v>
      </c>
      <c r="J349" s="73">
        <f t="shared" si="156"/>
        <v>100724</v>
      </c>
      <c r="K349" s="70">
        <f t="shared" si="157"/>
        <v>29674</v>
      </c>
      <c r="L349" s="71">
        <f t="shared" si="158"/>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2">
      <c r="A350" s="51" t="s">
        <v>450</v>
      </c>
      <c r="B350" s="2" t="s">
        <v>51</v>
      </c>
      <c r="C350" s="50" t="str">
        <f t="shared" si="159"/>
        <v>LA England - Kingston upon Thames</v>
      </c>
      <c r="D350" s="71">
        <f t="shared" si="150"/>
        <v>68743</v>
      </c>
      <c r="E350" s="71">
        <f t="shared" si="151"/>
        <v>70353</v>
      </c>
      <c r="F350" s="72">
        <f t="shared" si="152"/>
        <v>179142</v>
      </c>
      <c r="G350" s="72">
        <f t="shared" si="153"/>
        <v>88975</v>
      </c>
      <c r="H350" s="73">
        <f t="shared" si="154"/>
        <v>90167</v>
      </c>
      <c r="I350" s="73">
        <f t="shared" si="155"/>
        <v>68743</v>
      </c>
      <c r="J350" s="73">
        <f t="shared" si="156"/>
        <v>70353</v>
      </c>
      <c r="K350" s="70">
        <f t="shared" si="157"/>
        <v>20232</v>
      </c>
      <c r="L350" s="71">
        <f t="shared" si="158"/>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2">
      <c r="A351" s="51" t="s">
        <v>450</v>
      </c>
      <c r="B351" s="2" t="s">
        <v>95</v>
      </c>
      <c r="C351" s="50" t="str">
        <f t="shared" si="159"/>
        <v>LA England - Kirklees</v>
      </c>
      <c r="D351" s="71">
        <f t="shared" si="150"/>
        <v>168057</v>
      </c>
      <c r="E351" s="71">
        <f t="shared" si="151"/>
        <v>173213</v>
      </c>
      <c r="F351" s="72">
        <f t="shared" si="152"/>
        <v>441290</v>
      </c>
      <c r="G351" s="72">
        <f t="shared" si="153"/>
        <v>219158</v>
      </c>
      <c r="H351" s="73">
        <f t="shared" si="154"/>
        <v>222132</v>
      </c>
      <c r="I351" s="73">
        <f t="shared" si="155"/>
        <v>168057</v>
      </c>
      <c r="J351" s="73">
        <f t="shared" si="156"/>
        <v>173213</v>
      </c>
      <c r="K351" s="70">
        <f t="shared" si="157"/>
        <v>51101</v>
      </c>
      <c r="L351" s="71">
        <f t="shared" si="158"/>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2">
      <c r="A352" s="51" t="s">
        <v>450</v>
      </c>
      <c r="B352" s="2" t="s">
        <v>72</v>
      </c>
      <c r="C352" s="50" t="str">
        <f t="shared" si="159"/>
        <v>LA England - Knowsley</v>
      </c>
      <c r="D352" s="71">
        <f t="shared" si="150"/>
        <v>54795</v>
      </c>
      <c r="E352" s="71">
        <f t="shared" si="151"/>
        <v>63220</v>
      </c>
      <c r="F352" s="72">
        <f t="shared" si="152"/>
        <v>152452</v>
      </c>
      <c r="G352" s="72">
        <f t="shared" si="153"/>
        <v>72488</v>
      </c>
      <c r="H352" s="73">
        <f t="shared" si="154"/>
        <v>79964</v>
      </c>
      <c r="I352" s="73">
        <f t="shared" si="155"/>
        <v>54795</v>
      </c>
      <c r="J352" s="73">
        <f t="shared" si="156"/>
        <v>63220</v>
      </c>
      <c r="K352" s="70">
        <f t="shared" si="157"/>
        <v>17693</v>
      </c>
      <c r="L352" s="71">
        <f t="shared" si="158"/>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2">
      <c r="A353" s="51" t="s">
        <v>450</v>
      </c>
      <c r="B353" s="2" t="s">
        <v>52</v>
      </c>
      <c r="C353" s="50" t="str">
        <f t="shared" si="159"/>
        <v>LA England - Lambeth</v>
      </c>
      <c r="D353" s="71">
        <f t="shared" si="150"/>
        <v>130743</v>
      </c>
      <c r="E353" s="71">
        <f t="shared" si="151"/>
        <v>129431</v>
      </c>
      <c r="F353" s="72">
        <f t="shared" si="152"/>
        <v>321813</v>
      </c>
      <c r="G353" s="72">
        <f t="shared" si="153"/>
        <v>162467</v>
      </c>
      <c r="H353" s="73">
        <f t="shared" si="154"/>
        <v>159346</v>
      </c>
      <c r="I353" s="73">
        <f t="shared" si="155"/>
        <v>130743</v>
      </c>
      <c r="J353" s="73">
        <f t="shared" si="156"/>
        <v>129431</v>
      </c>
      <c r="K353" s="70">
        <f t="shared" si="157"/>
        <v>31724</v>
      </c>
      <c r="L353" s="71">
        <f t="shared" si="158"/>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2">
      <c r="A354" s="51" t="s">
        <v>450</v>
      </c>
      <c r="B354" s="2" t="s">
        <v>175</v>
      </c>
      <c r="C354" s="50" t="str">
        <f t="shared" si="159"/>
        <v>LA England - Lancaster</v>
      </c>
      <c r="D354" s="71">
        <f t="shared" si="150"/>
        <v>59194</v>
      </c>
      <c r="E354" s="71">
        <f t="shared" si="151"/>
        <v>61127</v>
      </c>
      <c r="F354" s="72">
        <f t="shared" si="152"/>
        <v>148119</v>
      </c>
      <c r="G354" s="72">
        <f t="shared" si="153"/>
        <v>73519</v>
      </c>
      <c r="H354" s="73">
        <f t="shared" si="154"/>
        <v>74600</v>
      </c>
      <c r="I354" s="73">
        <f t="shared" si="155"/>
        <v>59194</v>
      </c>
      <c r="J354" s="73">
        <f t="shared" si="156"/>
        <v>61127</v>
      </c>
      <c r="K354" s="70">
        <f t="shared" si="157"/>
        <v>14325</v>
      </c>
      <c r="L354" s="71">
        <f t="shared" si="158"/>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2">
      <c r="A355" s="51" t="s">
        <v>450</v>
      </c>
      <c r="B355" s="2" t="s">
        <v>96</v>
      </c>
      <c r="C355" s="50" t="str">
        <f t="shared" si="159"/>
        <v>LA England - Leeds</v>
      </c>
      <c r="D355" s="71">
        <f t="shared" si="150"/>
        <v>304065</v>
      </c>
      <c r="E355" s="71">
        <f t="shared" si="151"/>
        <v>324140</v>
      </c>
      <c r="F355" s="72">
        <f t="shared" si="152"/>
        <v>798786</v>
      </c>
      <c r="G355" s="72">
        <f t="shared" si="153"/>
        <v>391667</v>
      </c>
      <c r="H355" s="73">
        <f t="shared" si="154"/>
        <v>407119</v>
      </c>
      <c r="I355" s="73">
        <f t="shared" si="155"/>
        <v>304065</v>
      </c>
      <c r="J355" s="73">
        <f t="shared" si="156"/>
        <v>324140</v>
      </c>
      <c r="K355" s="70">
        <f t="shared" si="157"/>
        <v>87602</v>
      </c>
      <c r="L355" s="71">
        <f t="shared" si="158"/>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2">
      <c r="A356" s="51" t="s">
        <v>450</v>
      </c>
      <c r="B356" s="2" t="s">
        <v>318</v>
      </c>
      <c r="C356" s="50" t="str">
        <f t="shared" si="159"/>
        <v>LA England - Leicester</v>
      </c>
      <c r="D356" s="71">
        <f t="shared" si="150"/>
        <v>135163</v>
      </c>
      <c r="E356" s="71">
        <f t="shared" si="151"/>
        <v>134804</v>
      </c>
      <c r="F356" s="72">
        <f t="shared" si="152"/>
        <v>354036</v>
      </c>
      <c r="G356" s="72">
        <f t="shared" si="153"/>
        <v>178126</v>
      </c>
      <c r="H356" s="73">
        <f t="shared" si="154"/>
        <v>175910</v>
      </c>
      <c r="I356" s="73">
        <f t="shared" si="155"/>
        <v>135163</v>
      </c>
      <c r="J356" s="73">
        <f t="shared" si="156"/>
        <v>134804</v>
      </c>
      <c r="K356" s="70">
        <f t="shared" si="157"/>
        <v>42963</v>
      </c>
      <c r="L356" s="71">
        <f t="shared" si="158"/>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2">
      <c r="A357" s="51" t="s">
        <v>450</v>
      </c>
      <c r="B357" s="2" t="s">
        <v>125</v>
      </c>
      <c r="C357" s="50" t="str">
        <f t="shared" si="159"/>
        <v>LA England - Lewes</v>
      </c>
      <c r="D357" s="71">
        <f t="shared" si="150"/>
        <v>39809</v>
      </c>
      <c r="E357" s="71">
        <f t="shared" si="151"/>
        <v>43781</v>
      </c>
      <c r="F357" s="72">
        <f t="shared" si="152"/>
        <v>103525</v>
      </c>
      <c r="G357" s="72">
        <f t="shared" si="153"/>
        <v>50274</v>
      </c>
      <c r="H357" s="73">
        <f t="shared" si="154"/>
        <v>53251</v>
      </c>
      <c r="I357" s="73">
        <f t="shared" si="155"/>
        <v>39809</v>
      </c>
      <c r="J357" s="73">
        <f t="shared" si="156"/>
        <v>43781</v>
      </c>
      <c r="K357" s="70">
        <f t="shared" si="157"/>
        <v>10465</v>
      </c>
      <c r="L357" s="71">
        <f t="shared" si="158"/>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2">
      <c r="A358" s="51" t="s">
        <v>450</v>
      </c>
      <c r="B358" s="2" t="s">
        <v>53</v>
      </c>
      <c r="C358" s="50" t="str">
        <f t="shared" si="159"/>
        <v>LA England - Lewisham</v>
      </c>
      <c r="D358" s="71">
        <f t="shared" si="150"/>
        <v>116372</v>
      </c>
      <c r="E358" s="71">
        <f t="shared" si="151"/>
        <v>120661</v>
      </c>
      <c r="F358" s="72">
        <f t="shared" si="152"/>
        <v>305309</v>
      </c>
      <c r="G358" s="72">
        <f t="shared" si="153"/>
        <v>151473</v>
      </c>
      <c r="H358" s="73">
        <f t="shared" si="154"/>
        <v>153836</v>
      </c>
      <c r="I358" s="73">
        <f t="shared" si="155"/>
        <v>116372</v>
      </c>
      <c r="J358" s="73">
        <f t="shared" si="156"/>
        <v>120661</v>
      </c>
      <c r="K358" s="70">
        <f t="shared" si="157"/>
        <v>35101</v>
      </c>
      <c r="L358" s="71">
        <f t="shared" si="158"/>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2">
      <c r="A359" s="51" t="s">
        <v>450</v>
      </c>
      <c r="B359" s="2" t="s">
        <v>230</v>
      </c>
      <c r="C359" s="50" t="str">
        <f t="shared" si="159"/>
        <v>LA England - Lichfield</v>
      </c>
      <c r="D359" s="71">
        <f t="shared" si="150"/>
        <v>41642</v>
      </c>
      <c r="E359" s="71">
        <f t="shared" si="151"/>
        <v>43712</v>
      </c>
      <c r="F359" s="72">
        <f t="shared" si="152"/>
        <v>105637</v>
      </c>
      <c r="G359" s="72">
        <f t="shared" si="153"/>
        <v>52054</v>
      </c>
      <c r="H359" s="73">
        <f t="shared" si="154"/>
        <v>53583</v>
      </c>
      <c r="I359" s="73">
        <f t="shared" si="155"/>
        <v>41642</v>
      </c>
      <c r="J359" s="73">
        <f t="shared" si="156"/>
        <v>43712</v>
      </c>
      <c r="K359" s="70">
        <f t="shared" si="157"/>
        <v>10412</v>
      </c>
      <c r="L359" s="71">
        <f t="shared" si="158"/>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2">
      <c r="A360" s="51" t="s">
        <v>450</v>
      </c>
      <c r="B360" s="2" t="s">
        <v>191</v>
      </c>
      <c r="C360" s="50" t="str">
        <f t="shared" si="159"/>
        <v>LA England - Lincoln</v>
      </c>
      <c r="D360" s="71">
        <f t="shared" si="150"/>
        <v>40538</v>
      </c>
      <c r="E360" s="71">
        <f t="shared" si="151"/>
        <v>41304</v>
      </c>
      <c r="F360" s="72">
        <f t="shared" si="152"/>
        <v>100049</v>
      </c>
      <c r="G360" s="72">
        <f t="shared" si="153"/>
        <v>50031</v>
      </c>
      <c r="H360" s="73">
        <f t="shared" si="154"/>
        <v>50018</v>
      </c>
      <c r="I360" s="73">
        <f t="shared" si="155"/>
        <v>40538</v>
      </c>
      <c r="J360" s="73">
        <f t="shared" si="156"/>
        <v>41304</v>
      </c>
      <c r="K360" s="70">
        <f t="shared" si="157"/>
        <v>9493</v>
      </c>
      <c r="L360" s="71">
        <f t="shared" si="158"/>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2">
      <c r="A361" s="51" t="s">
        <v>450</v>
      </c>
      <c r="B361" s="2" t="s">
        <v>73</v>
      </c>
      <c r="C361" s="50" t="str">
        <f t="shared" si="159"/>
        <v>LA England - Liverpool</v>
      </c>
      <c r="D361" s="71">
        <f t="shared" si="150"/>
        <v>200678</v>
      </c>
      <c r="E361" s="71">
        <f t="shared" si="151"/>
        <v>203052</v>
      </c>
      <c r="F361" s="72">
        <f t="shared" si="152"/>
        <v>500474</v>
      </c>
      <c r="G361" s="72">
        <f t="shared" si="153"/>
        <v>250396</v>
      </c>
      <c r="H361" s="73">
        <f t="shared" si="154"/>
        <v>250078</v>
      </c>
      <c r="I361" s="73">
        <f t="shared" si="155"/>
        <v>200678</v>
      </c>
      <c r="J361" s="73">
        <f t="shared" si="156"/>
        <v>203052</v>
      </c>
      <c r="K361" s="70">
        <f t="shared" si="157"/>
        <v>49718</v>
      </c>
      <c r="L361" s="71">
        <f t="shared" si="158"/>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2">
      <c r="A362" s="51" t="s">
        <v>450</v>
      </c>
      <c r="B362" s="2" t="s">
        <v>295</v>
      </c>
      <c r="C362" s="50" t="str">
        <f t="shared" si="159"/>
        <v>LA England - Luton</v>
      </c>
      <c r="D362" s="71">
        <f t="shared" si="150"/>
        <v>79023</v>
      </c>
      <c r="E362" s="71">
        <f t="shared" si="151"/>
        <v>76431</v>
      </c>
      <c r="F362" s="72">
        <f t="shared" si="152"/>
        <v>213528</v>
      </c>
      <c r="G362" s="72">
        <f t="shared" si="153"/>
        <v>108914</v>
      </c>
      <c r="H362" s="73">
        <f t="shared" si="154"/>
        <v>104614</v>
      </c>
      <c r="I362" s="73">
        <f t="shared" si="155"/>
        <v>79023</v>
      </c>
      <c r="J362" s="73">
        <f t="shared" si="156"/>
        <v>76431</v>
      </c>
      <c r="K362" s="70">
        <f t="shared" si="157"/>
        <v>29891</v>
      </c>
      <c r="L362" s="71">
        <f t="shared" si="158"/>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2">
      <c r="A363" s="51" t="s">
        <v>450</v>
      </c>
      <c r="B363" s="2" t="s">
        <v>167</v>
      </c>
      <c r="C363" s="50" t="str">
        <f t="shared" si="159"/>
        <v>LA England - Maidstone</v>
      </c>
      <c r="D363" s="71">
        <f t="shared" si="150"/>
        <v>65259</v>
      </c>
      <c r="E363" s="71">
        <f t="shared" si="151"/>
        <v>69221</v>
      </c>
      <c r="F363" s="72">
        <f t="shared" si="152"/>
        <v>173132</v>
      </c>
      <c r="G363" s="72">
        <f t="shared" si="153"/>
        <v>85254</v>
      </c>
      <c r="H363" s="73">
        <f t="shared" si="154"/>
        <v>87878</v>
      </c>
      <c r="I363" s="73">
        <f t="shared" si="155"/>
        <v>65259</v>
      </c>
      <c r="J363" s="73">
        <f t="shared" si="156"/>
        <v>69221</v>
      </c>
      <c r="K363" s="70">
        <f t="shared" si="157"/>
        <v>19995</v>
      </c>
      <c r="L363" s="71">
        <f t="shared" si="158"/>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2">
      <c r="A364" s="51" t="s">
        <v>450</v>
      </c>
      <c r="B364" s="2" t="s">
        <v>135</v>
      </c>
      <c r="C364" s="50" t="str">
        <f t="shared" si="159"/>
        <v>LA England - Maldon</v>
      </c>
      <c r="D364" s="71">
        <f t="shared" si="150"/>
        <v>25886</v>
      </c>
      <c r="E364" s="71">
        <f t="shared" si="151"/>
        <v>27425</v>
      </c>
      <c r="F364" s="72">
        <f t="shared" si="152"/>
        <v>65401</v>
      </c>
      <c r="G364" s="72">
        <f t="shared" si="153"/>
        <v>32095</v>
      </c>
      <c r="H364" s="73">
        <f t="shared" si="154"/>
        <v>33306</v>
      </c>
      <c r="I364" s="73">
        <f t="shared" si="155"/>
        <v>25886</v>
      </c>
      <c r="J364" s="73">
        <f t="shared" si="156"/>
        <v>27425</v>
      </c>
      <c r="K364" s="70">
        <f t="shared" si="157"/>
        <v>6209</v>
      </c>
      <c r="L364" s="71">
        <f t="shared" si="158"/>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2">
      <c r="A365" s="51" t="s">
        <v>450</v>
      </c>
      <c r="B365" s="2" t="s">
        <v>259</v>
      </c>
      <c r="C365" s="50" t="str">
        <f t="shared" si="159"/>
        <v>LA England - Malvern Hills</v>
      </c>
      <c r="D365" s="71">
        <f t="shared" si="150"/>
        <v>31414</v>
      </c>
      <c r="E365" s="71">
        <f t="shared" si="151"/>
        <v>33592</v>
      </c>
      <c r="F365" s="72">
        <f t="shared" si="152"/>
        <v>79445</v>
      </c>
      <c r="G365" s="72">
        <f t="shared" si="153"/>
        <v>38747</v>
      </c>
      <c r="H365" s="73">
        <f t="shared" si="154"/>
        <v>40698</v>
      </c>
      <c r="I365" s="73">
        <f t="shared" si="155"/>
        <v>31414</v>
      </c>
      <c r="J365" s="73">
        <f t="shared" si="156"/>
        <v>33592</v>
      </c>
      <c r="K365" s="70">
        <f t="shared" si="157"/>
        <v>7333</v>
      </c>
      <c r="L365" s="71">
        <f t="shared" si="158"/>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2">
      <c r="A366" s="51" t="s">
        <v>450</v>
      </c>
      <c r="B366" s="2" t="s">
        <v>65</v>
      </c>
      <c r="C366" s="50" t="str">
        <f t="shared" si="159"/>
        <v>LA England - Manchester</v>
      </c>
      <c r="D366" s="71">
        <f t="shared" si="150"/>
        <v>219579</v>
      </c>
      <c r="E366" s="71">
        <f t="shared" si="151"/>
        <v>212290</v>
      </c>
      <c r="F366" s="72">
        <f t="shared" si="152"/>
        <v>555741</v>
      </c>
      <c r="G366" s="72">
        <f t="shared" si="153"/>
        <v>282806</v>
      </c>
      <c r="H366" s="73">
        <f t="shared" si="154"/>
        <v>272935</v>
      </c>
      <c r="I366" s="73">
        <f t="shared" si="155"/>
        <v>219579</v>
      </c>
      <c r="J366" s="73">
        <f t="shared" si="156"/>
        <v>212290</v>
      </c>
      <c r="K366" s="70">
        <f t="shared" si="157"/>
        <v>63227</v>
      </c>
      <c r="L366" s="71">
        <f t="shared" si="158"/>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2">
      <c r="A367" s="51" t="s">
        <v>450</v>
      </c>
      <c r="B367" s="2" t="s">
        <v>219</v>
      </c>
      <c r="C367" s="50" t="str">
        <f t="shared" si="159"/>
        <v>LA England - Mansfield</v>
      </c>
      <c r="D367" s="71">
        <f t="shared" si="150"/>
        <v>42268</v>
      </c>
      <c r="E367" s="71">
        <f t="shared" si="151"/>
        <v>44159</v>
      </c>
      <c r="F367" s="72">
        <f t="shared" si="152"/>
        <v>109351</v>
      </c>
      <c r="G367" s="72">
        <f t="shared" si="153"/>
        <v>53867</v>
      </c>
      <c r="H367" s="73">
        <f t="shared" si="154"/>
        <v>55484</v>
      </c>
      <c r="I367" s="73">
        <f t="shared" si="155"/>
        <v>42268</v>
      </c>
      <c r="J367" s="73">
        <f t="shared" si="156"/>
        <v>44159</v>
      </c>
      <c r="K367" s="70">
        <f t="shared" si="157"/>
        <v>11599</v>
      </c>
      <c r="L367" s="71">
        <f t="shared" si="158"/>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2">
      <c r="A368" s="51" t="s">
        <v>450</v>
      </c>
      <c r="B368" s="2" t="s">
        <v>303</v>
      </c>
      <c r="C368" s="50" t="str">
        <f t="shared" si="159"/>
        <v>LA England - Medway</v>
      </c>
      <c r="D368" s="71">
        <f t="shared" si="150"/>
        <v>104713</v>
      </c>
      <c r="E368" s="71">
        <f t="shared" si="151"/>
        <v>108988</v>
      </c>
      <c r="F368" s="72">
        <f t="shared" si="152"/>
        <v>279142</v>
      </c>
      <c r="G368" s="72">
        <f t="shared" si="153"/>
        <v>138256</v>
      </c>
      <c r="H368" s="73">
        <f t="shared" si="154"/>
        <v>140886</v>
      </c>
      <c r="I368" s="73">
        <f t="shared" si="155"/>
        <v>104713</v>
      </c>
      <c r="J368" s="73">
        <f t="shared" si="156"/>
        <v>108988</v>
      </c>
      <c r="K368" s="70">
        <f t="shared" si="157"/>
        <v>33543</v>
      </c>
      <c r="L368" s="71">
        <f t="shared" si="158"/>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2">
      <c r="A369" s="51" t="s">
        <v>450</v>
      </c>
      <c r="B369" s="2" t="s">
        <v>186</v>
      </c>
      <c r="C369" s="50" t="str">
        <f t="shared" si="159"/>
        <v>LA England - Melton</v>
      </c>
      <c r="D369" s="71">
        <f t="shared" si="150"/>
        <v>19967</v>
      </c>
      <c r="E369" s="71">
        <f t="shared" si="151"/>
        <v>21380</v>
      </c>
      <c r="F369" s="72">
        <f t="shared" si="152"/>
        <v>51394</v>
      </c>
      <c r="G369" s="72">
        <f t="shared" si="153"/>
        <v>25078</v>
      </c>
      <c r="H369" s="73">
        <f t="shared" si="154"/>
        <v>26316</v>
      </c>
      <c r="I369" s="73">
        <f t="shared" si="155"/>
        <v>19967</v>
      </c>
      <c r="J369" s="73">
        <f t="shared" si="156"/>
        <v>21380</v>
      </c>
      <c r="K369" s="70">
        <f t="shared" si="157"/>
        <v>5111</v>
      </c>
      <c r="L369" s="71">
        <f t="shared" si="158"/>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2">
      <c r="A370" s="51" t="s">
        <v>450</v>
      </c>
      <c r="B370" s="2" t="s">
        <v>225</v>
      </c>
      <c r="C370" s="50" t="str">
        <f t="shared" si="159"/>
        <v>LA England - Mendip</v>
      </c>
      <c r="D370" s="71">
        <f t="shared" si="150"/>
        <v>44287</v>
      </c>
      <c r="E370" s="71">
        <f t="shared" si="151"/>
        <v>48210</v>
      </c>
      <c r="F370" s="72">
        <f t="shared" si="152"/>
        <v>116288</v>
      </c>
      <c r="G370" s="72">
        <f t="shared" si="153"/>
        <v>56474</v>
      </c>
      <c r="H370" s="73">
        <f t="shared" si="154"/>
        <v>59814</v>
      </c>
      <c r="I370" s="73">
        <f t="shared" si="155"/>
        <v>44287</v>
      </c>
      <c r="J370" s="73">
        <f t="shared" si="156"/>
        <v>48210</v>
      </c>
      <c r="K370" s="70">
        <f t="shared" si="157"/>
        <v>12187</v>
      </c>
      <c r="L370" s="71">
        <f t="shared" si="158"/>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2">
      <c r="A371" s="51" t="s">
        <v>450</v>
      </c>
      <c r="B371" s="2" t="s">
        <v>54</v>
      </c>
      <c r="C371" s="50" t="str">
        <f t="shared" si="159"/>
        <v>LA England - Merton</v>
      </c>
      <c r="D371" s="71">
        <f t="shared" si="150"/>
        <v>77366</v>
      </c>
      <c r="E371" s="71">
        <f t="shared" si="151"/>
        <v>81347</v>
      </c>
      <c r="F371" s="72">
        <f t="shared" si="152"/>
        <v>206453</v>
      </c>
      <c r="G371" s="72">
        <f t="shared" si="153"/>
        <v>101960</v>
      </c>
      <c r="H371" s="73">
        <f t="shared" si="154"/>
        <v>104493</v>
      </c>
      <c r="I371" s="73">
        <f t="shared" si="155"/>
        <v>77366</v>
      </c>
      <c r="J371" s="73">
        <f t="shared" si="156"/>
        <v>81347</v>
      </c>
      <c r="K371" s="70">
        <f t="shared" si="157"/>
        <v>24594</v>
      </c>
      <c r="L371" s="71">
        <f t="shared" si="158"/>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2">
      <c r="A372" s="51" t="s">
        <v>450</v>
      </c>
      <c r="B372" s="2" t="s">
        <v>119</v>
      </c>
      <c r="C372" s="50" t="str">
        <f t="shared" si="159"/>
        <v>LA England - Mid Devon</v>
      </c>
      <c r="D372" s="71">
        <f t="shared" si="150"/>
        <v>31715</v>
      </c>
      <c r="E372" s="71">
        <f t="shared" si="151"/>
        <v>34363</v>
      </c>
      <c r="F372" s="72">
        <f t="shared" si="152"/>
        <v>83290</v>
      </c>
      <c r="G372" s="72">
        <f t="shared" si="153"/>
        <v>40607</v>
      </c>
      <c r="H372" s="73">
        <f t="shared" si="154"/>
        <v>42683</v>
      </c>
      <c r="I372" s="73">
        <f t="shared" si="155"/>
        <v>31715</v>
      </c>
      <c r="J372" s="73">
        <f t="shared" si="156"/>
        <v>34363</v>
      </c>
      <c r="K372" s="70">
        <f t="shared" si="157"/>
        <v>8892</v>
      </c>
      <c r="L372" s="71">
        <f t="shared" si="158"/>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2">
      <c r="A373" s="51" t="s">
        <v>450</v>
      </c>
      <c r="B373" s="2" t="s">
        <v>238</v>
      </c>
      <c r="C373" s="50" t="str">
        <f t="shared" si="159"/>
        <v>LA England - Mid Suffolk</v>
      </c>
      <c r="D373" s="71">
        <f t="shared" si="150"/>
        <v>41785</v>
      </c>
      <c r="E373" s="71">
        <f t="shared" si="151"/>
        <v>43418</v>
      </c>
      <c r="F373" s="72">
        <f t="shared" si="152"/>
        <v>104857</v>
      </c>
      <c r="G373" s="72">
        <f t="shared" si="153"/>
        <v>51782</v>
      </c>
      <c r="H373" s="73">
        <f t="shared" si="154"/>
        <v>53075</v>
      </c>
      <c r="I373" s="73">
        <f t="shared" si="155"/>
        <v>41785</v>
      </c>
      <c r="J373" s="73">
        <f t="shared" si="156"/>
        <v>43418</v>
      </c>
      <c r="K373" s="70">
        <f t="shared" si="157"/>
        <v>9997</v>
      </c>
      <c r="L373" s="71">
        <f t="shared" si="158"/>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2">
      <c r="A374" s="51" t="s">
        <v>450</v>
      </c>
      <c r="B374" s="2" t="s">
        <v>257</v>
      </c>
      <c r="C374" s="50" t="str">
        <f t="shared" si="159"/>
        <v>LA England - Mid Sussex</v>
      </c>
      <c r="D374" s="71">
        <f t="shared" si="150"/>
        <v>57033</v>
      </c>
      <c r="E374" s="71">
        <f t="shared" si="151"/>
        <v>61635</v>
      </c>
      <c r="F374" s="72">
        <f t="shared" si="152"/>
        <v>152142</v>
      </c>
      <c r="G374" s="72">
        <f t="shared" si="153"/>
        <v>74153</v>
      </c>
      <c r="H374" s="73">
        <f t="shared" si="154"/>
        <v>77989</v>
      </c>
      <c r="I374" s="73">
        <f t="shared" si="155"/>
        <v>57033</v>
      </c>
      <c r="J374" s="73">
        <f t="shared" si="156"/>
        <v>61635</v>
      </c>
      <c r="K374" s="70">
        <f t="shared" si="157"/>
        <v>17120</v>
      </c>
      <c r="L374" s="71">
        <f t="shared" si="158"/>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2">
      <c r="A375" s="51" t="s">
        <v>450</v>
      </c>
      <c r="B375" s="2" t="s">
        <v>311</v>
      </c>
      <c r="C375" s="50" t="str">
        <f t="shared" si="159"/>
        <v>LA England - Middlesbrough</v>
      </c>
      <c r="D375" s="71">
        <f t="shared" si="150"/>
        <v>52988</v>
      </c>
      <c r="E375" s="71">
        <f t="shared" si="151"/>
        <v>55168</v>
      </c>
      <c r="F375" s="72">
        <f t="shared" si="152"/>
        <v>141285</v>
      </c>
      <c r="G375" s="72">
        <f t="shared" si="153"/>
        <v>69928</v>
      </c>
      <c r="H375" s="73">
        <f t="shared" si="154"/>
        <v>71357</v>
      </c>
      <c r="I375" s="73">
        <f t="shared" si="155"/>
        <v>52988</v>
      </c>
      <c r="J375" s="73">
        <f t="shared" si="156"/>
        <v>55168</v>
      </c>
      <c r="K375" s="70">
        <f t="shared" si="157"/>
        <v>16940</v>
      </c>
      <c r="L375" s="71">
        <f t="shared" si="158"/>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2">
      <c r="A376" s="51" t="s">
        <v>450</v>
      </c>
      <c r="B376" s="2" t="s">
        <v>296</v>
      </c>
      <c r="C376" s="50" t="str">
        <f t="shared" si="159"/>
        <v>LA England - Milton Keynes</v>
      </c>
      <c r="D376" s="71">
        <f t="shared" si="150"/>
        <v>98205</v>
      </c>
      <c r="E376" s="71">
        <f t="shared" si="151"/>
        <v>102690</v>
      </c>
      <c r="F376" s="72">
        <f t="shared" si="152"/>
        <v>270203</v>
      </c>
      <c r="G376" s="72">
        <f t="shared" si="153"/>
        <v>133555</v>
      </c>
      <c r="H376" s="73">
        <f t="shared" si="154"/>
        <v>136648</v>
      </c>
      <c r="I376" s="73">
        <f t="shared" si="155"/>
        <v>98205</v>
      </c>
      <c r="J376" s="73">
        <f t="shared" si="156"/>
        <v>102690</v>
      </c>
      <c r="K376" s="70">
        <f t="shared" si="157"/>
        <v>35350</v>
      </c>
      <c r="L376" s="71">
        <f t="shared" si="158"/>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2">
      <c r="A377" s="51" t="s">
        <v>450</v>
      </c>
      <c r="B377" s="2" t="s">
        <v>242</v>
      </c>
      <c r="C377" s="50" t="str">
        <f t="shared" si="159"/>
        <v>LA England - Mole Valley</v>
      </c>
      <c r="D377" s="71">
        <f t="shared" si="150"/>
        <v>33904</v>
      </c>
      <c r="E377" s="71">
        <f t="shared" si="151"/>
        <v>36155</v>
      </c>
      <c r="F377" s="72">
        <f t="shared" si="152"/>
        <v>87547</v>
      </c>
      <c r="G377" s="72">
        <f t="shared" si="153"/>
        <v>42796</v>
      </c>
      <c r="H377" s="73">
        <f t="shared" si="154"/>
        <v>44751</v>
      </c>
      <c r="I377" s="73">
        <f t="shared" si="155"/>
        <v>33904</v>
      </c>
      <c r="J377" s="73">
        <f t="shared" si="156"/>
        <v>36155</v>
      </c>
      <c r="K377" s="70">
        <f t="shared" si="157"/>
        <v>8892</v>
      </c>
      <c r="L377" s="71">
        <f t="shared" si="158"/>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2">
      <c r="A378" s="51" t="s">
        <v>450</v>
      </c>
      <c r="B378" s="2" t="s">
        <v>151</v>
      </c>
      <c r="C378" s="50" t="str">
        <f t="shared" si="159"/>
        <v>LA England - New Forest</v>
      </c>
      <c r="D378" s="71">
        <f t="shared" si="150"/>
        <v>70316</v>
      </c>
      <c r="E378" s="71">
        <f t="shared" si="151"/>
        <v>77619</v>
      </c>
      <c r="F378" s="72">
        <f t="shared" si="152"/>
        <v>179649</v>
      </c>
      <c r="G378" s="72">
        <f t="shared" si="153"/>
        <v>86512</v>
      </c>
      <c r="H378" s="73">
        <f t="shared" si="154"/>
        <v>93137</v>
      </c>
      <c r="I378" s="73">
        <f t="shared" si="155"/>
        <v>70316</v>
      </c>
      <c r="J378" s="73">
        <f t="shared" si="156"/>
        <v>77619</v>
      </c>
      <c r="K378" s="70">
        <f t="shared" si="157"/>
        <v>16196</v>
      </c>
      <c r="L378" s="71">
        <f t="shared" si="158"/>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2">
      <c r="A379" s="51" t="s">
        <v>450</v>
      </c>
      <c r="B379" s="2" t="s">
        <v>220</v>
      </c>
      <c r="C379" s="50" t="str">
        <f t="shared" si="159"/>
        <v>LA England - Newark and Sherwood</v>
      </c>
      <c r="D379" s="71">
        <f t="shared" si="150"/>
        <v>48037</v>
      </c>
      <c r="E379" s="71">
        <f t="shared" si="151"/>
        <v>50479</v>
      </c>
      <c r="F379" s="72">
        <f t="shared" si="152"/>
        <v>123127</v>
      </c>
      <c r="G379" s="72">
        <f t="shared" si="153"/>
        <v>60570</v>
      </c>
      <c r="H379" s="73">
        <f t="shared" si="154"/>
        <v>62557</v>
      </c>
      <c r="I379" s="73">
        <f t="shared" si="155"/>
        <v>48037</v>
      </c>
      <c r="J379" s="73">
        <f t="shared" si="156"/>
        <v>50479</v>
      </c>
      <c r="K379" s="70">
        <f t="shared" si="157"/>
        <v>12533</v>
      </c>
      <c r="L379" s="71">
        <f t="shared" si="158"/>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2">
      <c r="A380" s="51" t="s">
        <v>450</v>
      </c>
      <c r="B380" s="2" t="s">
        <v>82</v>
      </c>
      <c r="C380" s="50" t="str">
        <f t="shared" si="159"/>
        <v>LA England - Newcastle upon Tyne</v>
      </c>
      <c r="D380" s="71">
        <f t="shared" si="150"/>
        <v>125184</v>
      </c>
      <c r="E380" s="71">
        <f t="shared" si="151"/>
        <v>122718</v>
      </c>
      <c r="F380" s="72">
        <f t="shared" si="152"/>
        <v>306824</v>
      </c>
      <c r="G380" s="72">
        <f t="shared" si="153"/>
        <v>155520</v>
      </c>
      <c r="H380" s="73">
        <f t="shared" si="154"/>
        <v>151304</v>
      </c>
      <c r="I380" s="73">
        <f t="shared" si="155"/>
        <v>125184</v>
      </c>
      <c r="J380" s="73">
        <f t="shared" si="156"/>
        <v>122718</v>
      </c>
      <c r="K380" s="70">
        <f t="shared" si="157"/>
        <v>30336</v>
      </c>
      <c r="L380" s="71">
        <f t="shared" si="158"/>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2">
      <c r="A381" s="51" t="s">
        <v>450</v>
      </c>
      <c r="B381" s="2" t="s">
        <v>231</v>
      </c>
      <c r="C381" s="50" t="str">
        <f t="shared" si="159"/>
        <v>LA England - Newcastle-under-Lyme</v>
      </c>
      <c r="D381" s="71">
        <f t="shared" si="150"/>
        <v>52295</v>
      </c>
      <c r="E381" s="71">
        <f t="shared" si="151"/>
        <v>53791</v>
      </c>
      <c r="F381" s="72">
        <f t="shared" si="152"/>
        <v>129610</v>
      </c>
      <c r="G381" s="72">
        <f t="shared" si="153"/>
        <v>64428</v>
      </c>
      <c r="H381" s="73">
        <f t="shared" si="154"/>
        <v>65182</v>
      </c>
      <c r="I381" s="73">
        <f t="shared" si="155"/>
        <v>52295</v>
      </c>
      <c r="J381" s="73">
        <f t="shared" si="156"/>
        <v>53791</v>
      </c>
      <c r="K381" s="70">
        <f t="shared" si="157"/>
        <v>12133</v>
      </c>
      <c r="L381" s="71">
        <f t="shared" si="158"/>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2">
      <c r="A382" s="51" t="s">
        <v>450</v>
      </c>
      <c r="B382" s="2" t="s">
        <v>55</v>
      </c>
      <c r="C382" s="50" t="str">
        <f t="shared" si="159"/>
        <v>LA England - Newham</v>
      </c>
      <c r="D382" s="71">
        <f t="shared" si="150"/>
        <v>144959</v>
      </c>
      <c r="E382" s="71">
        <f t="shared" si="151"/>
        <v>123793</v>
      </c>
      <c r="F382" s="72">
        <f t="shared" si="152"/>
        <v>355266</v>
      </c>
      <c r="G382" s="72">
        <f t="shared" si="153"/>
        <v>189139</v>
      </c>
      <c r="H382" s="73">
        <f t="shared" si="154"/>
        <v>166127</v>
      </c>
      <c r="I382" s="73">
        <f t="shared" si="155"/>
        <v>144959</v>
      </c>
      <c r="J382" s="73">
        <f t="shared" si="156"/>
        <v>123793</v>
      </c>
      <c r="K382" s="70">
        <f t="shared" si="157"/>
        <v>44180</v>
      </c>
      <c r="L382" s="71">
        <f t="shared" si="158"/>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2">
      <c r="A383" s="51" t="s">
        <v>450</v>
      </c>
      <c r="B383" s="2" t="s">
        <v>120</v>
      </c>
      <c r="C383" s="50" t="str">
        <f t="shared" si="159"/>
        <v>LA England - North Devon</v>
      </c>
      <c r="D383" s="71">
        <f t="shared" si="150"/>
        <v>38458</v>
      </c>
      <c r="E383" s="71">
        <f t="shared" si="151"/>
        <v>40760</v>
      </c>
      <c r="F383" s="72">
        <f t="shared" si="152"/>
        <v>98170</v>
      </c>
      <c r="G383" s="72">
        <f t="shared" si="153"/>
        <v>48184</v>
      </c>
      <c r="H383" s="73">
        <f t="shared" si="154"/>
        <v>49986</v>
      </c>
      <c r="I383" s="73">
        <f t="shared" si="155"/>
        <v>38458</v>
      </c>
      <c r="J383" s="73">
        <f t="shared" si="156"/>
        <v>40760</v>
      </c>
      <c r="K383" s="70">
        <f t="shared" si="157"/>
        <v>9726</v>
      </c>
      <c r="L383" s="71">
        <f t="shared" si="158"/>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2">
      <c r="A384" s="51" t="s">
        <v>450</v>
      </c>
      <c r="B384" s="2" t="s">
        <v>115</v>
      </c>
      <c r="C384" s="50" t="str">
        <f t="shared" si="159"/>
        <v>LA England - North East Derbyshire</v>
      </c>
      <c r="D384" s="71">
        <f t="shared" si="150"/>
        <v>40401</v>
      </c>
      <c r="E384" s="71">
        <f t="shared" si="151"/>
        <v>43089</v>
      </c>
      <c r="F384" s="72">
        <f t="shared" si="152"/>
        <v>102216</v>
      </c>
      <c r="G384" s="72">
        <f t="shared" si="153"/>
        <v>49914</v>
      </c>
      <c r="H384" s="73">
        <f t="shared" si="154"/>
        <v>52302</v>
      </c>
      <c r="I384" s="73">
        <f t="shared" si="155"/>
        <v>40401</v>
      </c>
      <c r="J384" s="73">
        <f t="shared" si="156"/>
        <v>43089</v>
      </c>
      <c r="K384" s="70">
        <f t="shared" si="157"/>
        <v>9513</v>
      </c>
      <c r="L384" s="71">
        <f t="shared" si="158"/>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2">
      <c r="A385" s="51" t="s">
        <v>450</v>
      </c>
      <c r="B385" s="2" t="s">
        <v>291</v>
      </c>
      <c r="C385" s="50" t="str">
        <f t="shared" si="159"/>
        <v>LA England - North East Lincolnshire</v>
      </c>
      <c r="D385" s="71">
        <f t="shared" si="150"/>
        <v>60580</v>
      </c>
      <c r="E385" s="71">
        <f t="shared" si="151"/>
        <v>64324</v>
      </c>
      <c r="F385" s="72">
        <f t="shared" si="152"/>
        <v>159364</v>
      </c>
      <c r="G385" s="72">
        <f t="shared" si="153"/>
        <v>78063</v>
      </c>
      <c r="H385" s="73">
        <f t="shared" si="154"/>
        <v>81301</v>
      </c>
      <c r="I385" s="73">
        <f t="shared" si="155"/>
        <v>60580</v>
      </c>
      <c r="J385" s="73">
        <f t="shared" si="156"/>
        <v>64324</v>
      </c>
      <c r="K385" s="70">
        <f t="shared" si="157"/>
        <v>17483</v>
      </c>
      <c r="L385" s="71">
        <f t="shared" si="158"/>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2">
      <c r="A386" s="51" t="s">
        <v>450</v>
      </c>
      <c r="B386" s="2" t="s">
        <v>158</v>
      </c>
      <c r="C386" s="50" t="str">
        <f t="shared" si="159"/>
        <v>LA England - North Hertfordshire</v>
      </c>
      <c r="D386" s="71">
        <f t="shared" si="150"/>
        <v>50502</v>
      </c>
      <c r="E386" s="71">
        <f t="shared" si="151"/>
        <v>53826</v>
      </c>
      <c r="F386" s="72">
        <f t="shared" si="152"/>
        <v>133463</v>
      </c>
      <c r="G386" s="72">
        <f t="shared" si="153"/>
        <v>65392</v>
      </c>
      <c r="H386" s="73">
        <f t="shared" si="154"/>
        <v>68071</v>
      </c>
      <c r="I386" s="73">
        <f t="shared" si="155"/>
        <v>50502</v>
      </c>
      <c r="J386" s="73">
        <f t="shared" si="156"/>
        <v>53826</v>
      </c>
      <c r="K386" s="70">
        <f t="shared" si="157"/>
        <v>14890</v>
      </c>
      <c r="L386" s="71">
        <f t="shared" si="158"/>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2">
      <c r="A387" s="51" t="s">
        <v>450</v>
      </c>
      <c r="B387" s="2" t="s">
        <v>192</v>
      </c>
      <c r="C387" s="50" t="str">
        <f t="shared" si="159"/>
        <v>LA England - North Kesteven</v>
      </c>
      <c r="D387" s="71">
        <f t="shared" si="150"/>
        <v>46093</v>
      </c>
      <c r="E387" s="71">
        <f t="shared" si="151"/>
        <v>49040</v>
      </c>
      <c r="F387" s="72">
        <f t="shared" si="152"/>
        <v>118149</v>
      </c>
      <c r="G387" s="72">
        <f t="shared" si="153"/>
        <v>57612</v>
      </c>
      <c r="H387" s="73">
        <f t="shared" si="154"/>
        <v>60537</v>
      </c>
      <c r="I387" s="73">
        <f t="shared" si="155"/>
        <v>46093</v>
      </c>
      <c r="J387" s="73">
        <f t="shared" si="156"/>
        <v>49040</v>
      </c>
      <c r="K387" s="70">
        <f t="shared" si="157"/>
        <v>11519</v>
      </c>
      <c r="L387" s="71">
        <f t="shared" si="158"/>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2">
      <c r="A388" s="51" t="s">
        <v>450</v>
      </c>
      <c r="B388" s="2" t="s">
        <v>292</v>
      </c>
      <c r="C388" s="50" t="str">
        <f t="shared" si="159"/>
        <v>LA England - North Lincolnshire</v>
      </c>
      <c r="D388" s="71">
        <f t="shared" si="150"/>
        <v>67256</v>
      </c>
      <c r="E388" s="71">
        <f t="shared" si="151"/>
        <v>69815</v>
      </c>
      <c r="F388" s="72">
        <f t="shared" si="152"/>
        <v>172748</v>
      </c>
      <c r="G388" s="72">
        <f t="shared" si="153"/>
        <v>85356</v>
      </c>
      <c r="H388" s="73">
        <f t="shared" si="154"/>
        <v>87392</v>
      </c>
      <c r="I388" s="73">
        <f t="shared" si="155"/>
        <v>67256</v>
      </c>
      <c r="J388" s="73">
        <f t="shared" si="156"/>
        <v>69815</v>
      </c>
      <c r="K388" s="70">
        <f t="shared" si="157"/>
        <v>18100</v>
      </c>
      <c r="L388" s="71">
        <f t="shared" si="158"/>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2">
      <c r="A389" s="51" t="s">
        <v>450</v>
      </c>
      <c r="B389" s="2" t="s">
        <v>199</v>
      </c>
      <c r="C389" s="50" t="str">
        <f t="shared" si="159"/>
        <v>LA England - North Norfolk</v>
      </c>
      <c r="D389" s="71">
        <f t="shared" si="150"/>
        <v>42817</v>
      </c>
      <c r="E389" s="71">
        <f t="shared" si="151"/>
        <v>46183</v>
      </c>
      <c r="F389" s="72">
        <f t="shared" si="152"/>
        <v>105167</v>
      </c>
      <c r="G389" s="72">
        <f t="shared" si="153"/>
        <v>51226</v>
      </c>
      <c r="H389" s="73">
        <f t="shared" si="154"/>
        <v>53941</v>
      </c>
      <c r="I389" s="73">
        <f t="shared" si="155"/>
        <v>42817</v>
      </c>
      <c r="J389" s="73">
        <f t="shared" si="156"/>
        <v>46183</v>
      </c>
      <c r="K389" s="70">
        <f t="shared" si="157"/>
        <v>8409</v>
      </c>
      <c r="L389" s="71">
        <f t="shared" si="158"/>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2">
      <c r="A390" s="51" t="s">
        <v>450</v>
      </c>
      <c r="B390" s="2" t="s">
        <v>301</v>
      </c>
      <c r="C390" s="50" t="str">
        <f t="shared" si="159"/>
        <v>LA England - North Somerset</v>
      </c>
      <c r="D390" s="71">
        <f t="shared" si="150"/>
        <v>82356</v>
      </c>
      <c r="E390" s="71">
        <f t="shared" si="151"/>
        <v>89398</v>
      </c>
      <c r="F390" s="72">
        <f t="shared" si="152"/>
        <v>215574</v>
      </c>
      <c r="G390" s="72">
        <f t="shared" si="153"/>
        <v>104953</v>
      </c>
      <c r="H390" s="73">
        <f t="shared" si="154"/>
        <v>110621</v>
      </c>
      <c r="I390" s="73">
        <f t="shared" si="155"/>
        <v>82356</v>
      </c>
      <c r="J390" s="73">
        <f t="shared" si="156"/>
        <v>89398</v>
      </c>
      <c r="K390" s="70">
        <f t="shared" si="157"/>
        <v>22597</v>
      </c>
      <c r="L390" s="71">
        <f t="shared" si="158"/>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2">
      <c r="A391" s="51" t="s">
        <v>450</v>
      </c>
      <c r="B391" s="2" t="s">
        <v>83</v>
      </c>
      <c r="C391" s="50" t="str">
        <f t="shared" si="159"/>
        <v>LA England - North Tyneside</v>
      </c>
      <c r="D391" s="71">
        <f t="shared" si="150"/>
        <v>79343</v>
      </c>
      <c r="E391" s="71">
        <f t="shared" si="151"/>
        <v>87511</v>
      </c>
      <c r="F391" s="72">
        <f t="shared" si="152"/>
        <v>208871</v>
      </c>
      <c r="G391" s="72">
        <f t="shared" si="153"/>
        <v>101089</v>
      </c>
      <c r="H391" s="73">
        <f t="shared" si="154"/>
        <v>107782</v>
      </c>
      <c r="I391" s="73">
        <f t="shared" si="155"/>
        <v>79343</v>
      </c>
      <c r="J391" s="73">
        <f t="shared" si="156"/>
        <v>87511</v>
      </c>
      <c r="K391" s="70">
        <f t="shared" si="157"/>
        <v>21746</v>
      </c>
      <c r="L391" s="71">
        <f t="shared" si="158"/>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2">
      <c r="A392" s="51" t="s">
        <v>450</v>
      </c>
      <c r="B392" s="2" t="s">
        <v>248</v>
      </c>
      <c r="C392" s="50" t="str">
        <f t="shared" si="159"/>
        <v>LA England - North Warwickshire</v>
      </c>
      <c r="D392" s="71">
        <f t="shared" si="150"/>
        <v>25770</v>
      </c>
      <c r="E392" s="71">
        <f t="shared" si="151"/>
        <v>26873</v>
      </c>
      <c r="F392" s="72">
        <f t="shared" si="152"/>
        <v>65452</v>
      </c>
      <c r="G392" s="72">
        <f t="shared" si="153"/>
        <v>32304</v>
      </c>
      <c r="H392" s="73">
        <f t="shared" si="154"/>
        <v>33148</v>
      </c>
      <c r="I392" s="73">
        <f t="shared" si="155"/>
        <v>25770</v>
      </c>
      <c r="J392" s="73">
        <f t="shared" si="156"/>
        <v>26873</v>
      </c>
      <c r="K392" s="70">
        <f t="shared" si="157"/>
        <v>6534</v>
      </c>
      <c r="L392" s="71">
        <f t="shared" si="158"/>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2">
      <c r="A393" s="51" t="s">
        <v>450</v>
      </c>
      <c r="B393" s="2" t="s">
        <v>187</v>
      </c>
      <c r="C393" s="50" t="str">
        <f t="shared" si="159"/>
        <v>LA England - North West Leicestershire</v>
      </c>
      <c r="D393" s="71">
        <f t="shared" si="150"/>
        <v>40681</v>
      </c>
      <c r="E393" s="71">
        <f t="shared" si="151"/>
        <v>42704</v>
      </c>
      <c r="F393" s="72">
        <f t="shared" si="152"/>
        <v>104809</v>
      </c>
      <c r="G393" s="72">
        <f t="shared" si="153"/>
        <v>51724</v>
      </c>
      <c r="H393" s="73">
        <f t="shared" si="154"/>
        <v>53085</v>
      </c>
      <c r="I393" s="73">
        <f t="shared" si="155"/>
        <v>40681</v>
      </c>
      <c r="J393" s="73">
        <f t="shared" si="156"/>
        <v>42704</v>
      </c>
      <c r="K393" s="70">
        <f t="shared" si="157"/>
        <v>11043</v>
      </c>
      <c r="L393" s="71">
        <f t="shared" si="158"/>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2">
      <c r="A394" s="51" t="s">
        <v>450</v>
      </c>
      <c r="B394" s="2" t="s">
        <v>206</v>
      </c>
      <c r="C394" s="50" t="str">
        <f t="shared" si="159"/>
        <v>LA England - Northampton</v>
      </c>
      <c r="D394" s="71">
        <f t="shared" si="150"/>
        <v>84388</v>
      </c>
      <c r="E394" s="71">
        <f t="shared" si="151"/>
        <v>85688</v>
      </c>
      <c r="F394" s="72">
        <f t="shared" si="152"/>
        <v>224290</v>
      </c>
      <c r="G394" s="72">
        <f t="shared" si="153"/>
        <v>111978</v>
      </c>
      <c r="H394" s="73">
        <f t="shared" si="154"/>
        <v>112312</v>
      </c>
      <c r="I394" s="73">
        <f t="shared" si="155"/>
        <v>84388</v>
      </c>
      <c r="J394" s="73">
        <f t="shared" si="156"/>
        <v>85688</v>
      </c>
      <c r="K394" s="70">
        <f t="shared" si="157"/>
        <v>27590</v>
      </c>
      <c r="L394" s="71">
        <f t="shared" si="158"/>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2">
      <c r="A395" s="51" t="s">
        <v>450</v>
      </c>
      <c r="B395" s="2" t="s">
        <v>289</v>
      </c>
      <c r="C395" s="50" t="str">
        <f t="shared" si="159"/>
        <v>LA England - Northumberland</v>
      </c>
      <c r="D395" s="71">
        <f t="shared" si="150"/>
        <v>127613</v>
      </c>
      <c r="E395" s="71">
        <f t="shared" si="151"/>
        <v>137406</v>
      </c>
      <c r="F395" s="72">
        <f t="shared" si="152"/>
        <v>323820</v>
      </c>
      <c r="G395" s="72">
        <f t="shared" si="153"/>
        <v>158024</v>
      </c>
      <c r="H395" s="73">
        <f t="shared" si="154"/>
        <v>165796</v>
      </c>
      <c r="I395" s="73">
        <f t="shared" si="155"/>
        <v>127613</v>
      </c>
      <c r="J395" s="73">
        <f t="shared" si="156"/>
        <v>137406</v>
      </c>
      <c r="K395" s="70">
        <f t="shared" si="157"/>
        <v>30411</v>
      </c>
      <c r="L395" s="71">
        <f t="shared" si="158"/>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2">
      <c r="A396" s="51" t="s">
        <v>450</v>
      </c>
      <c r="B396" s="2" t="s">
        <v>200</v>
      </c>
      <c r="C396" s="50" t="str">
        <f t="shared" si="159"/>
        <v>LA England - Norwich</v>
      </c>
      <c r="D396" s="71">
        <f t="shared" si="150"/>
        <v>57644</v>
      </c>
      <c r="E396" s="71">
        <f t="shared" si="151"/>
        <v>58400</v>
      </c>
      <c r="F396" s="72">
        <f t="shared" si="152"/>
        <v>142177</v>
      </c>
      <c r="G396" s="72">
        <f t="shared" si="153"/>
        <v>71083</v>
      </c>
      <c r="H396" s="73">
        <f t="shared" si="154"/>
        <v>71094</v>
      </c>
      <c r="I396" s="73">
        <f t="shared" si="155"/>
        <v>57644</v>
      </c>
      <c r="J396" s="73">
        <f t="shared" si="156"/>
        <v>58400</v>
      </c>
      <c r="K396" s="70">
        <f t="shared" si="157"/>
        <v>13439</v>
      </c>
      <c r="L396" s="71">
        <f t="shared" si="158"/>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2">
      <c r="A397" s="51" t="s">
        <v>450</v>
      </c>
      <c r="B397" s="2" t="s">
        <v>319</v>
      </c>
      <c r="C397" s="50" t="str">
        <f t="shared" si="159"/>
        <v>LA England - Nottingham</v>
      </c>
      <c r="D397" s="71">
        <f t="shared" si="150"/>
        <v>136080</v>
      </c>
      <c r="E397" s="71">
        <f t="shared" si="151"/>
        <v>131733</v>
      </c>
      <c r="F397" s="72">
        <f t="shared" si="152"/>
        <v>337098</v>
      </c>
      <c r="G397" s="72">
        <f t="shared" si="153"/>
        <v>171826</v>
      </c>
      <c r="H397" s="73">
        <f t="shared" si="154"/>
        <v>165272</v>
      </c>
      <c r="I397" s="73">
        <f t="shared" si="155"/>
        <v>136080</v>
      </c>
      <c r="J397" s="73">
        <f t="shared" si="156"/>
        <v>131733</v>
      </c>
      <c r="K397" s="70">
        <f t="shared" si="157"/>
        <v>35746</v>
      </c>
      <c r="L397" s="71">
        <f t="shared" si="158"/>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2">
      <c r="A398" s="51" t="s">
        <v>450</v>
      </c>
      <c r="B398" s="2" t="s">
        <v>249</v>
      </c>
      <c r="C398" s="50" t="str">
        <f t="shared" si="159"/>
        <v>LA England - Nuneaton and Bedworth</v>
      </c>
      <c r="D398" s="71">
        <f t="shared" si="150"/>
        <v>49410</v>
      </c>
      <c r="E398" s="71">
        <f t="shared" si="151"/>
        <v>52432</v>
      </c>
      <c r="F398" s="72">
        <f t="shared" si="152"/>
        <v>130373</v>
      </c>
      <c r="G398" s="72">
        <f t="shared" si="153"/>
        <v>63988</v>
      </c>
      <c r="H398" s="73">
        <f t="shared" si="154"/>
        <v>66385</v>
      </c>
      <c r="I398" s="73">
        <f t="shared" si="155"/>
        <v>49410</v>
      </c>
      <c r="J398" s="73">
        <f t="shared" si="156"/>
        <v>52432</v>
      </c>
      <c r="K398" s="70">
        <f t="shared" ref="K398:K400" si="160">SUM(M398:AD398)</f>
        <v>14578</v>
      </c>
      <c r="L398" s="71">
        <f t="shared" si="158"/>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2">
      <c r="A399" s="51" t="s">
        <v>450</v>
      </c>
      <c r="B399" s="2" t="s">
        <v>188</v>
      </c>
      <c r="C399" s="50" t="str">
        <f t="shared" si="159"/>
        <v>LA England - Oadby and Wigston</v>
      </c>
      <c r="D399" s="71">
        <f t="shared" si="150"/>
        <v>21742</v>
      </c>
      <c r="E399" s="71">
        <f t="shared" si="151"/>
        <v>23750</v>
      </c>
      <c r="F399" s="72">
        <f t="shared" si="152"/>
        <v>57313</v>
      </c>
      <c r="G399" s="72">
        <f t="shared" si="153"/>
        <v>27823</v>
      </c>
      <c r="H399" s="73">
        <f t="shared" si="154"/>
        <v>29490</v>
      </c>
      <c r="I399" s="73">
        <f t="shared" si="155"/>
        <v>21742</v>
      </c>
      <c r="J399" s="73">
        <f t="shared" si="156"/>
        <v>23750</v>
      </c>
      <c r="K399" s="70">
        <f t="shared" si="160"/>
        <v>6081</v>
      </c>
      <c r="L399" s="71">
        <f t="shared" si="158"/>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2">
      <c r="A400" s="51" t="s">
        <v>450</v>
      </c>
      <c r="B400" s="2" t="s">
        <v>66</v>
      </c>
      <c r="C400" s="50" t="str">
        <f t="shared" si="159"/>
        <v>LA England - Oldham</v>
      </c>
      <c r="D400" s="71">
        <f t="shared" si="150"/>
        <v>87171</v>
      </c>
      <c r="E400" s="71">
        <f t="shared" si="151"/>
        <v>91007</v>
      </c>
      <c r="F400" s="72">
        <f t="shared" si="152"/>
        <v>237628</v>
      </c>
      <c r="G400" s="72">
        <f t="shared" si="153"/>
        <v>117387</v>
      </c>
      <c r="H400" s="73">
        <f t="shared" si="154"/>
        <v>120241</v>
      </c>
      <c r="I400" s="73">
        <f t="shared" si="155"/>
        <v>87171</v>
      </c>
      <c r="J400" s="73">
        <f t="shared" si="156"/>
        <v>91007</v>
      </c>
      <c r="K400" s="70">
        <f t="shared" si="160"/>
        <v>30216</v>
      </c>
      <c r="L400" s="71">
        <f t="shared" si="158"/>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2">
      <c r="A401" s="51" t="s">
        <v>450</v>
      </c>
      <c r="B401" s="2" t="s">
        <v>223</v>
      </c>
      <c r="C401" s="50" t="str">
        <f t="shared" si="159"/>
        <v>LA England - Oxford</v>
      </c>
      <c r="D401" s="71">
        <f t="shared" ref="D401:D464" si="161">I401</f>
        <v>62426</v>
      </c>
      <c r="E401" s="71">
        <f t="shared" ref="E401:E464" si="162">J401</f>
        <v>58967</v>
      </c>
      <c r="F401" s="72">
        <f t="shared" ref="F401:F464" si="163">G401+H401</f>
        <v>151584</v>
      </c>
      <c r="G401" s="72">
        <f t="shared" ref="G401:G464" si="164">SUM(M401:CY401)</f>
        <v>77988</v>
      </c>
      <c r="H401" s="73">
        <f t="shared" ref="H401:H464" si="165">SUM(CZ401:GL401)</f>
        <v>73596</v>
      </c>
      <c r="I401" s="73">
        <f t="shared" ref="I401:I464" si="166">SUM(AE401:CY401)</f>
        <v>62426</v>
      </c>
      <c r="J401" s="73">
        <f t="shared" ref="J401:J464" si="167">SUM(DR401:GL401)</f>
        <v>58967</v>
      </c>
      <c r="K401" s="70">
        <f t="shared" ref="K401:K464" si="168">SUM(M401:AD401)</f>
        <v>15562</v>
      </c>
      <c r="L401" s="71">
        <f t="shared" ref="L401:L464" si="169">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2">
      <c r="A402" s="51" t="s">
        <v>450</v>
      </c>
      <c r="B402" s="2" t="s">
        <v>176</v>
      </c>
      <c r="C402" s="50" t="str">
        <f t="shared" si="159"/>
        <v>LA England - Pendle</v>
      </c>
      <c r="D402" s="71">
        <f t="shared" si="161"/>
        <v>34785</v>
      </c>
      <c r="E402" s="71">
        <f t="shared" si="162"/>
        <v>35838</v>
      </c>
      <c r="F402" s="72">
        <f t="shared" si="163"/>
        <v>92145</v>
      </c>
      <c r="G402" s="72">
        <f t="shared" si="164"/>
        <v>45792</v>
      </c>
      <c r="H402" s="73">
        <f t="shared" si="165"/>
        <v>46353</v>
      </c>
      <c r="I402" s="73">
        <f t="shared" si="166"/>
        <v>34785</v>
      </c>
      <c r="J402" s="73">
        <f t="shared" si="167"/>
        <v>35838</v>
      </c>
      <c r="K402" s="70">
        <f t="shared" si="168"/>
        <v>11007</v>
      </c>
      <c r="L402" s="71">
        <f t="shared" si="169"/>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2">
      <c r="A403" s="51" t="s">
        <v>450</v>
      </c>
      <c r="B403" s="2" t="s">
        <v>326</v>
      </c>
      <c r="C403" s="50" t="str">
        <f t="shared" ref="C403:C466" si="170">CONCATENATE(A403," - ",B403)</f>
        <v>LA England - Peterborough</v>
      </c>
      <c r="D403" s="71">
        <f t="shared" si="161"/>
        <v>74756</v>
      </c>
      <c r="E403" s="71">
        <f t="shared" si="162"/>
        <v>75342</v>
      </c>
      <c r="F403" s="72">
        <f t="shared" si="163"/>
        <v>202626</v>
      </c>
      <c r="G403" s="72">
        <f t="shared" si="164"/>
        <v>101964</v>
      </c>
      <c r="H403" s="73">
        <f t="shared" si="165"/>
        <v>100662</v>
      </c>
      <c r="I403" s="73">
        <f t="shared" si="166"/>
        <v>74756</v>
      </c>
      <c r="J403" s="73">
        <f t="shared" si="167"/>
        <v>75342</v>
      </c>
      <c r="K403" s="70">
        <f t="shared" si="168"/>
        <v>27208</v>
      </c>
      <c r="L403" s="71">
        <f t="shared" si="169"/>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2">
      <c r="A404" s="51" t="s">
        <v>450</v>
      </c>
      <c r="B404" s="2" t="s">
        <v>334</v>
      </c>
      <c r="C404" s="50" t="str">
        <f t="shared" si="170"/>
        <v>LA England - Plymouth</v>
      </c>
      <c r="D404" s="71">
        <f t="shared" si="161"/>
        <v>103203</v>
      </c>
      <c r="E404" s="71">
        <f t="shared" si="162"/>
        <v>106345</v>
      </c>
      <c r="F404" s="72">
        <f t="shared" si="163"/>
        <v>262839</v>
      </c>
      <c r="G404" s="72">
        <f t="shared" si="164"/>
        <v>130504</v>
      </c>
      <c r="H404" s="73">
        <f t="shared" si="165"/>
        <v>132335</v>
      </c>
      <c r="I404" s="73">
        <f t="shared" si="166"/>
        <v>103203</v>
      </c>
      <c r="J404" s="73">
        <f t="shared" si="167"/>
        <v>106345</v>
      </c>
      <c r="K404" s="70">
        <f t="shared" si="168"/>
        <v>27301</v>
      </c>
      <c r="L404" s="71">
        <f t="shared" si="169"/>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2">
      <c r="A405" s="51" t="s">
        <v>450</v>
      </c>
      <c r="B405" s="2" t="s">
        <v>307</v>
      </c>
      <c r="C405" s="50" t="str">
        <f t="shared" si="170"/>
        <v>LA England - Portsmouth</v>
      </c>
      <c r="D405" s="71">
        <f t="shared" si="161"/>
        <v>87433</v>
      </c>
      <c r="E405" s="71">
        <f t="shared" si="162"/>
        <v>83503</v>
      </c>
      <c r="F405" s="72">
        <f t="shared" si="163"/>
        <v>214692</v>
      </c>
      <c r="G405" s="72">
        <f t="shared" si="164"/>
        <v>109781</v>
      </c>
      <c r="H405" s="73">
        <f t="shared" si="165"/>
        <v>104911</v>
      </c>
      <c r="I405" s="73">
        <f t="shared" si="166"/>
        <v>87433</v>
      </c>
      <c r="J405" s="73">
        <f t="shared" si="167"/>
        <v>83503</v>
      </c>
      <c r="K405" s="70">
        <f t="shared" si="168"/>
        <v>22348</v>
      </c>
      <c r="L405" s="71">
        <f t="shared" si="169"/>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2">
      <c r="A406" s="51" t="s">
        <v>450</v>
      </c>
      <c r="B406" s="2" t="s">
        <v>177</v>
      </c>
      <c r="C406" s="50" t="str">
        <f t="shared" si="170"/>
        <v>LA England - Preston</v>
      </c>
      <c r="D406" s="71">
        <f t="shared" si="161"/>
        <v>55997</v>
      </c>
      <c r="E406" s="71">
        <f t="shared" si="162"/>
        <v>55278</v>
      </c>
      <c r="F406" s="72">
        <f t="shared" si="163"/>
        <v>144147</v>
      </c>
      <c r="G406" s="72">
        <f t="shared" si="164"/>
        <v>72930</v>
      </c>
      <c r="H406" s="73">
        <f t="shared" si="165"/>
        <v>71217</v>
      </c>
      <c r="I406" s="73">
        <f t="shared" si="166"/>
        <v>55997</v>
      </c>
      <c r="J406" s="73">
        <f t="shared" si="167"/>
        <v>55278</v>
      </c>
      <c r="K406" s="70">
        <f t="shared" si="168"/>
        <v>16933</v>
      </c>
      <c r="L406" s="71">
        <f t="shared" si="169"/>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2">
      <c r="A407" s="51" t="s">
        <v>450</v>
      </c>
      <c r="B407" s="2" t="s">
        <v>330</v>
      </c>
      <c r="C407" s="50" t="str">
        <f t="shared" si="170"/>
        <v>LA England - Reading</v>
      </c>
      <c r="D407" s="71">
        <f t="shared" si="161"/>
        <v>62467</v>
      </c>
      <c r="E407" s="71">
        <f t="shared" si="162"/>
        <v>60616</v>
      </c>
      <c r="F407" s="72">
        <f t="shared" si="163"/>
        <v>160337</v>
      </c>
      <c r="G407" s="72">
        <f t="shared" si="164"/>
        <v>81644</v>
      </c>
      <c r="H407" s="73">
        <f t="shared" si="165"/>
        <v>78693</v>
      </c>
      <c r="I407" s="73">
        <f t="shared" si="166"/>
        <v>62467</v>
      </c>
      <c r="J407" s="73">
        <f t="shared" si="167"/>
        <v>60616</v>
      </c>
      <c r="K407" s="70">
        <f t="shared" si="168"/>
        <v>19177</v>
      </c>
      <c r="L407" s="71">
        <f t="shared" si="169"/>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2">
      <c r="A408" s="51" t="s">
        <v>450</v>
      </c>
      <c r="B408" s="2" t="s">
        <v>56</v>
      </c>
      <c r="C408" s="50" t="str">
        <f t="shared" si="170"/>
        <v>LA England - Redbridge</v>
      </c>
      <c r="D408" s="71">
        <f t="shared" si="161"/>
        <v>115788</v>
      </c>
      <c r="E408" s="71">
        <f t="shared" si="162"/>
        <v>113423</v>
      </c>
      <c r="F408" s="72">
        <f t="shared" si="163"/>
        <v>305658</v>
      </c>
      <c r="G408" s="72">
        <f t="shared" si="164"/>
        <v>155345</v>
      </c>
      <c r="H408" s="73">
        <f t="shared" si="165"/>
        <v>150313</v>
      </c>
      <c r="I408" s="73">
        <f t="shared" si="166"/>
        <v>115788</v>
      </c>
      <c r="J408" s="73">
        <f t="shared" si="167"/>
        <v>113423</v>
      </c>
      <c r="K408" s="70">
        <f t="shared" si="168"/>
        <v>39557</v>
      </c>
      <c r="L408" s="71">
        <f t="shared" si="169"/>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2">
      <c r="A409" s="51" t="s">
        <v>450</v>
      </c>
      <c r="B409" s="2" t="s">
        <v>312</v>
      </c>
      <c r="C409" s="50" t="str">
        <f t="shared" si="170"/>
        <v>LA England - Redcar and Cleveland</v>
      </c>
      <c r="D409" s="71">
        <f t="shared" si="161"/>
        <v>52390</v>
      </c>
      <c r="E409" s="71">
        <f t="shared" si="162"/>
        <v>57231</v>
      </c>
      <c r="F409" s="72">
        <f t="shared" si="163"/>
        <v>137228</v>
      </c>
      <c r="G409" s="72">
        <f t="shared" si="164"/>
        <v>66606</v>
      </c>
      <c r="H409" s="73">
        <f t="shared" si="165"/>
        <v>70622</v>
      </c>
      <c r="I409" s="73">
        <f t="shared" si="166"/>
        <v>52390</v>
      </c>
      <c r="J409" s="73">
        <f t="shared" si="167"/>
        <v>57231</v>
      </c>
      <c r="K409" s="70">
        <f t="shared" si="168"/>
        <v>14216</v>
      </c>
      <c r="L409" s="71">
        <f t="shared" si="169"/>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2">
      <c r="A410" s="51" t="s">
        <v>450</v>
      </c>
      <c r="B410" s="2" t="s">
        <v>260</v>
      </c>
      <c r="C410" s="50" t="str">
        <f t="shared" si="170"/>
        <v>LA England - Redditch</v>
      </c>
      <c r="D410" s="71">
        <f t="shared" si="161"/>
        <v>32671</v>
      </c>
      <c r="E410" s="71">
        <f t="shared" si="162"/>
        <v>33789</v>
      </c>
      <c r="F410" s="72">
        <f t="shared" si="163"/>
        <v>85568</v>
      </c>
      <c r="G410" s="72">
        <f t="shared" si="164"/>
        <v>42486</v>
      </c>
      <c r="H410" s="73">
        <f t="shared" si="165"/>
        <v>43082</v>
      </c>
      <c r="I410" s="73">
        <f t="shared" si="166"/>
        <v>32671</v>
      </c>
      <c r="J410" s="73">
        <f t="shared" si="167"/>
        <v>33789</v>
      </c>
      <c r="K410" s="70">
        <f t="shared" si="168"/>
        <v>9815</v>
      </c>
      <c r="L410" s="71">
        <f t="shared" si="169"/>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2">
      <c r="A411" s="51" t="s">
        <v>450</v>
      </c>
      <c r="B411" s="2" t="s">
        <v>243</v>
      </c>
      <c r="C411" s="50" t="str">
        <f t="shared" si="170"/>
        <v>LA England - Reigate and Banstead</v>
      </c>
      <c r="D411" s="71">
        <f t="shared" si="161"/>
        <v>55345</v>
      </c>
      <c r="E411" s="71">
        <f t="shared" si="162"/>
        <v>59513</v>
      </c>
      <c r="F411" s="72">
        <f t="shared" si="163"/>
        <v>149243</v>
      </c>
      <c r="G411" s="72">
        <f t="shared" si="164"/>
        <v>72837</v>
      </c>
      <c r="H411" s="73">
        <f t="shared" si="165"/>
        <v>76406</v>
      </c>
      <c r="I411" s="73">
        <f t="shared" si="166"/>
        <v>55345</v>
      </c>
      <c r="J411" s="73">
        <f t="shared" si="167"/>
        <v>59513</v>
      </c>
      <c r="K411" s="70">
        <f t="shared" si="168"/>
        <v>17492</v>
      </c>
      <c r="L411" s="71">
        <f t="shared" si="169"/>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2">
      <c r="A412" s="51" t="s">
        <v>450</v>
      </c>
      <c r="B412" s="2" t="s">
        <v>178</v>
      </c>
      <c r="C412" s="50" t="str">
        <f t="shared" si="170"/>
        <v>LA England - Ribble Valley</v>
      </c>
      <c r="D412" s="71">
        <f t="shared" si="161"/>
        <v>24297</v>
      </c>
      <c r="E412" s="71">
        <f t="shared" si="162"/>
        <v>25760</v>
      </c>
      <c r="F412" s="72">
        <f t="shared" si="163"/>
        <v>62026</v>
      </c>
      <c r="G412" s="72">
        <f t="shared" si="164"/>
        <v>30467</v>
      </c>
      <c r="H412" s="73">
        <f t="shared" si="165"/>
        <v>31559</v>
      </c>
      <c r="I412" s="73">
        <f t="shared" si="166"/>
        <v>24297</v>
      </c>
      <c r="J412" s="73">
        <f t="shared" si="167"/>
        <v>25760</v>
      </c>
      <c r="K412" s="70">
        <f t="shared" si="168"/>
        <v>6170</v>
      </c>
      <c r="L412" s="71">
        <f t="shared" si="169"/>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2">
      <c r="A413" s="51" t="s">
        <v>450</v>
      </c>
      <c r="B413" s="2" t="s">
        <v>57</v>
      </c>
      <c r="C413" s="50" t="str">
        <f t="shared" si="170"/>
        <v>LA England - Richmond upon Thames</v>
      </c>
      <c r="D413" s="71">
        <f t="shared" si="161"/>
        <v>73143</v>
      </c>
      <c r="E413" s="71">
        <f t="shared" si="162"/>
        <v>79208</v>
      </c>
      <c r="F413" s="72">
        <f t="shared" si="163"/>
        <v>198141</v>
      </c>
      <c r="G413" s="72">
        <f t="shared" si="164"/>
        <v>96503</v>
      </c>
      <c r="H413" s="73">
        <f t="shared" si="165"/>
        <v>101638</v>
      </c>
      <c r="I413" s="73">
        <f t="shared" si="166"/>
        <v>73143</v>
      </c>
      <c r="J413" s="73">
        <f t="shared" si="167"/>
        <v>79208</v>
      </c>
      <c r="K413" s="70">
        <f t="shared" si="168"/>
        <v>23360</v>
      </c>
      <c r="L413" s="71">
        <f t="shared" si="169"/>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2">
      <c r="A414" s="51" t="s">
        <v>450</v>
      </c>
      <c r="B414" s="2" t="s">
        <v>211</v>
      </c>
      <c r="C414" s="50" t="str">
        <f t="shared" si="170"/>
        <v>LA England - Richmondshire</v>
      </c>
      <c r="D414" s="71">
        <f t="shared" si="161"/>
        <v>23614</v>
      </c>
      <c r="E414" s="71">
        <f t="shared" si="162"/>
        <v>20298</v>
      </c>
      <c r="F414" s="72">
        <f t="shared" si="163"/>
        <v>53732</v>
      </c>
      <c r="G414" s="72">
        <f t="shared" si="164"/>
        <v>28764</v>
      </c>
      <c r="H414" s="73">
        <f t="shared" si="165"/>
        <v>24968</v>
      </c>
      <c r="I414" s="73">
        <f t="shared" si="166"/>
        <v>23614</v>
      </c>
      <c r="J414" s="73">
        <f t="shared" si="167"/>
        <v>20298</v>
      </c>
      <c r="K414" s="70">
        <f t="shared" si="168"/>
        <v>5150</v>
      </c>
      <c r="L414" s="71">
        <f t="shared" si="169"/>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2">
      <c r="A415" s="51" t="s">
        <v>450</v>
      </c>
      <c r="B415" s="2" t="s">
        <v>67</v>
      </c>
      <c r="C415" s="50" t="str">
        <f t="shared" si="170"/>
        <v>LA England - Rochdale</v>
      </c>
      <c r="D415" s="71">
        <f t="shared" si="161"/>
        <v>83041</v>
      </c>
      <c r="E415" s="71">
        <f t="shared" si="162"/>
        <v>86772</v>
      </c>
      <c r="F415" s="72">
        <f t="shared" si="163"/>
        <v>223659</v>
      </c>
      <c r="G415" s="72">
        <f t="shared" si="164"/>
        <v>110691</v>
      </c>
      <c r="H415" s="73">
        <f t="shared" si="165"/>
        <v>112968</v>
      </c>
      <c r="I415" s="73">
        <f t="shared" si="166"/>
        <v>83041</v>
      </c>
      <c r="J415" s="73">
        <f t="shared" si="167"/>
        <v>86772</v>
      </c>
      <c r="K415" s="70">
        <f t="shared" si="168"/>
        <v>27650</v>
      </c>
      <c r="L415" s="71">
        <f t="shared" si="169"/>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2">
      <c r="A416" s="51" t="s">
        <v>450</v>
      </c>
      <c r="B416" s="2" t="s">
        <v>136</v>
      </c>
      <c r="C416" s="50" t="str">
        <f t="shared" si="170"/>
        <v>LA England - Rochford</v>
      </c>
      <c r="D416" s="71">
        <f t="shared" si="161"/>
        <v>34068</v>
      </c>
      <c r="E416" s="71">
        <f t="shared" si="162"/>
        <v>36531</v>
      </c>
      <c r="F416" s="72">
        <f t="shared" si="163"/>
        <v>87627</v>
      </c>
      <c r="G416" s="72">
        <f t="shared" si="164"/>
        <v>42813</v>
      </c>
      <c r="H416" s="73">
        <f t="shared" si="165"/>
        <v>44814</v>
      </c>
      <c r="I416" s="73">
        <f t="shared" si="166"/>
        <v>34068</v>
      </c>
      <c r="J416" s="73">
        <f t="shared" si="167"/>
        <v>36531</v>
      </c>
      <c r="K416" s="70">
        <f t="shared" si="168"/>
        <v>8745</v>
      </c>
      <c r="L416" s="71">
        <f t="shared" si="169"/>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2">
      <c r="A417" s="51" t="s">
        <v>450</v>
      </c>
      <c r="B417" s="2" t="s">
        <v>179</v>
      </c>
      <c r="C417" s="50" t="str">
        <f t="shared" si="170"/>
        <v>LA England - Rossendale</v>
      </c>
      <c r="D417" s="71">
        <f t="shared" si="161"/>
        <v>27189</v>
      </c>
      <c r="E417" s="71">
        <f t="shared" si="162"/>
        <v>28654</v>
      </c>
      <c r="F417" s="72">
        <f t="shared" si="163"/>
        <v>71432</v>
      </c>
      <c r="G417" s="72">
        <f t="shared" si="164"/>
        <v>35205</v>
      </c>
      <c r="H417" s="73">
        <f t="shared" si="165"/>
        <v>36227</v>
      </c>
      <c r="I417" s="73">
        <f t="shared" si="166"/>
        <v>27189</v>
      </c>
      <c r="J417" s="73">
        <f t="shared" si="167"/>
        <v>28654</v>
      </c>
      <c r="K417" s="70">
        <f t="shared" si="168"/>
        <v>8016</v>
      </c>
      <c r="L417" s="71">
        <f t="shared" si="169"/>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2">
      <c r="A418" s="51" t="s">
        <v>450</v>
      </c>
      <c r="B418" s="2" t="s">
        <v>126</v>
      </c>
      <c r="C418" s="50" t="str">
        <f t="shared" si="170"/>
        <v>LA England - Rother</v>
      </c>
      <c r="D418" s="71">
        <f t="shared" si="161"/>
        <v>38163</v>
      </c>
      <c r="E418" s="71">
        <f t="shared" si="162"/>
        <v>42272</v>
      </c>
      <c r="F418" s="72">
        <f t="shared" si="163"/>
        <v>96716</v>
      </c>
      <c r="G418" s="72">
        <f t="shared" si="164"/>
        <v>46583</v>
      </c>
      <c r="H418" s="73">
        <f t="shared" si="165"/>
        <v>50133</v>
      </c>
      <c r="I418" s="73">
        <f t="shared" si="166"/>
        <v>38163</v>
      </c>
      <c r="J418" s="73">
        <f t="shared" si="167"/>
        <v>42272</v>
      </c>
      <c r="K418" s="70">
        <f t="shared" si="168"/>
        <v>8420</v>
      </c>
      <c r="L418" s="71">
        <f t="shared" si="169"/>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2">
      <c r="A419" s="51" t="s">
        <v>450</v>
      </c>
      <c r="B419" s="2" t="s">
        <v>79</v>
      </c>
      <c r="C419" s="50" t="str">
        <f t="shared" si="170"/>
        <v>LA England - Rotherham</v>
      </c>
      <c r="D419" s="71">
        <f t="shared" si="161"/>
        <v>101149</v>
      </c>
      <c r="E419" s="71">
        <f t="shared" si="162"/>
        <v>106382</v>
      </c>
      <c r="F419" s="72">
        <f t="shared" si="163"/>
        <v>264984</v>
      </c>
      <c r="G419" s="72">
        <f t="shared" si="164"/>
        <v>130367</v>
      </c>
      <c r="H419" s="73">
        <f t="shared" si="165"/>
        <v>134617</v>
      </c>
      <c r="I419" s="73">
        <f t="shared" si="166"/>
        <v>101149</v>
      </c>
      <c r="J419" s="73">
        <f t="shared" si="167"/>
        <v>106382</v>
      </c>
      <c r="K419" s="70">
        <f t="shared" si="168"/>
        <v>29218</v>
      </c>
      <c r="L419" s="71">
        <f t="shared" si="169"/>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2">
      <c r="A420" s="51" t="s">
        <v>450</v>
      </c>
      <c r="B420" s="2" t="s">
        <v>250</v>
      </c>
      <c r="C420" s="50" t="str">
        <f t="shared" si="170"/>
        <v>LA England - Rugby</v>
      </c>
      <c r="D420" s="71">
        <f t="shared" si="161"/>
        <v>42226</v>
      </c>
      <c r="E420" s="71">
        <f t="shared" si="162"/>
        <v>43282</v>
      </c>
      <c r="F420" s="72">
        <f t="shared" si="163"/>
        <v>110650</v>
      </c>
      <c r="G420" s="72">
        <f t="shared" si="164"/>
        <v>55073</v>
      </c>
      <c r="H420" s="73">
        <f t="shared" si="165"/>
        <v>55577</v>
      </c>
      <c r="I420" s="73">
        <f t="shared" si="166"/>
        <v>42226</v>
      </c>
      <c r="J420" s="73">
        <f t="shared" si="167"/>
        <v>43282</v>
      </c>
      <c r="K420" s="70">
        <f t="shared" si="168"/>
        <v>12847</v>
      </c>
      <c r="L420" s="71">
        <f t="shared" si="169"/>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2">
      <c r="A421" s="51" t="s">
        <v>450</v>
      </c>
      <c r="B421" s="2" t="s">
        <v>244</v>
      </c>
      <c r="C421" s="50" t="str">
        <f t="shared" si="170"/>
        <v>LA England - Runnymede</v>
      </c>
      <c r="D421" s="71">
        <f t="shared" si="161"/>
        <v>35159</v>
      </c>
      <c r="E421" s="71">
        <f t="shared" si="162"/>
        <v>37664</v>
      </c>
      <c r="F421" s="72">
        <f t="shared" si="163"/>
        <v>90327</v>
      </c>
      <c r="G421" s="72">
        <f t="shared" si="164"/>
        <v>44091</v>
      </c>
      <c r="H421" s="73">
        <f t="shared" si="165"/>
        <v>46236</v>
      </c>
      <c r="I421" s="73">
        <f t="shared" si="166"/>
        <v>35159</v>
      </c>
      <c r="J421" s="73">
        <f t="shared" si="167"/>
        <v>37664</v>
      </c>
      <c r="K421" s="70">
        <f t="shared" si="168"/>
        <v>8932</v>
      </c>
      <c r="L421" s="71">
        <f t="shared" si="169"/>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2">
      <c r="A422" s="51" t="s">
        <v>450</v>
      </c>
      <c r="B422" s="2" t="s">
        <v>221</v>
      </c>
      <c r="C422" s="50" t="str">
        <f t="shared" si="170"/>
        <v>LA England - Rushcliffe</v>
      </c>
      <c r="D422" s="71">
        <f t="shared" si="161"/>
        <v>47005</v>
      </c>
      <c r="E422" s="71">
        <f t="shared" si="162"/>
        <v>49508</v>
      </c>
      <c r="F422" s="72">
        <f t="shared" si="163"/>
        <v>121416</v>
      </c>
      <c r="G422" s="72">
        <f t="shared" si="164"/>
        <v>59872</v>
      </c>
      <c r="H422" s="73">
        <f t="shared" si="165"/>
        <v>61544</v>
      </c>
      <c r="I422" s="73">
        <f t="shared" si="166"/>
        <v>47005</v>
      </c>
      <c r="J422" s="73">
        <f t="shared" si="167"/>
        <v>49508</v>
      </c>
      <c r="K422" s="70">
        <f t="shared" si="168"/>
        <v>12867</v>
      </c>
      <c r="L422" s="71">
        <f t="shared" si="169"/>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2">
      <c r="A423" s="51" t="s">
        <v>450</v>
      </c>
      <c r="B423" s="2" t="s">
        <v>152</v>
      </c>
      <c r="C423" s="50" t="str">
        <f t="shared" si="170"/>
        <v>LA England - Rushmoor</v>
      </c>
      <c r="D423" s="71">
        <f t="shared" si="161"/>
        <v>36832</v>
      </c>
      <c r="E423" s="71">
        <f t="shared" si="162"/>
        <v>36524</v>
      </c>
      <c r="F423" s="72">
        <f t="shared" si="163"/>
        <v>94387</v>
      </c>
      <c r="G423" s="72">
        <f t="shared" si="164"/>
        <v>47692</v>
      </c>
      <c r="H423" s="73">
        <f t="shared" si="165"/>
        <v>46695</v>
      </c>
      <c r="I423" s="73">
        <f t="shared" si="166"/>
        <v>36832</v>
      </c>
      <c r="J423" s="73">
        <f t="shared" si="167"/>
        <v>36524</v>
      </c>
      <c r="K423" s="70">
        <f t="shared" si="168"/>
        <v>10860</v>
      </c>
      <c r="L423" s="71">
        <f t="shared" si="169"/>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2">
      <c r="A424" s="51" t="s">
        <v>450</v>
      </c>
      <c r="B424" s="2" t="s">
        <v>320</v>
      </c>
      <c r="C424" s="50" t="str">
        <f t="shared" si="170"/>
        <v>LA England - Rutland</v>
      </c>
      <c r="D424" s="71">
        <f t="shared" si="161"/>
        <v>16692</v>
      </c>
      <c r="E424" s="71">
        <f t="shared" si="162"/>
        <v>15934</v>
      </c>
      <c r="F424" s="72">
        <f t="shared" si="163"/>
        <v>40476</v>
      </c>
      <c r="G424" s="72">
        <f t="shared" si="164"/>
        <v>20773</v>
      </c>
      <c r="H424" s="73">
        <f t="shared" si="165"/>
        <v>19703</v>
      </c>
      <c r="I424" s="73">
        <f t="shared" si="166"/>
        <v>16692</v>
      </c>
      <c r="J424" s="73">
        <f t="shared" si="167"/>
        <v>15934</v>
      </c>
      <c r="K424" s="70">
        <f t="shared" si="168"/>
        <v>4081</v>
      </c>
      <c r="L424" s="71">
        <f t="shared" si="169"/>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2">
      <c r="A425" s="51" t="s">
        <v>450</v>
      </c>
      <c r="B425" s="2" t="s">
        <v>212</v>
      </c>
      <c r="C425" s="50" t="str">
        <f t="shared" si="170"/>
        <v>LA England - Ryedale</v>
      </c>
      <c r="D425" s="71">
        <f t="shared" si="161"/>
        <v>22144</v>
      </c>
      <c r="E425" s="71">
        <f t="shared" si="162"/>
        <v>23675</v>
      </c>
      <c r="F425" s="72">
        <f t="shared" si="163"/>
        <v>55629</v>
      </c>
      <c r="G425" s="72">
        <f t="shared" si="164"/>
        <v>27180</v>
      </c>
      <c r="H425" s="73">
        <f t="shared" si="165"/>
        <v>28449</v>
      </c>
      <c r="I425" s="73">
        <f t="shared" si="166"/>
        <v>22144</v>
      </c>
      <c r="J425" s="73">
        <f t="shared" si="167"/>
        <v>23675</v>
      </c>
      <c r="K425" s="70">
        <f t="shared" si="168"/>
        <v>5036</v>
      </c>
      <c r="L425" s="71">
        <f t="shared" si="169"/>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2">
      <c r="A426" s="51" t="s">
        <v>450</v>
      </c>
      <c r="B426" s="2" t="s">
        <v>68</v>
      </c>
      <c r="C426" s="50" t="str">
        <f t="shared" si="170"/>
        <v>LA England - Salford</v>
      </c>
      <c r="D426" s="71">
        <f t="shared" si="161"/>
        <v>102903</v>
      </c>
      <c r="E426" s="71">
        <f t="shared" si="162"/>
        <v>101352</v>
      </c>
      <c r="F426" s="72">
        <f t="shared" si="163"/>
        <v>262697</v>
      </c>
      <c r="G426" s="72">
        <f t="shared" si="164"/>
        <v>132945</v>
      </c>
      <c r="H426" s="73">
        <f t="shared" si="165"/>
        <v>129752</v>
      </c>
      <c r="I426" s="73">
        <f t="shared" si="166"/>
        <v>102903</v>
      </c>
      <c r="J426" s="73">
        <f t="shared" si="167"/>
        <v>101352</v>
      </c>
      <c r="K426" s="70">
        <f t="shared" si="168"/>
        <v>30042</v>
      </c>
      <c r="L426" s="71">
        <f t="shared" si="169"/>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2">
      <c r="A427" s="51" t="s">
        <v>450</v>
      </c>
      <c r="B427" s="2" t="s">
        <v>89</v>
      </c>
      <c r="C427" s="50" t="str">
        <f t="shared" si="170"/>
        <v>LA England - Sandwell</v>
      </c>
      <c r="D427" s="71">
        <f t="shared" si="161"/>
        <v>121135</v>
      </c>
      <c r="E427" s="71">
        <f t="shared" si="162"/>
        <v>124912</v>
      </c>
      <c r="F427" s="72">
        <f t="shared" si="163"/>
        <v>329042</v>
      </c>
      <c r="G427" s="72">
        <f t="shared" si="164"/>
        <v>163788</v>
      </c>
      <c r="H427" s="73">
        <f t="shared" si="165"/>
        <v>165254</v>
      </c>
      <c r="I427" s="73">
        <f t="shared" si="166"/>
        <v>121135</v>
      </c>
      <c r="J427" s="73">
        <f t="shared" si="167"/>
        <v>124912</v>
      </c>
      <c r="K427" s="70">
        <f t="shared" si="168"/>
        <v>42653</v>
      </c>
      <c r="L427" s="71">
        <f t="shared" si="169"/>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2">
      <c r="A428" s="51" t="s">
        <v>450</v>
      </c>
      <c r="B428" s="2" t="s">
        <v>213</v>
      </c>
      <c r="C428" s="50" t="str">
        <f t="shared" si="170"/>
        <v>LA England - Scarborough</v>
      </c>
      <c r="D428" s="71">
        <f t="shared" si="161"/>
        <v>42982</v>
      </c>
      <c r="E428" s="71">
        <f t="shared" si="162"/>
        <v>46295</v>
      </c>
      <c r="F428" s="72">
        <f t="shared" si="163"/>
        <v>108737</v>
      </c>
      <c r="G428" s="72">
        <f t="shared" si="164"/>
        <v>52854</v>
      </c>
      <c r="H428" s="73">
        <f t="shared" si="165"/>
        <v>55883</v>
      </c>
      <c r="I428" s="73">
        <f t="shared" si="166"/>
        <v>42982</v>
      </c>
      <c r="J428" s="73">
        <f t="shared" si="167"/>
        <v>46295</v>
      </c>
      <c r="K428" s="70">
        <f t="shared" si="168"/>
        <v>9872</v>
      </c>
      <c r="L428" s="71">
        <f t="shared" si="169"/>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2">
      <c r="A429" s="51" t="s">
        <v>450</v>
      </c>
      <c r="B429" s="2" t="s">
        <v>226</v>
      </c>
      <c r="C429" s="50" t="str">
        <f t="shared" si="170"/>
        <v>LA England - Sedgemoor</v>
      </c>
      <c r="D429" s="71">
        <f t="shared" si="161"/>
        <v>48029</v>
      </c>
      <c r="E429" s="71">
        <f t="shared" si="162"/>
        <v>50691</v>
      </c>
      <c r="F429" s="72">
        <f t="shared" si="163"/>
        <v>123446</v>
      </c>
      <c r="G429" s="72">
        <f t="shared" si="164"/>
        <v>60779</v>
      </c>
      <c r="H429" s="73">
        <f t="shared" si="165"/>
        <v>62667</v>
      </c>
      <c r="I429" s="73">
        <f t="shared" si="166"/>
        <v>48029</v>
      </c>
      <c r="J429" s="73">
        <f t="shared" si="167"/>
        <v>50691</v>
      </c>
      <c r="K429" s="70">
        <f t="shared" si="168"/>
        <v>12750</v>
      </c>
      <c r="L429" s="71">
        <f t="shared" si="169"/>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2">
      <c r="A430" s="51" t="s">
        <v>450</v>
      </c>
      <c r="B430" s="2" t="s">
        <v>75</v>
      </c>
      <c r="C430" s="50" t="str">
        <f t="shared" si="170"/>
        <v>LA England - Sefton</v>
      </c>
      <c r="D430" s="71">
        <f t="shared" si="161"/>
        <v>105141</v>
      </c>
      <c r="E430" s="71">
        <f t="shared" si="162"/>
        <v>116660</v>
      </c>
      <c r="F430" s="72">
        <f t="shared" si="163"/>
        <v>275899</v>
      </c>
      <c r="G430" s="72">
        <f t="shared" si="164"/>
        <v>132868</v>
      </c>
      <c r="H430" s="73">
        <f t="shared" si="165"/>
        <v>143031</v>
      </c>
      <c r="I430" s="73">
        <f t="shared" si="166"/>
        <v>105141</v>
      </c>
      <c r="J430" s="73">
        <f t="shared" si="167"/>
        <v>116660</v>
      </c>
      <c r="K430" s="70">
        <f t="shared" si="168"/>
        <v>27727</v>
      </c>
      <c r="L430" s="71">
        <f t="shared" si="169"/>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2">
      <c r="A431" s="51" t="s">
        <v>450</v>
      </c>
      <c r="B431" s="2" t="s">
        <v>214</v>
      </c>
      <c r="C431" s="50" t="str">
        <f t="shared" si="170"/>
        <v>LA England - Selby</v>
      </c>
      <c r="D431" s="71">
        <f t="shared" si="161"/>
        <v>35360</v>
      </c>
      <c r="E431" s="71">
        <f t="shared" si="162"/>
        <v>37486</v>
      </c>
      <c r="F431" s="72">
        <f t="shared" si="163"/>
        <v>91697</v>
      </c>
      <c r="G431" s="72">
        <f t="shared" si="164"/>
        <v>44997</v>
      </c>
      <c r="H431" s="73">
        <f t="shared" si="165"/>
        <v>46700</v>
      </c>
      <c r="I431" s="73">
        <f t="shared" si="166"/>
        <v>35360</v>
      </c>
      <c r="J431" s="73">
        <f t="shared" si="167"/>
        <v>37486</v>
      </c>
      <c r="K431" s="70">
        <f t="shared" si="168"/>
        <v>9637</v>
      </c>
      <c r="L431" s="71">
        <f t="shared" si="169"/>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2">
      <c r="A432" s="51" t="s">
        <v>450</v>
      </c>
      <c r="B432" s="2" t="s">
        <v>168</v>
      </c>
      <c r="C432" s="50" t="str">
        <f t="shared" si="170"/>
        <v>LA England - Sevenoaks</v>
      </c>
      <c r="D432" s="71">
        <f t="shared" si="161"/>
        <v>44865</v>
      </c>
      <c r="E432" s="71">
        <f t="shared" si="162"/>
        <v>49134</v>
      </c>
      <c r="F432" s="72">
        <f t="shared" si="163"/>
        <v>121387</v>
      </c>
      <c r="G432" s="72">
        <f t="shared" si="164"/>
        <v>58822</v>
      </c>
      <c r="H432" s="73">
        <f t="shared" si="165"/>
        <v>62565</v>
      </c>
      <c r="I432" s="73">
        <f t="shared" si="166"/>
        <v>44865</v>
      </c>
      <c r="J432" s="73">
        <f t="shared" si="167"/>
        <v>49134</v>
      </c>
      <c r="K432" s="70">
        <f t="shared" si="168"/>
        <v>13957</v>
      </c>
      <c r="L432" s="71">
        <f t="shared" si="169"/>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2">
      <c r="A433" s="51" t="s">
        <v>450</v>
      </c>
      <c r="B433" s="2" t="s">
        <v>80</v>
      </c>
      <c r="C433" s="50" t="str">
        <f t="shared" si="170"/>
        <v>LA England - Sheffield</v>
      </c>
      <c r="D433" s="71">
        <f t="shared" si="161"/>
        <v>232842</v>
      </c>
      <c r="E433" s="71">
        <f t="shared" si="162"/>
        <v>237974</v>
      </c>
      <c r="F433" s="72">
        <f t="shared" si="163"/>
        <v>589214</v>
      </c>
      <c r="G433" s="72">
        <f t="shared" si="164"/>
        <v>293715</v>
      </c>
      <c r="H433" s="73">
        <f t="shared" si="165"/>
        <v>295499</v>
      </c>
      <c r="I433" s="73">
        <f t="shared" si="166"/>
        <v>232842</v>
      </c>
      <c r="J433" s="73">
        <f t="shared" si="167"/>
        <v>237974</v>
      </c>
      <c r="K433" s="70">
        <f t="shared" si="168"/>
        <v>60873</v>
      </c>
      <c r="L433" s="71">
        <f t="shared" si="169"/>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2">
      <c r="A434" s="51" t="s">
        <v>450</v>
      </c>
      <c r="B434" s="2" t="s">
        <v>297</v>
      </c>
      <c r="C434" s="50" t="str">
        <f t="shared" si="170"/>
        <v>LA England - Shropshire</v>
      </c>
      <c r="D434" s="71">
        <f t="shared" si="161"/>
        <v>130476</v>
      </c>
      <c r="E434" s="71">
        <f t="shared" si="162"/>
        <v>134646</v>
      </c>
      <c r="F434" s="72">
        <f t="shared" si="163"/>
        <v>325415</v>
      </c>
      <c r="G434" s="72">
        <f t="shared" si="164"/>
        <v>161240</v>
      </c>
      <c r="H434" s="73">
        <f t="shared" si="165"/>
        <v>164175</v>
      </c>
      <c r="I434" s="73">
        <f t="shared" si="166"/>
        <v>130476</v>
      </c>
      <c r="J434" s="73">
        <f t="shared" si="167"/>
        <v>134646</v>
      </c>
      <c r="K434" s="70">
        <f t="shared" si="168"/>
        <v>30764</v>
      </c>
      <c r="L434" s="71">
        <f t="shared" si="169"/>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2">
      <c r="A435" s="51" t="s">
        <v>450</v>
      </c>
      <c r="B435" s="2" t="s">
        <v>304</v>
      </c>
      <c r="C435" s="50" t="str">
        <f t="shared" si="170"/>
        <v>LA England - Slough</v>
      </c>
      <c r="D435" s="71">
        <f t="shared" si="161"/>
        <v>53533</v>
      </c>
      <c r="E435" s="71">
        <f t="shared" si="162"/>
        <v>52391</v>
      </c>
      <c r="F435" s="72">
        <f t="shared" si="163"/>
        <v>149577</v>
      </c>
      <c r="G435" s="72">
        <f t="shared" si="164"/>
        <v>75829</v>
      </c>
      <c r="H435" s="73">
        <f t="shared" si="165"/>
        <v>73748</v>
      </c>
      <c r="I435" s="73">
        <f t="shared" si="166"/>
        <v>53533</v>
      </c>
      <c r="J435" s="73">
        <f t="shared" si="167"/>
        <v>52391</v>
      </c>
      <c r="K435" s="70">
        <f t="shared" si="168"/>
        <v>22296</v>
      </c>
      <c r="L435" s="71">
        <f t="shared" si="169"/>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2">
      <c r="A436" s="51" t="s">
        <v>450</v>
      </c>
      <c r="B436" s="2" t="s">
        <v>90</v>
      </c>
      <c r="C436" s="50" t="str">
        <f t="shared" si="170"/>
        <v>LA England - Solihull</v>
      </c>
      <c r="D436" s="71">
        <f t="shared" si="161"/>
        <v>81062</v>
      </c>
      <c r="E436" s="71">
        <f t="shared" si="162"/>
        <v>88480</v>
      </c>
      <c r="F436" s="72">
        <f t="shared" si="163"/>
        <v>217487</v>
      </c>
      <c r="G436" s="72">
        <f t="shared" si="164"/>
        <v>105896</v>
      </c>
      <c r="H436" s="73">
        <f t="shared" si="165"/>
        <v>111591</v>
      </c>
      <c r="I436" s="73">
        <f t="shared" si="166"/>
        <v>81062</v>
      </c>
      <c r="J436" s="73">
        <f t="shared" si="167"/>
        <v>88480</v>
      </c>
      <c r="K436" s="70">
        <f t="shared" si="168"/>
        <v>24834</v>
      </c>
      <c r="L436" s="71">
        <f t="shared" si="169"/>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2">
      <c r="A437" s="51" t="s">
        <v>450</v>
      </c>
      <c r="B437" s="2" t="s">
        <v>439</v>
      </c>
      <c r="C437" s="50" t="str">
        <f t="shared" si="170"/>
        <v>LA England - Somerset West and Taunton</v>
      </c>
      <c r="D437" s="71">
        <f t="shared" si="161"/>
        <v>60173</v>
      </c>
      <c r="E437" s="71">
        <f t="shared" si="162"/>
        <v>65469</v>
      </c>
      <c r="F437" s="72">
        <f t="shared" si="163"/>
        <v>155421</v>
      </c>
      <c r="G437" s="72">
        <f t="shared" si="164"/>
        <v>75331</v>
      </c>
      <c r="H437" s="73">
        <f t="shared" si="165"/>
        <v>80090</v>
      </c>
      <c r="I437" s="73">
        <f t="shared" si="166"/>
        <v>60173</v>
      </c>
      <c r="J437" s="73">
        <f t="shared" si="167"/>
        <v>65469</v>
      </c>
      <c r="K437" s="70">
        <f t="shared" si="168"/>
        <v>15158</v>
      </c>
      <c r="L437" s="71">
        <f t="shared" si="169"/>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2">
      <c r="A438" s="51" t="s">
        <v>450</v>
      </c>
      <c r="B438" s="2" t="s">
        <v>102</v>
      </c>
      <c r="C438" s="50" t="str">
        <f t="shared" si="170"/>
        <v>LA England - South Cambridgeshire</v>
      </c>
      <c r="D438" s="71">
        <f t="shared" si="161"/>
        <v>61193</v>
      </c>
      <c r="E438" s="71">
        <f t="shared" si="162"/>
        <v>63578</v>
      </c>
      <c r="F438" s="72">
        <f t="shared" si="163"/>
        <v>160904</v>
      </c>
      <c r="G438" s="72">
        <f t="shared" si="164"/>
        <v>79734</v>
      </c>
      <c r="H438" s="73">
        <f t="shared" si="165"/>
        <v>81170</v>
      </c>
      <c r="I438" s="73">
        <f t="shared" si="166"/>
        <v>61193</v>
      </c>
      <c r="J438" s="73">
        <f t="shared" si="167"/>
        <v>63578</v>
      </c>
      <c r="K438" s="70">
        <f t="shared" si="168"/>
        <v>18541</v>
      </c>
      <c r="L438" s="71">
        <f t="shared" si="169"/>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2">
      <c r="A439" s="51" t="s">
        <v>450</v>
      </c>
      <c r="B439" s="2" t="s">
        <v>116</v>
      </c>
      <c r="C439" s="50" t="str">
        <f t="shared" si="170"/>
        <v>LA England - South Derbyshire</v>
      </c>
      <c r="D439" s="71">
        <f t="shared" si="161"/>
        <v>41983</v>
      </c>
      <c r="E439" s="71">
        <f t="shared" si="162"/>
        <v>44418</v>
      </c>
      <c r="F439" s="72">
        <f t="shared" si="163"/>
        <v>109516</v>
      </c>
      <c r="G439" s="72">
        <f t="shared" si="164"/>
        <v>53909</v>
      </c>
      <c r="H439" s="73">
        <f t="shared" si="165"/>
        <v>55607</v>
      </c>
      <c r="I439" s="73">
        <f t="shared" si="166"/>
        <v>41983</v>
      </c>
      <c r="J439" s="73">
        <f t="shared" si="167"/>
        <v>44418</v>
      </c>
      <c r="K439" s="70">
        <f t="shared" si="168"/>
        <v>11926</v>
      </c>
      <c r="L439" s="71">
        <f t="shared" si="169"/>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2">
      <c r="A440" s="51" t="s">
        <v>450</v>
      </c>
      <c r="B440" s="2" t="s">
        <v>302</v>
      </c>
      <c r="C440" s="50" t="str">
        <f t="shared" si="170"/>
        <v>LA England - South Gloucestershire</v>
      </c>
      <c r="D440" s="71">
        <f t="shared" si="161"/>
        <v>111763</v>
      </c>
      <c r="E440" s="71">
        <f t="shared" si="162"/>
        <v>116126</v>
      </c>
      <c r="F440" s="72">
        <f t="shared" si="163"/>
        <v>287816</v>
      </c>
      <c r="G440" s="72">
        <f t="shared" si="164"/>
        <v>142464</v>
      </c>
      <c r="H440" s="73">
        <f t="shared" si="165"/>
        <v>145352</v>
      </c>
      <c r="I440" s="73">
        <f t="shared" si="166"/>
        <v>111763</v>
      </c>
      <c r="J440" s="73">
        <f t="shared" si="167"/>
        <v>116126</v>
      </c>
      <c r="K440" s="70">
        <f t="shared" si="168"/>
        <v>30701</v>
      </c>
      <c r="L440" s="71">
        <f t="shared" si="169"/>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2">
      <c r="A441" s="51" t="s">
        <v>450</v>
      </c>
      <c r="B441" s="2" t="s">
        <v>121</v>
      </c>
      <c r="C441" s="50" t="str">
        <f t="shared" si="170"/>
        <v>LA England - South Hams</v>
      </c>
      <c r="D441" s="71">
        <f t="shared" si="161"/>
        <v>34492</v>
      </c>
      <c r="E441" s="71">
        <f t="shared" si="162"/>
        <v>37775</v>
      </c>
      <c r="F441" s="72">
        <f t="shared" si="163"/>
        <v>87946</v>
      </c>
      <c r="G441" s="72">
        <f t="shared" si="164"/>
        <v>42455</v>
      </c>
      <c r="H441" s="73">
        <f t="shared" si="165"/>
        <v>45491</v>
      </c>
      <c r="I441" s="73">
        <f t="shared" si="166"/>
        <v>34492</v>
      </c>
      <c r="J441" s="73">
        <f t="shared" si="167"/>
        <v>37775</v>
      </c>
      <c r="K441" s="70">
        <f t="shared" si="168"/>
        <v>7963</v>
      </c>
      <c r="L441" s="71">
        <f t="shared" si="169"/>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2">
      <c r="A442" s="51" t="s">
        <v>450</v>
      </c>
      <c r="B442" s="2" t="s">
        <v>193</v>
      </c>
      <c r="C442" s="50" t="str">
        <f t="shared" si="170"/>
        <v>LA England - South Holland</v>
      </c>
      <c r="D442" s="71">
        <f t="shared" si="161"/>
        <v>37438</v>
      </c>
      <c r="E442" s="71">
        <f t="shared" si="162"/>
        <v>39583</v>
      </c>
      <c r="F442" s="72">
        <f t="shared" si="163"/>
        <v>95857</v>
      </c>
      <c r="G442" s="72">
        <f t="shared" si="164"/>
        <v>47049</v>
      </c>
      <c r="H442" s="73">
        <f t="shared" si="165"/>
        <v>48808</v>
      </c>
      <c r="I442" s="73">
        <f t="shared" si="166"/>
        <v>37438</v>
      </c>
      <c r="J442" s="73">
        <f t="shared" si="167"/>
        <v>39583</v>
      </c>
      <c r="K442" s="70">
        <f t="shared" si="168"/>
        <v>9611</v>
      </c>
      <c r="L442" s="71">
        <f t="shared" si="169"/>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2">
      <c r="A443" s="51" t="s">
        <v>450</v>
      </c>
      <c r="B443" s="2" t="s">
        <v>194</v>
      </c>
      <c r="C443" s="50" t="str">
        <f t="shared" si="170"/>
        <v>LA England - South Kesteven</v>
      </c>
      <c r="D443" s="71">
        <f t="shared" si="161"/>
        <v>54245</v>
      </c>
      <c r="E443" s="71">
        <f t="shared" si="162"/>
        <v>59513</v>
      </c>
      <c r="F443" s="72">
        <f t="shared" si="163"/>
        <v>143225</v>
      </c>
      <c r="G443" s="72">
        <f t="shared" si="164"/>
        <v>69158</v>
      </c>
      <c r="H443" s="73">
        <f t="shared" si="165"/>
        <v>74067</v>
      </c>
      <c r="I443" s="73">
        <f t="shared" si="166"/>
        <v>54245</v>
      </c>
      <c r="J443" s="73">
        <f t="shared" si="167"/>
        <v>59513</v>
      </c>
      <c r="K443" s="70">
        <f t="shared" si="168"/>
        <v>14913</v>
      </c>
      <c r="L443" s="71">
        <f t="shared" si="169"/>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2">
      <c r="A444" s="51" t="s">
        <v>450</v>
      </c>
      <c r="B444" s="2" t="s">
        <v>108</v>
      </c>
      <c r="C444" s="50" t="str">
        <f t="shared" si="170"/>
        <v>LA England - South Lakeland</v>
      </c>
      <c r="D444" s="71">
        <f t="shared" si="161"/>
        <v>42237</v>
      </c>
      <c r="E444" s="71">
        <f t="shared" si="162"/>
        <v>44966</v>
      </c>
      <c r="F444" s="72">
        <f t="shared" si="163"/>
        <v>104905</v>
      </c>
      <c r="G444" s="72">
        <f t="shared" si="164"/>
        <v>51436</v>
      </c>
      <c r="H444" s="73">
        <f t="shared" si="165"/>
        <v>53469</v>
      </c>
      <c r="I444" s="73">
        <f t="shared" si="166"/>
        <v>42237</v>
      </c>
      <c r="J444" s="73">
        <f t="shared" si="167"/>
        <v>44966</v>
      </c>
      <c r="K444" s="70">
        <f t="shared" si="168"/>
        <v>9199</v>
      </c>
      <c r="L444" s="71">
        <f t="shared" si="169"/>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2">
      <c r="A445" s="51" t="s">
        <v>450</v>
      </c>
      <c r="B445" s="2" t="s">
        <v>201</v>
      </c>
      <c r="C445" s="50" t="str">
        <f t="shared" si="170"/>
        <v>LA England - South Norfolk</v>
      </c>
      <c r="D445" s="71">
        <f t="shared" si="161"/>
        <v>54756</v>
      </c>
      <c r="E445" s="71">
        <f t="shared" si="162"/>
        <v>59293</v>
      </c>
      <c r="F445" s="72">
        <f t="shared" si="163"/>
        <v>143066</v>
      </c>
      <c r="G445" s="72">
        <f t="shared" si="164"/>
        <v>69698</v>
      </c>
      <c r="H445" s="73">
        <f t="shared" si="165"/>
        <v>73368</v>
      </c>
      <c r="I445" s="73">
        <f t="shared" si="166"/>
        <v>54756</v>
      </c>
      <c r="J445" s="73">
        <f t="shared" si="167"/>
        <v>59293</v>
      </c>
      <c r="K445" s="70">
        <f t="shared" si="168"/>
        <v>14942</v>
      </c>
      <c r="L445" s="71">
        <f t="shared" si="169"/>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2">
      <c r="A446" s="51" t="s">
        <v>450</v>
      </c>
      <c r="B446" s="2" t="s">
        <v>207</v>
      </c>
      <c r="C446" s="50" t="str">
        <f t="shared" si="170"/>
        <v>LA England - South Northamptonshire</v>
      </c>
      <c r="D446" s="71">
        <f t="shared" si="161"/>
        <v>36614</v>
      </c>
      <c r="E446" s="71">
        <f t="shared" si="162"/>
        <v>38568</v>
      </c>
      <c r="F446" s="72">
        <f t="shared" si="163"/>
        <v>95492</v>
      </c>
      <c r="G446" s="72">
        <f t="shared" si="164"/>
        <v>47041</v>
      </c>
      <c r="H446" s="73">
        <f t="shared" si="165"/>
        <v>48451</v>
      </c>
      <c r="I446" s="73">
        <f t="shared" si="166"/>
        <v>36614</v>
      </c>
      <c r="J446" s="73">
        <f t="shared" si="167"/>
        <v>38568</v>
      </c>
      <c r="K446" s="70">
        <f t="shared" si="168"/>
        <v>10427</v>
      </c>
      <c r="L446" s="71">
        <f t="shared" si="169"/>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2">
      <c r="A447" s="51" t="s">
        <v>450</v>
      </c>
      <c r="B447" s="2" t="s">
        <v>224</v>
      </c>
      <c r="C447" s="50" t="str">
        <f t="shared" si="170"/>
        <v>LA England - South Oxfordshire</v>
      </c>
      <c r="D447" s="71">
        <f t="shared" si="161"/>
        <v>54970</v>
      </c>
      <c r="E447" s="71">
        <f t="shared" si="162"/>
        <v>57907</v>
      </c>
      <c r="F447" s="72">
        <f t="shared" si="163"/>
        <v>143782</v>
      </c>
      <c r="G447" s="72">
        <f t="shared" si="164"/>
        <v>70843</v>
      </c>
      <c r="H447" s="73">
        <f t="shared" si="165"/>
        <v>72939</v>
      </c>
      <c r="I447" s="73">
        <f t="shared" si="166"/>
        <v>54970</v>
      </c>
      <c r="J447" s="73">
        <f t="shared" si="167"/>
        <v>57907</v>
      </c>
      <c r="K447" s="70">
        <f t="shared" si="168"/>
        <v>15873</v>
      </c>
      <c r="L447" s="71">
        <f t="shared" si="169"/>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2">
      <c r="A448" s="51" t="s">
        <v>450</v>
      </c>
      <c r="B448" s="2" t="s">
        <v>180</v>
      </c>
      <c r="C448" s="50" t="str">
        <f t="shared" si="170"/>
        <v>LA England - South Ribble</v>
      </c>
      <c r="D448" s="71">
        <f t="shared" si="161"/>
        <v>42848</v>
      </c>
      <c r="E448" s="71">
        <f t="shared" si="162"/>
        <v>45759</v>
      </c>
      <c r="F448" s="72">
        <f t="shared" si="163"/>
        <v>111086</v>
      </c>
      <c r="G448" s="72">
        <f t="shared" si="164"/>
        <v>54290</v>
      </c>
      <c r="H448" s="73">
        <f t="shared" si="165"/>
        <v>56796</v>
      </c>
      <c r="I448" s="73">
        <f t="shared" si="166"/>
        <v>42848</v>
      </c>
      <c r="J448" s="73">
        <f t="shared" si="167"/>
        <v>45759</v>
      </c>
      <c r="K448" s="70">
        <f t="shared" si="168"/>
        <v>11442</v>
      </c>
      <c r="L448" s="71">
        <f t="shared" si="169"/>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2">
      <c r="A449" s="51" t="s">
        <v>450</v>
      </c>
      <c r="B449" s="2" t="s">
        <v>227</v>
      </c>
      <c r="C449" s="50" t="str">
        <f t="shared" si="170"/>
        <v>LA England - South Somerset</v>
      </c>
      <c r="D449" s="71">
        <f t="shared" si="161"/>
        <v>65942</v>
      </c>
      <c r="E449" s="71">
        <f t="shared" si="162"/>
        <v>69757</v>
      </c>
      <c r="F449" s="72">
        <f t="shared" si="163"/>
        <v>168696</v>
      </c>
      <c r="G449" s="72">
        <f t="shared" si="164"/>
        <v>82704</v>
      </c>
      <c r="H449" s="73">
        <f t="shared" si="165"/>
        <v>85992</v>
      </c>
      <c r="I449" s="73">
        <f t="shared" si="166"/>
        <v>65942</v>
      </c>
      <c r="J449" s="73">
        <f t="shared" si="167"/>
        <v>69757</v>
      </c>
      <c r="K449" s="70">
        <f t="shared" si="168"/>
        <v>16762</v>
      </c>
      <c r="L449" s="71">
        <f t="shared" si="169"/>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2">
      <c r="A450" s="51" t="s">
        <v>450</v>
      </c>
      <c r="B450" s="2" t="s">
        <v>232</v>
      </c>
      <c r="C450" s="50" t="str">
        <f t="shared" si="170"/>
        <v>LA England - South Staffordshire</v>
      </c>
      <c r="D450" s="71">
        <f t="shared" si="161"/>
        <v>46031</v>
      </c>
      <c r="E450" s="71">
        <f t="shared" si="162"/>
        <v>46380</v>
      </c>
      <c r="F450" s="72">
        <f t="shared" si="163"/>
        <v>112369</v>
      </c>
      <c r="G450" s="72">
        <f t="shared" si="164"/>
        <v>56208</v>
      </c>
      <c r="H450" s="73">
        <f t="shared" si="165"/>
        <v>56161</v>
      </c>
      <c r="I450" s="73">
        <f t="shared" si="166"/>
        <v>46031</v>
      </c>
      <c r="J450" s="73">
        <f t="shared" si="167"/>
        <v>46380</v>
      </c>
      <c r="K450" s="70">
        <f t="shared" si="168"/>
        <v>10177</v>
      </c>
      <c r="L450" s="71">
        <f t="shared" si="169"/>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2">
      <c r="A451" s="51" t="s">
        <v>450</v>
      </c>
      <c r="B451" s="2" t="s">
        <v>84</v>
      </c>
      <c r="C451" s="50" t="str">
        <f t="shared" si="170"/>
        <v>LA England - South Tyneside</v>
      </c>
      <c r="D451" s="71">
        <f t="shared" si="161"/>
        <v>57876</v>
      </c>
      <c r="E451" s="71">
        <f t="shared" si="162"/>
        <v>63002</v>
      </c>
      <c r="F451" s="72">
        <f t="shared" si="163"/>
        <v>151133</v>
      </c>
      <c r="G451" s="72">
        <f t="shared" si="164"/>
        <v>73400</v>
      </c>
      <c r="H451" s="73">
        <f t="shared" si="165"/>
        <v>77733</v>
      </c>
      <c r="I451" s="73">
        <f t="shared" si="166"/>
        <v>57876</v>
      </c>
      <c r="J451" s="73">
        <f t="shared" si="167"/>
        <v>63002</v>
      </c>
      <c r="K451" s="70">
        <f t="shared" si="168"/>
        <v>15524</v>
      </c>
      <c r="L451" s="71">
        <f t="shared" si="169"/>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2">
      <c r="A452" s="51" t="s">
        <v>450</v>
      </c>
      <c r="B452" s="2" t="s">
        <v>308</v>
      </c>
      <c r="C452" s="50" t="str">
        <f t="shared" si="170"/>
        <v>LA England - Southampton</v>
      </c>
      <c r="D452" s="71">
        <f t="shared" si="161"/>
        <v>102904</v>
      </c>
      <c r="E452" s="71">
        <f t="shared" si="162"/>
        <v>98162</v>
      </c>
      <c r="F452" s="72">
        <f t="shared" si="163"/>
        <v>252872</v>
      </c>
      <c r="G452" s="72">
        <f t="shared" si="164"/>
        <v>129669</v>
      </c>
      <c r="H452" s="73">
        <f t="shared" si="165"/>
        <v>123203</v>
      </c>
      <c r="I452" s="73">
        <f t="shared" si="166"/>
        <v>102904</v>
      </c>
      <c r="J452" s="73">
        <f t="shared" si="167"/>
        <v>98162</v>
      </c>
      <c r="K452" s="70">
        <f t="shared" si="168"/>
        <v>26765</v>
      </c>
      <c r="L452" s="71">
        <f t="shared" si="169"/>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2">
      <c r="A453" s="51" t="s">
        <v>450</v>
      </c>
      <c r="B453" s="2" t="s">
        <v>327</v>
      </c>
      <c r="C453" s="50" t="str">
        <f t="shared" si="170"/>
        <v>LA England - Southend-on-Sea</v>
      </c>
      <c r="D453" s="71">
        <f t="shared" si="161"/>
        <v>69358</v>
      </c>
      <c r="E453" s="71">
        <f t="shared" si="162"/>
        <v>73679</v>
      </c>
      <c r="F453" s="72">
        <f t="shared" si="163"/>
        <v>182773</v>
      </c>
      <c r="G453" s="72">
        <f t="shared" si="164"/>
        <v>89594</v>
      </c>
      <c r="H453" s="73">
        <f t="shared" si="165"/>
        <v>93179</v>
      </c>
      <c r="I453" s="73">
        <f t="shared" si="166"/>
        <v>69358</v>
      </c>
      <c r="J453" s="73">
        <f t="shared" si="167"/>
        <v>73679</v>
      </c>
      <c r="K453" s="70">
        <f t="shared" si="168"/>
        <v>20236</v>
      </c>
      <c r="L453" s="71">
        <f t="shared" si="169"/>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2">
      <c r="A454" s="51" t="s">
        <v>450</v>
      </c>
      <c r="B454" s="2" t="s">
        <v>58</v>
      </c>
      <c r="C454" s="50" t="str">
        <f t="shared" si="170"/>
        <v>LA England - Southwark</v>
      </c>
      <c r="D454" s="71">
        <f t="shared" si="161"/>
        <v>127180</v>
      </c>
      <c r="E454" s="71">
        <f t="shared" si="162"/>
        <v>126931</v>
      </c>
      <c r="F454" s="72">
        <f t="shared" si="163"/>
        <v>320017</v>
      </c>
      <c r="G454" s="72">
        <f t="shared" si="164"/>
        <v>160856</v>
      </c>
      <c r="H454" s="73">
        <f t="shared" si="165"/>
        <v>159161</v>
      </c>
      <c r="I454" s="73">
        <f t="shared" si="166"/>
        <v>127180</v>
      </c>
      <c r="J454" s="73">
        <f t="shared" si="167"/>
        <v>126931</v>
      </c>
      <c r="K454" s="70">
        <f t="shared" si="168"/>
        <v>33676</v>
      </c>
      <c r="L454" s="71">
        <f t="shared" si="169"/>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2">
      <c r="A455" s="51" t="s">
        <v>450</v>
      </c>
      <c r="B455" s="2" t="s">
        <v>245</v>
      </c>
      <c r="C455" s="50" t="str">
        <f t="shared" si="170"/>
        <v>LA England - Spelthorne</v>
      </c>
      <c r="D455" s="71">
        <f t="shared" si="161"/>
        <v>37757</v>
      </c>
      <c r="E455" s="71">
        <f t="shared" si="162"/>
        <v>40057</v>
      </c>
      <c r="F455" s="72">
        <f t="shared" si="163"/>
        <v>99873</v>
      </c>
      <c r="G455" s="72">
        <f t="shared" si="164"/>
        <v>49178</v>
      </c>
      <c r="H455" s="73">
        <f t="shared" si="165"/>
        <v>50695</v>
      </c>
      <c r="I455" s="73">
        <f t="shared" si="166"/>
        <v>37757</v>
      </c>
      <c r="J455" s="73">
        <f t="shared" si="167"/>
        <v>40057</v>
      </c>
      <c r="K455" s="70">
        <f t="shared" si="168"/>
        <v>11421</v>
      </c>
      <c r="L455" s="71">
        <f t="shared" si="169"/>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2">
      <c r="A456" s="51" t="s">
        <v>450</v>
      </c>
      <c r="B456" s="2" t="s">
        <v>159</v>
      </c>
      <c r="C456" s="50" t="str">
        <f t="shared" si="170"/>
        <v>LA England - St Albans</v>
      </c>
      <c r="D456" s="71">
        <f t="shared" si="161"/>
        <v>54058</v>
      </c>
      <c r="E456" s="71">
        <f t="shared" si="162"/>
        <v>58149</v>
      </c>
      <c r="F456" s="72">
        <f t="shared" si="163"/>
        <v>149317</v>
      </c>
      <c r="G456" s="72">
        <f t="shared" si="164"/>
        <v>73197</v>
      </c>
      <c r="H456" s="73">
        <f t="shared" si="165"/>
        <v>76120</v>
      </c>
      <c r="I456" s="73">
        <f t="shared" si="166"/>
        <v>54058</v>
      </c>
      <c r="J456" s="73">
        <f t="shared" si="167"/>
        <v>58149</v>
      </c>
      <c r="K456" s="70">
        <f t="shared" si="168"/>
        <v>19139</v>
      </c>
      <c r="L456" s="71">
        <f t="shared" si="169"/>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2">
      <c r="A457" s="51" t="s">
        <v>450</v>
      </c>
      <c r="B457" s="2" t="s">
        <v>74</v>
      </c>
      <c r="C457" s="50" t="str">
        <f t="shared" si="170"/>
        <v>LA England - St. Helens</v>
      </c>
      <c r="D457" s="71">
        <f t="shared" si="161"/>
        <v>70210</v>
      </c>
      <c r="E457" s="71">
        <f t="shared" si="162"/>
        <v>73992</v>
      </c>
      <c r="F457" s="72">
        <f t="shared" si="163"/>
        <v>181095</v>
      </c>
      <c r="G457" s="72">
        <f t="shared" si="164"/>
        <v>89111</v>
      </c>
      <c r="H457" s="73">
        <f t="shared" si="165"/>
        <v>91984</v>
      </c>
      <c r="I457" s="73">
        <f t="shared" si="166"/>
        <v>70210</v>
      </c>
      <c r="J457" s="73">
        <f t="shared" si="167"/>
        <v>73992</v>
      </c>
      <c r="K457" s="70">
        <f t="shared" si="168"/>
        <v>18901</v>
      </c>
      <c r="L457" s="71">
        <f t="shared" si="169"/>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2">
      <c r="A458" s="51" t="s">
        <v>450</v>
      </c>
      <c r="B458" s="2" t="s">
        <v>233</v>
      </c>
      <c r="C458" s="50" t="str">
        <f t="shared" si="170"/>
        <v>LA England - Stafford</v>
      </c>
      <c r="D458" s="71">
        <f t="shared" si="161"/>
        <v>55126</v>
      </c>
      <c r="E458" s="71">
        <f t="shared" si="162"/>
        <v>56337</v>
      </c>
      <c r="F458" s="72">
        <f t="shared" si="163"/>
        <v>137858</v>
      </c>
      <c r="G458" s="72">
        <f t="shared" si="164"/>
        <v>68617</v>
      </c>
      <c r="H458" s="73">
        <f t="shared" si="165"/>
        <v>69241</v>
      </c>
      <c r="I458" s="73">
        <f t="shared" si="166"/>
        <v>55126</v>
      </c>
      <c r="J458" s="73">
        <f t="shared" si="167"/>
        <v>56337</v>
      </c>
      <c r="K458" s="70">
        <f t="shared" si="168"/>
        <v>13491</v>
      </c>
      <c r="L458" s="71">
        <f t="shared" si="169"/>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2">
      <c r="A459" s="51" t="s">
        <v>450</v>
      </c>
      <c r="B459" s="2" t="s">
        <v>234</v>
      </c>
      <c r="C459" s="50" t="str">
        <f t="shared" si="170"/>
        <v>LA England - Staffordshire Moorlands</v>
      </c>
      <c r="D459" s="71">
        <f t="shared" si="161"/>
        <v>39426</v>
      </c>
      <c r="E459" s="71">
        <f t="shared" si="162"/>
        <v>41206</v>
      </c>
      <c r="F459" s="72">
        <f t="shared" si="163"/>
        <v>98427</v>
      </c>
      <c r="G459" s="72">
        <f t="shared" si="164"/>
        <v>48541</v>
      </c>
      <c r="H459" s="73">
        <f t="shared" si="165"/>
        <v>49886</v>
      </c>
      <c r="I459" s="73">
        <f t="shared" si="166"/>
        <v>39426</v>
      </c>
      <c r="J459" s="73">
        <f t="shared" si="167"/>
        <v>41206</v>
      </c>
      <c r="K459" s="70">
        <f t="shared" si="168"/>
        <v>9115</v>
      </c>
      <c r="L459" s="71">
        <f t="shared" si="169"/>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2">
      <c r="A460" s="51" t="s">
        <v>450</v>
      </c>
      <c r="B460" s="2" t="s">
        <v>160</v>
      </c>
      <c r="C460" s="50" t="str">
        <f t="shared" si="170"/>
        <v>LA England - Stevenage</v>
      </c>
      <c r="D460" s="71">
        <f t="shared" si="161"/>
        <v>33056</v>
      </c>
      <c r="E460" s="71">
        <f t="shared" si="162"/>
        <v>34693</v>
      </c>
      <c r="F460" s="72">
        <f t="shared" si="163"/>
        <v>88104</v>
      </c>
      <c r="G460" s="72">
        <f t="shared" si="164"/>
        <v>43628</v>
      </c>
      <c r="H460" s="73">
        <f t="shared" si="165"/>
        <v>44476</v>
      </c>
      <c r="I460" s="73">
        <f t="shared" si="166"/>
        <v>33056</v>
      </c>
      <c r="J460" s="73">
        <f t="shared" si="167"/>
        <v>34693</v>
      </c>
      <c r="K460" s="70">
        <f t="shared" si="168"/>
        <v>10572</v>
      </c>
      <c r="L460" s="71">
        <f t="shared" si="169"/>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2">
      <c r="A461" s="51" t="s">
        <v>450</v>
      </c>
      <c r="B461" s="2" t="s">
        <v>69</v>
      </c>
      <c r="C461" s="50" t="str">
        <f t="shared" si="170"/>
        <v>LA England - Stockport</v>
      </c>
      <c r="D461" s="71">
        <f t="shared" si="161"/>
        <v>111346</v>
      </c>
      <c r="E461" s="71">
        <f t="shared" si="162"/>
        <v>118948</v>
      </c>
      <c r="F461" s="72">
        <f t="shared" si="163"/>
        <v>294197</v>
      </c>
      <c r="G461" s="72">
        <f t="shared" si="164"/>
        <v>144354</v>
      </c>
      <c r="H461" s="73">
        <f t="shared" si="165"/>
        <v>149843</v>
      </c>
      <c r="I461" s="73">
        <f t="shared" si="166"/>
        <v>111346</v>
      </c>
      <c r="J461" s="73">
        <f t="shared" si="167"/>
        <v>118948</v>
      </c>
      <c r="K461" s="70">
        <f t="shared" si="168"/>
        <v>33008</v>
      </c>
      <c r="L461" s="71">
        <f t="shared" si="169"/>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2">
      <c r="A462" s="51" t="s">
        <v>450</v>
      </c>
      <c r="B462" s="2" t="s">
        <v>313</v>
      </c>
      <c r="C462" s="50" t="str">
        <f t="shared" si="170"/>
        <v>LA England - Stockton-on-Tees</v>
      </c>
      <c r="D462" s="71">
        <f t="shared" si="161"/>
        <v>75118</v>
      </c>
      <c r="E462" s="71">
        <f t="shared" si="162"/>
        <v>78280</v>
      </c>
      <c r="F462" s="72">
        <f t="shared" si="163"/>
        <v>197419</v>
      </c>
      <c r="G462" s="72">
        <f t="shared" si="164"/>
        <v>97711</v>
      </c>
      <c r="H462" s="73">
        <f t="shared" si="165"/>
        <v>99708</v>
      </c>
      <c r="I462" s="73">
        <f t="shared" si="166"/>
        <v>75118</v>
      </c>
      <c r="J462" s="73">
        <f t="shared" si="167"/>
        <v>78280</v>
      </c>
      <c r="K462" s="70">
        <f t="shared" si="168"/>
        <v>22593</v>
      </c>
      <c r="L462" s="71">
        <f t="shared" si="169"/>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2">
      <c r="A463" s="51" t="s">
        <v>450</v>
      </c>
      <c r="B463" s="2" t="s">
        <v>322</v>
      </c>
      <c r="C463" s="50" t="str">
        <f t="shared" si="170"/>
        <v>LA England - Stoke-on-Trent</v>
      </c>
      <c r="D463" s="71">
        <f t="shared" si="161"/>
        <v>99486</v>
      </c>
      <c r="E463" s="71">
        <f t="shared" si="162"/>
        <v>98831</v>
      </c>
      <c r="F463" s="72">
        <f t="shared" si="163"/>
        <v>256622</v>
      </c>
      <c r="G463" s="72">
        <f t="shared" si="164"/>
        <v>129266</v>
      </c>
      <c r="H463" s="73">
        <f t="shared" si="165"/>
        <v>127356</v>
      </c>
      <c r="I463" s="73">
        <f t="shared" si="166"/>
        <v>99486</v>
      </c>
      <c r="J463" s="73">
        <f t="shared" si="167"/>
        <v>98831</v>
      </c>
      <c r="K463" s="70">
        <f t="shared" si="168"/>
        <v>29780</v>
      </c>
      <c r="L463" s="71">
        <f t="shared" si="169"/>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2">
      <c r="A464" s="51" t="s">
        <v>450</v>
      </c>
      <c r="B464" s="2" t="s">
        <v>251</v>
      </c>
      <c r="C464" s="50" t="str">
        <f t="shared" si="170"/>
        <v>LA England - Stratford-on-Avon</v>
      </c>
      <c r="D464" s="71">
        <f t="shared" si="161"/>
        <v>51659</v>
      </c>
      <c r="E464" s="71">
        <f t="shared" si="162"/>
        <v>55862</v>
      </c>
      <c r="F464" s="72">
        <f t="shared" si="163"/>
        <v>132402</v>
      </c>
      <c r="G464" s="72">
        <f t="shared" si="164"/>
        <v>64378</v>
      </c>
      <c r="H464" s="73">
        <f t="shared" si="165"/>
        <v>68024</v>
      </c>
      <c r="I464" s="73">
        <f t="shared" si="166"/>
        <v>51659</v>
      </c>
      <c r="J464" s="73">
        <f t="shared" si="167"/>
        <v>55862</v>
      </c>
      <c r="K464" s="70">
        <f t="shared" si="168"/>
        <v>12719</v>
      </c>
      <c r="L464" s="71">
        <f t="shared" si="169"/>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2">
      <c r="A465" s="51" t="s">
        <v>450</v>
      </c>
      <c r="B465" s="2" t="s">
        <v>142</v>
      </c>
      <c r="C465" s="50" t="str">
        <f t="shared" si="170"/>
        <v>LA England - Stroud</v>
      </c>
      <c r="D465" s="71">
        <f t="shared" ref="D465:D521" si="171">I465</f>
        <v>46929</v>
      </c>
      <c r="E465" s="71">
        <f t="shared" ref="E465:E521" si="172">J465</f>
        <v>49779</v>
      </c>
      <c r="F465" s="72">
        <f t="shared" ref="F465:F521" si="173">G465+H465</f>
        <v>120903</v>
      </c>
      <c r="G465" s="72">
        <f t="shared" ref="G465:G521" si="174">SUM(M465:CY465)</f>
        <v>59362</v>
      </c>
      <c r="H465" s="73">
        <f t="shared" ref="H465:H521" si="175">SUM(CZ465:GL465)</f>
        <v>61541</v>
      </c>
      <c r="I465" s="73">
        <f t="shared" ref="I465:I521" si="176">SUM(AE465:CY465)</f>
        <v>46929</v>
      </c>
      <c r="J465" s="73">
        <f t="shared" ref="J465:J521" si="177">SUM(DR465:GL465)</f>
        <v>49779</v>
      </c>
      <c r="K465" s="70">
        <f t="shared" ref="K465:K521" si="178">SUM(M465:AD465)</f>
        <v>12433</v>
      </c>
      <c r="L465" s="71">
        <f t="shared" ref="L465:L521" si="179">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2">
      <c r="A466" s="51" t="s">
        <v>450</v>
      </c>
      <c r="B466" s="2" t="s">
        <v>85</v>
      </c>
      <c r="C466" s="50" t="str">
        <f t="shared" si="170"/>
        <v>LA England - Sunderland</v>
      </c>
      <c r="D466" s="71">
        <f t="shared" si="171"/>
        <v>107086</v>
      </c>
      <c r="E466" s="71">
        <f t="shared" si="172"/>
        <v>115795</v>
      </c>
      <c r="F466" s="72">
        <f t="shared" si="173"/>
        <v>277846</v>
      </c>
      <c r="G466" s="72">
        <f t="shared" si="174"/>
        <v>135461</v>
      </c>
      <c r="H466" s="73">
        <f t="shared" si="175"/>
        <v>142385</v>
      </c>
      <c r="I466" s="73">
        <f t="shared" si="176"/>
        <v>107086</v>
      </c>
      <c r="J466" s="73">
        <f t="shared" si="177"/>
        <v>115795</v>
      </c>
      <c r="K466" s="70">
        <f t="shared" si="178"/>
        <v>28375</v>
      </c>
      <c r="L466" s="71">
        <f t="shared" si="179"/>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2">
      <c r="A467" s="51" t="s">
        <v>450</v>
      </c>
      <c r="B467" s="2" t="s">
        <v>246</v>
      </c>
      <c r="C467" s="50" t="str">
        <f t="shared" ref="C467:C521" si="180">CONCATENATE(A467," - ",B467)</f>
        <v>LA England - Surrey Heath</v>
      </c>
      <c r="D467" s="71">
        <f t="shared" si="171"/>
        <v>34154</v>
      </c>
      <c r="E467" s="71">
        <f t="shared" si="172"/>
        <v>35766</v>
      </c>
      <c r="F467" s="72">
        <f t="shared" si="173"/>
        <v>89204</v>
      </c>
      <c r="G467" s="72">
        <f t="shared" si="174"/>
        <v>44062</v>
      </c>
      <c r="H467" s="73">
        <f t="shared" si="175"/>
        <v>45142</v>
      </c>
      <c r="I467" s="73">
        <f t="shared" si="176"/>
        <v>34154</v>
      </c>
      <c r="J467" s="73">
        <f t="shared" si="177"/>
        <v>35766</v>
      </c>
      <c r="K467" s="70">
        <f t="shared" si="178"/>
        <v>9908</v>
      </c>
      <c r="L467" s="71">
        <f t="shared" si="179"/>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2">
      <c r="A468" s="51" t="s">
        <v>450</v>
      </c>
      <c r="B468" s="2" t="s">
        <v>59</v>
      </c>
      <c r="C468" s="50" t="str">
        <f t="shared" si="180"/>
        <v>LA England - Sutton</v>
      </c>
      <c r="D468" s="71">
        <f t="shared" si="171"/>
        <v>76020</v>
      </c>
      <c r="E468" s="71">
        <f t="shared" si="172"/>
        <v>82337</v>
      </c>
      <c r="F468" s="72">
        <f t="shared" si="173"/>
        <v>207707</v>
      </c>
      <c r="G468" s="72">
        <f t="shared" si="174"/>
        <v>101319</v>
      </c>
      <c r="H468" s="73">
        <f t="shared" si="175"/>
        <v>106388</v>
      </c>
      <c r="I468" s="73">
        <f t="shared" si="176"/>
        <v>76020</v>
      </c>
      <c r="J468" s="73">
        <f t="shared" si="177"/>
        <v>82337</v>
      </c>
      <c r="K468" s="70">
        <f t="shared" si="178"/>
        <v>25299</v>
      </c>
      <c r="L468" s="71">
        <f t="shared" si="179"/>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2">
      <c r="A469" s="51" t="s">
        <v>450</v>
      </c>
      <c r="B469" s="2" t="s">
        <v>169</v>
      </c>
      <c r="C469" s="50" t="str">
        <f t="shared" si="180"/>
        <v>LA England - Swale</v>
      </c>
      <c r="D469" s="71">
        <f t="shared" si="171"/>
        <v>56848</v>
      </c>
      <c r="E469" s="71">
        <f t="shared" si="172"/>
        <v>59835</v>
      </c>
      <c r="F469" s="72">
        <f t="shared" si="173"/>
        <v>151015</v>
      </c>
      <c r="G469" s="72">
        <f t="shared" si="174"/>
        <v>74521</v>
      </c>
      <c r="H469" s="73">
        <f t="shared" si="175"/>
        <v>76494</v>
      </c>
      <c r="I469" s="73">
        <f t="shared" si="176"/>
        <v>56848</v>
      </c>
      <c r="J469" s="73">
        <f t="shared" si="177"/>
        <v>59835</v>
      </c>
      <c r="K469" s="70">
        <f t="shared" si="178"/>
        <v>17673</v>
      </c>
      <c r="L469" s="71">
        <f t="shared" si="179"/>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2">
      <c r="A470" s="51" t="s">
        <v>450</v>
      </c>
      <c r="B470" s="2" t="s">
        <v>299</v>
      </c>
      <c r="C470" s="50" t="str">
        <f t="shared" si="180"/>
        <v>LA England - Swindon</v>
      </c>
      <c r="D470" s="71">
        <f t="shared" si="171"/>
        <v>85303</v>
      </c>
      <c r="E470" s="71">
        <f t="shared" si="172"/>
        <v>86826</v>
      </c>
      <c r="F470" s="72">
        <f t="shared" si="173"/>
        <v>222881</v>
      </c>
      <c r="G470" s="72">
        <f t="shared" si="174"/>
        <v>111279</v>
      </c>
      <c r="H470" s="73">
        <f t="shared" si="175"/>
        <v>111602</v>
      </c>
      <c r="I470" s="73">
        <f t="shared" si="176"/>
        <v>85303</v>
      </c>
      <c r="J470" s="73">
        <f t="shared" si="177"/>
        <v>86826</v>
      </c>
      <c r="K470" s="70">
        <f t="shared" si="178"/>
        <v>25976</v>
      </c>
      <c r="L470" s="71">
        <f t="shared" si="179"/>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2">
      <c r="A471" s="51" t="s">
        <v>450</v>
      </c>
      <c r="B471" s="2" t="s">
        <v>70</v>
      </c>
      <c r="C471" s="50" t="str">
        <f t="shared" si="180"/>
        <v>LA England - Tameside</v>
      </c>
      <c r="D471" s="71">
        <f t="shared" si="171"/>
        <v>85944</v>
      </c>
      <c r="E471" s="71">
        <f t="shared" si="172"/>
        <v>90217</v>
      </c>
      <c r="F471" s="72">
        <f t="shared" si="173"/>
        <v>227117</v>
      </c>
      <c r="G471" s="72">
        <f t="shared" si="174"/>
        <v>111979</v>
      </c>
      <c r="H471" s="73">
        <f t="shared" si="175"/>
        <v>115138</v>
      </c>
      <c r="I471" s="73">
        <f t="shared" si="176"/>
        <v>85944</v>
      </c>
      <c r="J471" s="73">
        <f t="shared" si="177"/>
        <v>90217</v>
      </c>
      <c r="K471" s="70">
        <f t="shared" si="178"/>
        <v>26035</v>
      </c>
      <c r="L471" s="71">
        <f t="shared" si="179"/>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2">
      <c r="A472" s="51" t="s">
        <v>450</v>
      </c>
      <c r="B472" s="2" t="s">
        <v>235</v>
      </c>
      <c r="C472" s="50" t="str">
        <f t="shared" si="180"/>
        <v>LA England - Tamworth</v>
      </c>
      <c r="D472" s="71">
        <f t="shared" si="171"/>
        <v>29058</v>
      </c>
      <c r="E472" s="71">
        <f t="shared" si="172"/>
        <v>31143</v>
      </c>
      <c r="F472" s="72">
        <f t="shared" si="173"/>
        <v>76864</v>
      </c>
      <c r="G472" s="72">
        <f t="shared" si="174"/>
        <v>37691</v>
      </c>
      <c r="H472" s="73">
        <f t="shared" si="175"/>
        <v>39173</v>
      </c>
      <c r="I472" s="73">
        <f t="shared" si="176"/>
        <v>29058</v>
      </c>
      <c r="J472" s="73">
        <f t="shared" si="177"/>
        <v>31143</v>
      </c>
      <c r="K472" s="70">
        <f t="shared" si="178"/>
        <v>8633</v>
      </c>
      <c r="L472" s="71">
        <f t="shared" si="179"/>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2">
      <c r="A473" s="51" t="s">
        <v>450</v>
      </c>
      <c r="B473" s="2" t="s">
        <v>247</v>
      </c>
      <c r="C473" s="50" t="str">
        <f t="shared" si="180"/>
        <v>LA England - Tandridge</v>
      </c>
      <c r="D473" s="71">
        <f t="shared" si="171"/>
        <v>33252</v>
      </c>
      <c r="E473" s="71">
        <f t="shared" si="172"/>
        <v>36059</v>
      </c>
      <c r="F473" s="72">
        <f t="shared" si="173"/>
        <v>88542</v>
      </c>
      <c r="G473" s="72">
        <f t="shared" si="174"/>
        <v>43086</v>
      </c>
      <c r="H473" s="73">
        <f t="shared" si="175"/>
        <v>45456</v>
      </c>
      <c r="I473" s="73">
        <f t="shared" si="176"/>
        <v>33252</v>
      </c>
      <c r="J473" s="73">
        <f t="shared" si="177"/>
        <v>36059</v>
      </c>
      <c r="K473" s="70">
        <f t="shared" si="178"/>
        <v>9834</v>
      </c>
      <c r="L473" s="71">
        <f t="shared" si="179"/>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2">
      <c r="A474" s="51" t="s">
        <v>450</v>
      </c>
      <c r="B474" s="2" t="s">
        <v>122</v>
      </c>
      <c r="C474" s="50" t="str">
        <f t="shared" si="180"/>
        <v>LA England - Teignbridge</v>
      </c>
      <c r="D474" s="71">
        <f t="shared" si="171"/>
        <v>52517</v>
      </c>
      <c r="E474" s="71">
        <f t="shared" si="172"/>
        <v>57891</v>
      </c>
      <c r="F474" s="72">
        <f t="shared" si="173"/>
        <v>135039</v>
      </c>
      <c r="G474" s="72">
        <f t="shared" si="174"/>
        <v>65233</v>
      </c>
      <c r="H474" s="73">
        <f t="shared" si="175"/>
        <v>69806</v>
      </c>
      <c r="I474" s="73">
        <f t="shared" si="176"/>
        <v>52517</v>
      </c>
      <c r="J474" s="73">
        <f t="shared" si="177"/>
        <v>57891</v>
      </c>
      <c r="K474" s="70">
        <f t="shared" si="178"/>
        <v>12716</v>
      </c>
      <c r="L474" s="71">
        <f t="shared" si="179"/>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2">
      <c r="A475" s="51" t="s">
        <v>450</v>
      </c>
      <c r="B475" s="2" t="s">
        <v>323</v>
      </c>
      <c r="C475" s="50" t="str">
        <f t="shared" si="180"/>
        <v>LA England - Telford and Wrekin</v>
      </c>
      <c r="D475" s="71">
        <f t="shared" si="171"/>
        <v>68803</v>
      </c>
      <c r="E475" s="71">
        <f t="shared" si="172"/>
        <v>70873</v>
      </c>
      <c r="F475" s="72">
        <f t="shared" si="173"/>
        <v>181322</v>
      </c>
      <c r="G475" s="72">
        <f t="shared" si="174"/>
        <v>89974</v>
      </c>
      <c r="H475" s="73">
        <f t="shared" si="175"/>
        <v>91348</v>
      </c>
      <c r="I475" s="73">
        <f t="shared" si="176"/>
        <v>68803</v>
      </c>
      <c r="J475" s="73">
        <f t="shared" si="177"/>
        <v>70873</v>
      </c>
      <c r="K475" s="70">
        <f t="shared" si="178"/>
        <v>21171</v>
      </c>
      <c r="L475" s="71">
        <f t="shared" si="179"/>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2">
      <c r="A476" s="51" t="s">
        <v>450</v>
      </c>
      <c r="B476" s="2" t="s">
        <v>137</v>
      </c>
      <c r="C476" s="50" t="str">
        <f t="shared" si="180"/>
        <v>LA England - Tendring</v>
      </c>
      <c r="D476" s="71">
        <f t="shared" si="171"/>
        <v>57113</v>
      </c>
      <c r="E476" s="71">
        <f t="shared" si="172"/>
        <v>63160</v>
      </c>
      <c r="F476" s="72">
        <f t="shared" si="173"/>
        <v>147353</v>
      </c>
      <c r="G476" s="72">
        <f t="shared" si="174"/>
        <v>70931</v>
      </c>
      <c r="H476" s="73">
        <f t="shared" si="175"/>
        <v>76422</v>
      </c>
      <c r="I476" s="73">
        <f t="shared" si="176"/>
        <v>57113</v>
      </c>
      <c r="J476" s="73">
        <f t="shared" si="177"/>
        <v>63160</v>
      </c>
      <c r="K476" s="70">
        <f t="shared" si="178"/>
        <v>13818</v>
      </c>
      <c r="L476" s="71">
        <f t="shared" si="179"/>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2">
      <c r="A477" s="51" t="s">
        <v>450</v>
      </c>
      <c r="B477" s="2" t="s">
        <v>153</v>
      </c>
      <c r="C477" s="50" t="str">
        <f t="shared" si="180"/>
        <v>LA England - Test Valley</v>
      </c>
      <c r="D477" s="71">
        <f t="shared" si="171"/>
        <v>48416</v>
      </c>
      <c r="E477" s="71">
        <f t="shared" si="172"/>
        <v>52111</v>
      </c>
      <c r="F477" s="72">
        <f t="shared" si="173"/>
        <v>127163</v>
      </c>
      <c r="G477" s="72">
        <f t="shared" si="174"/>
        <v>61974</v>
      </c>
      <c r="H477" s="73">
        <f t="shared" si="175"/>
        <v>65189</v>
      </c>
      <c r="I477" s="73">
        <f t="shared" si="176"/>
        <v>48416</v>
      </c>
      <c r="J477" s="73">
        <f t="shared" si="177"/>
        <v>52111</v>
      </c>
      <c r="K477" s="70">
        <f t="shared" si="178"/>
        <v>13558</v>
      </c>
      <c r="L477" s="71">
        <f t="shared" si="179"/>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2">
      <c r="A478" s="51" t="s">
        <v>450</v>
      </c>
      <c r="B478" s="2" t="s">
        <v>143</v>
      </c>
      <c r="C478" s="50" t="str">
        <f t="shared" si="180"/>
        <v>LA England - Tewkesbury</v>
      </c>
      <c r="D478" s="71">
        <f t="shared" si="171"/>
        <v>36668</v>
      </c>
      <c r="E478" s="71">
        <f t="shared" si="172"/>
        <v>39846</v>
      </c>
      <c r="F478" s="72">
        <f t="shared" si="173"/>
        <v>96624</v>
      </c>
      <c r="G478" s="72">
        <f t="shared" si="174"/>
        <v>47084</v>
      </c>
      <c r="H478" s="73">
        <f t="shared" si="175"/>
        <v>49540</v>
      </c>
      <c r="I478" s="73">
        <f t="shared" si="176"/>
        <v>36668</v>
      </c>
      <c r="J478" s="73">
        <f t="shared" si="177"/>
        <v>39846</v>
      </c>
      <c r="K478" s="70">
        <f t="shared" si="178"/>
        <v>10416</v>
      </c>
      <c r="L478" s="71">
        <f t="shared" si="179"/>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2">
      <c r="A479" s="51" t="s">
        <v>450</v>
      </c>
      <c r="B479" s="2" t="s">
        <v>170</v>
      </c>
      <c r="C479" s="50" t="str">
        <f t="shared" si="180"/>
        <v>LA England - Thanet</v>
      </c>
      <c r="D479" s="71">
        <f t="shared" si="171"/>
        <v>52991</v>
      </c>
      <c r="E479" s="71">
        <f t="shared" si="172"/>
        <v>58674</v>
      </c>
      <c r="F479" s="72">
        <f t="shared" si="173"/>
        <v>141458</v>
      </c>
      <c r="G479" s="72">
        <f t="shared" si="174"/>
        <v>68514</v>
      </c>
      <c r="H479" s="73">
        <f t="shared" si="175"/>
        <v>72944</v>
      </c>
      <c r="I479" s="73">
        <f t="shared" si="176"/>
        <v>52991</v>
      </c>
      <c r="J479" s="73">
        <f t="shared" si="177"/>
        <v>58674</v>
      </c>
      <c r="K479" s="70">
        <f t="shared" si="178"/>
        <v>15523</v>
      </c>
      <c r="L479" s="71">
        <f t="shared" si="179"/>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2">
      <c r="A480" s="51" t="s">
        <v>450</v>
      </c>
      <c r="B480" s="2" t="s">
        <v>161</v>
      </c>
      <c r="C480" s="50" t="str">
        <f t="shared" si="180"/>
        <v>LA England - Three Rivers</v>
      </c>
      <c r="D480" s="71">
        <f t="shared" si="171"/>
        <v>34884</v>
      </c>
      <c r="E480" s="71">
        <f t="shared" si="172"/>
        <v>37587</v>
      </c>
      <c r="F480" s="72">
        <f t="shared" si="173"/>
        <v>93966</v>
      </c>
      <c r="G480" s="72">
        <f t="shared" si="174"/>
        <v>45849</v>
      </c>
      <c r="H480" s="73">
        <f t="shared" si="175"/>
        <v>48117</v>
      </c>
      <c r="I480" s="73">
        <f t="shared" si="176"/>
        <v>34884</v>
      </c>
      <c r="J480" s="73">
        <f t="shared" si="177"/>
        <v>37587</v>
      </c>
      <c r="K480" s="70">
        <f t="shared" si="178"/>
        <v>10965</v>
      </c>
      <c r="L480" s="71">
        <f t="shared" si="179"/>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2">
      <c r="A481" s="51" t="s">
        <v>450</v>
      </c>
      <c r="B481" s="2" t="s">
        <v>294</v>
      </c>
      <c r="C481" s="50" t="str">
        <f t="shared" si="180"/>
        <v>LA England - Thurrock</v>
      </c>
      <c r="D481" s="71">
        <f t="shared" si="171"/>
        <v>63352</v>
      </c>
      <c r="E481" s="71">
        <f t="shared" si="172"/>
        <v>66798</v>
      </c>
      <c r="F481" s="72">
        <f t="shared" si="173"/>
        <v>175531</v>
      </c>
      <c r="G481" s="72">
        <f t="shared" si="174"/>
        <v>86554</v>
      </c>
      <c r="H481" s="73">
        <f t="shared" si="175"/>
        <v>88977</v>
      </c>
      <c r="I481" s="73">
        <f t="shared" si="176"/>
        <v>63352</v>
      </c>
      <c r="J481" s="73">
        <f t="shared" si="177"/>
        <v>66798</v>
      </c>
      <c r="K481" s="70">
        <f t="shared" si="178"/>
        <v>23202</v>
      </c>
      <c r="L481" s="71">
        <f t="shared" si="179"/>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2">
      <c r="A482" s="51" t="s">
        <v>450</v>
      </c>
      <c r="B482" s="2" t="s">
        <v>395</v>
      </c>
      <c r="C482" s="50" t="str">
        <f t="shared" si="180"/>
        <v>LA England - Tonbridge and Malling</v>
      </c>
      <c r="D482" s="71">
        <f t="shared" si="171"/>
        <v>48907</v>
      </c>
      <c r="E482" s="71">
        <f t="shared" si="172"/>
        <v>53156</v>
      </c>
      <c r="F482" s="72">
        <f t="shared" si="173"/>
        <v>132571</v>
      </c>
      <c r="G482" s="72">
        <f t="shared" si="174"/>
        <v>64720</v>
      </c>
      <c r="H482" s="73">
        <f t="shared" si="175"/>
        <v>67851</v>
      </c>
      <c r="I482" s="73">
        <f t="shared" si="176"/>
        <v>48907</v>
      </c>
      <c r="J482" s="73">
        <f t="shared" si="177"/>
        <v>53156</v>
      </c>
      <c r="K482" s="70">
        <f t="shared" si="178"/>
        <v>15813</v>
      </c>
      <c r="L482" s="71">
        <f t="shared" si="179"/>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2">
      <c r="A483" s="51" t="s">
        <v>450</v>
      </c>
      <c r="B483" s="2" t="s">
        <v>396</v>
      </c>
      <c r="C483" s="50" t="str">
        <f t="shared" si="180"/>
        <v>LA England - Torbay</v>
      </c>
      <c r="D483" s="71">
        <f t="shared" si="171"/>
        <v>53359</v>
      </c>
      <c r="E483" s="71">
        <f t="shared" si="172"/>
        <v>57375</v>
      </c>
      <c r="F483" s="72">
        <f t="shared" si="173"/>
        <v>136218</v>
      </c>
      <c r="G483" s="72">
        <f t="shared" si="174"/>
        <v>66424</v>
      </c>
      <c r="H483" s="73">
        <f t="shared" si="175"/>
        <v>69794</v>
      </c>
      <c r="I483" s="73">
        <f t="shared" si="176"/>
        <v>53359</v>
      </c>
      <c r="J483" s="73">
        <f t="shared" si="177"/>
        <v>57375</v>
      </c>
      <c r="K483" s="70">
        <f t="shared" si="178"/>
        <v>13065</v>
      </c>
      <c r="L483" s="71">
        <f t="shared" si="179"/>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2">
      <c r="A484" s="51" t="s">
        <v>450</v>
      </c>
      <c r="B484" s="2" t="s">
        <v>398</v>
      </c>
      <c r="C484" s="50" t="str">
        <f t="shared" si="180"/>
        <v>LA England - Torridge</v>
      </c>
      <c r="D484" s="71">
        <f t="shared" si="171"/>
        <v>27253</v>
      </c>
      <c r="E484" s="71">
        <f t="shared" si="172"/>
        <v>29127</v>
      </c>
      <c r="F484" s="72">
        <f t="shared" si="173"/>
        <v>68719</v>
      </c>
      <c r="G484" s="72">
        <f t="shared" si="174"/>
        <v>33676</v>
      </c>
      <c r="H484" s="73">
        <f t="shared" si="175"/>
        <v>35043</v>
      </c>
      <c r="I484" s="73">
        <f t="shared" si="176"/>
        <v>27253</v>
      </c>
      <c r="J484" s="73">
        <f t="shared" si="177"/>
        <v>29127</v>
      </c>
      <c r="K484" s="70">
        <f t="shared" si="178"/>
        <v>6423</v>
      </c>
      <c r="L484" s="71">
        <f t="shared" si="179"/>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2">
      <c r="A485" s="51" t="s">
        <v>450</v>
      </c>
      <c r="B485" s="2" t="s">
        <v>60</v>
      </c>
      <c r="C485" s="50" t="str">
        <f t="shared" si="180"/>
        <v>LA England - Tower Hamlets</v>
      </c>
      <c r="D485" s="71">
        <f t="shared" si="171"/>
        <v>136620</v>
      </c>
      <c r="E485" s="71">
        <f t="shared" si="172"/>
        <v>121300</v>
      </c>
      <c r="F485" s="72">
        <f t="shared" si="173"/>
        <v>331969</v>
      </c>
      <c r="G485" s="72">
        <f t="shared" si="174"/>
        <v>174543</v>
      </c>
      <c r="H485" s="73">
        <f t="shared" si="175"/>
        <v>157426</v>
      </c>
      <c r="I485" s="73">
        <f t="shared" si="176"/>
        <v>136620</v>
      </c>
      <c r="J485" s="73">
        <f t="shared" si="177"/>
        <v>121300</v>
      </c>
      <c r="K485" s="70">
        <f t="shared" si="178"/>
        <v>37923</v>
      </c>
      <c r="L485" s="71">
        <f t="shared" si="179"/>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2">
      <c r="A486" s="51" t="s">
        <v>450</v>
      </c>
      <c r="B486" s="2" t="s">
        <v>71</v>
      </c>
      <c r="C486" s="50" t="str">
        <f t="shared" si="180"/>
        <v>LA England - Trafford</v>
      </c>
      <c r="D486" s="71">
        <f t="shared" si="171"/>
        <v>87288</v>
      </c>
      <c r="E486" s="71">
        <f t="shared" si="172"/>
        <v>93665</v>
      </c>
      <c r="F486" s="72">
        <f t="shared" si="173"/>
        <v>237579</v>
      </c>
      <c r="G486" s="72">
        <f t="shared" si="174"/>
        <v>116212</v>
      </c>
      <c r="H486" s="73">
        <f t="shared" si="175"/>
        <v>121367</v>
      </c>
      <c r="I486" s="73">
        <f t="shared" si="176"/>
        <v>87288</v>
      </c>
      <c r="J486" s="73">
        <f t="shared" si="177"/>
        <v>93665</v>
      </c>
      <c r="K486" s="70">
        <f t="shared" si="178"/>
        <v>28924</v>
      </c>
      <c r="L486" s="71">
        <f t="shared" si="179"/>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2">
      <c r="A487" s="51" t="s">
        <v>450</v>
      </c>
      <c r="B487" s="2" t="s">
        <v>399</v>
      </c>
      <c r="C487" s="50" t="str">
        <f t="shared" si="180"/>
        <v>LA England - Tunbridge Wells</v>
      </c>
      <c r="D487" s="71">
        <f t="shared" si="171"/>
        <v>44833</v>
      </c>
      <c r="E487" s="71">
        <f t="shared" si="172"/>
        <v>46979</v>
      </c>
      <c r="F487" s="72">
        <f t="shared" si="173"/>
        <v>118939</v>
      </c>
      <c r="G487" s="72">
        <f t="shared" si="174"/>
        <v>58599</v>
      </c>
      <c r="H487" s="73">
        <f t="shared" si="175"/>
        <v>60340</v>
      </c>
      <c r="I487" s="73">
        <f t="shared" si="176"/>
        <v>44833</v>
      </c>
      <c r="J487" s="73">
        <f t="shared" si="177"/>
        <v>46979</v>
      </c>
      <c r="K487" s="70">
        <f t="shared" si="178"/>
        <v>13766</v>
      </c>
      <c r="L487" s="71">
        <f t="shared" si="179"/>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2">
      <c r="A488" s="51" t="s">
        <v>450</v>
      </c>
      <c r="B488" s="2" t="s">
        <v>400</v>
      </c>
      <c r="C488" s="50" t="str">
        <f t="shared" si="180"/>
        <v>LA England - Uttlesford</v>
      </c>
      <c r="D488" s="71">
        <f t="shared" si="171"/>
        <v>35018</v>
      </c>
      <c r="E488" s="71">
        <f t="shared" si="172"/>
        <v>37077</v>
      </c>
      <c r="F488" s="72">
        <f t="shared" si="173"/>
        <v>92759</v>
      </c>
      <c r="G488" s="72">
        <f t="shared" si="174"/>
        <v>45552</v>
      </c>
      <c r="H488" s="73">
        <f t="shared" si="175"/>
        <v>47207</v>
      </c>
      <c r="I488" s="73">
        <f t="shared" si="176"/>
        <v>35018</v>
      </c>
      <c r="J488" s="73">
        <f t="shared" si="177"/>
        <v>37077</v>
      </c>
      <c r="K488" s="70">
        <f t="shared" si="178"/>
        <v>10534</v>
      </c>
      <c r="L488" s="71">
        <f t="shared" si="179"/>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2">
      <c r="A489" s="51" t="s">
        <v>450</v>
      </c>
      <c r="B489" s="2" t="s">
        <v>402</v>
      </c>
      <c r="C489" s="50" t="str">
        <f t="shared" si="180"/>
        <v>LA England - Vale of White Horse</v>
      </c>
      <c r="D489" s="71">
        <f t="shared" si="171"/>
        <v>53248</v>
      </c>
      <c r="E489" s="71">
        <f t="shared" si="172"/>
        <v>54845</v>
      </c>
      <c r="F489" s="72">
        <f t="shared" si="173"/>
        <v>137910</v>
      </c>
      <c r="G489" s="72">
        <f t="shared" si="174"/>
        <v>68800</v>
      </c>
      <c r="H489" s="73">
        <f t="shared" si="175"/>
        <v>69110</v>
      </c>
      <c r="I489" s="73">
        <f t="shared" si="176"/>
        <v>53248</v>
      </c>
      <c r="J489" s="73">
        <f t="shared" si="177"/>
        <v>54845</v>
      </c>
      <c r="K489" s="70">
        <f t="shared" si="178"/>
        <v>15552</v>
      </c>
      <c r="L489" s="71">
        <f t="shared" si="179"/>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2">
      <c r="A490" s="51" t="s">
        <v>450</v>
      </c>
      <c r="B490" s="2" t="s">
        <v>97</v>
      </c>
      <c r="C490" s="50" t="str">
        <f t="shared" si="180"/>
        <v>LA England - Wakefield</v>
      </c>
      <c r="D490" s="71">
        <f t="shared" si="171"/>
        <v>134520</v>
      </c>
      <c r="E490" s="71">
        <f t="shared" si="172"/>
        <v>142086</v>
      </c>
      <c r="F490" s="72">
        <f t="shared" si="173"/>
        <v>351592</v>
      </c>
      <c r="G490" s="72">
        <f t="shared" si="174"/>
        <v>172868</v>
      </c>
      <c r="H490" s="73">
        <f t="shared" si="175"/>
        <v>178724</v>
      </c>
      <c r="I490" s="73">
        <f t="shared" si="176"/>
        <v>134520</v>
      </c>
      <c r="J490" s="73">
        <f t="shared" si="177"/>
        <v>142086</v>
      </c>
      <c r="K490" s="70">
        <f t="shared" si="178"/>
        <v>38348</v>
      </c>
      <c r="L490" s="71">
        <f t="shared" si="179"/>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2">
      <c r="A491" s="51" t="s">
        <v>450</v>
      </c>
      <c r="B491" s="2" t="s">
        <v>91</v>
      </c>
      <c r="C491" s="50" t="str">
        <f t="shared" si="180"/>
        <v>LA England - Walsall</v>
      </c>
      <c r="D491" s="71">
        <f t="shared" si="171"/>
        <v>105583</v>
      </c>
      <c r="E491" s="71">
        <f t="shared" si="172"/>
        <v>111758</v>
      </c>
      <c r="F491" s="72">
        <f t="shared" si="173"/>
        <v>286716</v>
      </c>
      <c r="G491" s="72">
        <f t="shared" si="174"/>
        <v>140962</v>
      </c>
      <c r="H491" s="73">
        <f t="shared" si="175"/>
        <v>145754</v>
      </c>
      <c r="I491" s="73">
        <f t="shared" si="176"/>
        <v>105583</v>
      </c>
      <c r="J491" s="73">
        <f t="shared" si="177"/>
        <v>111758</v>
      </c>
      <c r="K491" s="70">
        <f t="shared" si="178"/>
        <v>35379</v>
      </c>
      <c r="L491" s="71">
        <f t="shared" si="179"/>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2">
      <c r="A492" s="51" t="s">
        <v>450</v>
      </c>
      <c r="B492" s="2" t="s">
        <v>61</v>
      </c>
      <c r="C492" s="50" t="str">
        <f t="shared" si="180"/>
        <v>LA England - Waltham Forest</v>
      </c>
      <c r="D492" s="71">
        <f t="shared" si="171"/>
        <v>105146</v>
      </c>
      <c r="E492" s="71">
        <f t="shared" si="172"/>
        <v>104656</v>
      </c>
      <c r="F492" s="72">
        <f t="shared" si="173"/>
        <v>276940</v>
      </c>
      <c r="G492" s="72">
        <f t="shared" si="174"/>
        <v>139772</v>
      </c>
      <c r="H492" s="73">
        <f t="shared" si="175"/>
        <v>137168</v>
      </c>
      <c r="I492" s="73">
        <f t="shared" si="176"/>
        <v>105146</v>
      </c>
      <c r="J492" s="73">
        <f t="shared" si="177"/>
        <v>104656</v>
      </c>
      <c r="K492" s="70">
        <f t="shared" si="178"/>
        <v>34626</v>
      </c>
      <c r="L492" s="71">
        <f t="shared" si="179"/>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2">
      <c r="A493" s="51" t="s">
        <v>450</v>
      </c>
      <c r="B493" s="2" t="s">
        <v>62</v>
      </c>
      <c r="C493" s="50" t="str">
        <f t="shared" si="180"/>
        <v>LA England - Wandsworth</v>
      </c>
      <c r="D493" s="71">
        <f t="shared" si="171"/>
        <v>124791</v>
      </c>
      <c r="E493" s="71">
        <f t="shared" si="172"/>
        <v>139958</v>
      </c>
      <c r="F493" s="72">
        <f t="shared" si="173"/>
        <v>329735</v>
      </c>
      <c r="G493" s="72">
        <f t="shared" si="174"/>
        <v>158074</v>
      </c>
      <c r="H493" s="73">
        <f t="shared" si="175"/>
        <v>171661</v>
      </c>
      <c r="I493" s="73">
        <f t="shared" si="176"/>
        <v>124791</v>
      </c>
      <c r="J493" s="73">
        <f t="shared" si="177"/>
        <v>139958</v>
      </c>
      <c r="K493" s="70">
        <f t="shared" si="178"/>
        <v>33283</v>
      </c>
      <c r="L493" s="71">
        <f t="shared" si="179"/>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2">
      <c r="A494" s="51" t="s">
        <v>450</v>
      </c>
      <c r="B494" s="2" t="s">
        <v>284</v>
      </c>
      <c r="C494" s="50" t="str">
        <f t="shared" si="180"/>
        <v>LA England - Warrington</v>
      </c>
      <c r="D494" s="71">
        <f t="shared" si="171"/>
        <v>81158</v>
      </c>
      <c r="E494" s="71">
        <f t="shared" si="172"/>
        <v>84062</v>
      </c>
      <c r="F494" s="72">
        <f t="shared" si="173"/>
        <v>209397</v>
      </c>
      <c r="G494" s="72">
        <f t="shared" si="174"/>
        <v>103843</v>
      </c>
      <c r="H494" s="73">
        <f t="shared" si="175"/>
        <v>105554</v>
      </c>
      <c r="I494" s="73">
        <f t="shared" si="176"/>
        <v>81158</v>
      </c>
      <c r="J494" s="73">
        <f t="shared" si="177"/>
        <v>84062</v>
      </c>
      <c r="K494" s="70">
        <f t="shared" si="178"/>
        <v>22685</v>
      </c>
      <c r="L494" s="71">
        <f t="shared" si="179"/>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2">
      <c r="A495" s="51" t="s">
        <v>450</v>
      </c>
      <c r="B495" s="2" t="s">
        <v>403</v>
      </c>
      <c r="C495" s="50" t="str">
        <f t="shared" si="180"/>
        <v>LA England - Warwick</v>
      </c>
      <c r="D495" s="71">
        <f t="shared" si="171"/>
        <v>58385</v>
      </c>
      <c r="E495" s="71">
        <f t="shared" si="172"/>
        <v>58734</v>
      </c>
      <c r="F495" s="72">
        <f t="shared" si="173"/>
        <v>144909</v>
      </c>
      <c r="G495" s="72">
        <f t="shared" si="174"/>
        <v>72591</v>
      </c>
      <c r="H495" s="73">
        <f t="shared" si="175"/>
        <v>72318</v>
      </c>
      <c r="I495" s="73">
        <f t="shared" si="176"/>
        <v>58385</v>
      </c>
      <c r="J495" s="73">
        <f t="shared" si="177"/>
        <v>58734</v>
      </c>
      <c r="K495" s="70">
        <f t="shared" si="178"/>
        <v>14206</v>
      </c>
      <c r="L495" s="71">
        <f t="shared" si="179"/>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2">
      <c r="A496" s="51" t="s">
        <v>450</v>
      </c>
      <c r="B496" s="2" t="s">
        <v>404</v>
      </c>
      <c r="C496" s="50" t="str">
        <f t="shared" si="180"/>
        <v>LA England - Watford</v>
      </c>
      <c r="D496" s="71">
        <f t="shared" si="171"/>
        <v>35754</v>
      </c>
      <c r="E496" s="71">
        <f t="shared" si="172"/>
        <v>36951</v>
      </c>
      <c r="F496" s="72">
        <f t="shared" si="173"/>
        <v>96623</v>
      </c>
      <c r="G496" s="72">
        <f t="shared" si="174"/>
        <v>47933</v>
      </c>
      <c r="H496" s="73">
        <f t="shared" si="175"/>
        <v>48690</v>
      </c>
      <c r="I496" s="73">
        <f t="shared" si="176"/>
        <v>35754</v>
      </c>
      <c r="J496" s="73">
        <f t="shared" si="177"/>
        <v>36951</v>
      </c>
      <c r="K496" s="70">
        <f t="shared" si="178"/>
        <v>12179</v>
      </c>
      <c r="L496" s="71">
        <f t="shared" si="179"/>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2">
      <c r="A497" s="51" t="s">
        <v>450</v>
      </c>
      <c r="B497" s="2" t="s">
        <v>405</v>
      </c>
      <c r="C497" s="50" t="str">
        <f t="shared" si="180"/>
        <v>LA England - Waverley</v>
      </c>
      <c r="D497" s="71">
        <f t="shared" si="171"/>
        <v>47004</v>
      </c>
      <c r="E497" s="71">
        <f t="shared" si="172"/>
        <v>50791</v>
      </c>
      <c r="F497" s="72">
        <f t="shared" si="173"/>
        <v>126556</v>
      </c>
      <c r="G497" s="72">
        <f t="shared" si="174"/>
        <v>61858</v>
      </c>
      <c r="H497" s="73">
        <f t="shared" si="175"/>
        <v>64698</v>
      </c>
      <c r="I497" s="73">
        <f t="shared" si="176"/>
        <v>47004</v>
      </c>
      <c r="J497" s="73">
        <f t="shared" si="177"/>
        <v>50791</v>
      </c>
      <c r="K497" s="70">
        <f t="shared" si="178"/>
        <v>14854</v>
      </c>
      <c r="L497" s="71">
        <f t="shared" si="179"/>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2">
      <c r="A498" s="51" t="s">
        <v>450</v>
      </c>
      <c r="B498" s="2" t="s">
        <v>406</v>
      </c>
      <c r="C498" s="50" t="str">
        <f t="shared" si="180"/>
        <v>LA England - Wealden</v>
      </c>
      <c r="D498" s="71">
        <f t="shared" si="171"/>
        <v>62323</v>
      </c>
      <c r="E498" s="71">
        <f t="shared" si="172"/>
        <v>69131</v>
      </c>
      <c r="F498" s="72">
        <f t="shared" si="173"/>
        <v>162733</v>
      </c>
      <c r="G498" s="72">
        <f t="shared" si="174"/>
        <v>78398</v>
      </c>
      <c r="H498" s="73">
        <f t="shared" si="175"/>
        <v>84335</v>
      </c>
      <c r="I498" s="73">
        <f t="shared" si="176"/>
        <v>62323</v>
      </c>
      <c r="J498" s="73">
        <f t="shared" si="177"/>
        <v>69131</v>
      </c>
      <c r="K498" s="70">
        <f t="shared" si="178"/>
        <v>16075</v>
      </c>
      <c r="L498" s="71">
        <f t="shared" si="179"/>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2">
      <c r="A499" s="51" t="s">
        <v>450</v>
      </c>
      <c r="B499" s="2" t="s">
        <v>407</v>
      </c>
      <c r="C499" s="50" t="str">
        <f t="shared" si="180"/>
        <v>LA England - Wellingborough</v>
      </c>
      <c r="D499" s="71">
        <f t="shared" si="171"/>
        <v>29860</v>
      </c>
      <c r="E499" s="71">
        <f t="shared" si="172"/>
        <v>31685</v>
      </c>
      <c r="F499" s="72">
        <f t="shared" si="173"/>
        <v>80081</v>
      </c>
      <c r="G499" s="72">
        <f t="shared" si="174"/>
        <v>39322</v>
      </c>
      <c r="H499" s="73">
        <f t="shared" si="175"/>
        <v>40759</v>
      </c>
      <c r="I499" s="73">
        <f t="shared" si="176"/>
        <v>29860</v>
      </c>
      <c r="J499" s="73">
        <f t="shared" si="177"/>
        <v>31685</v>
      </c>
      <c r="K499" s="70">
        <f t="shared" si="178"/>
        <v>9462</v>
      </c>
      <c r="L499" s="71">
        <f t="shared" si="179"/>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2">
      <c r="A500" s="51" t="s">
        <v>450</v>
      </c>
      <c r="B500" s="2" t="s">
        <v>408</v>
      </c>
      <c r="C500" s="50" t="str">
        <f t="shared" si="180"/>
        <v>LA England - Welwyn Hatfield</v>
      </c>
      <c r="D500" s="71">
        <f t="shared" si="171"/>
        <v>47958</v>
      </c>
      <c r="E500" s="71">
        <f t="shared" si="172"/>
        <v>49959</v>
      </c>
      <c r="F500" s="72">
        <f t="shared" si="173"/>
        <v>123893</v>
      </c>
      <c r="G500" s="72">
        <f t="shared" si="174"/>
        <v>61238</v>
      </c>
      <c r="H500" s="73">
        <f t="shared" si="175"/>
        <v>62655</v>
      </c>
      <c r="I500" s="73">
        <f t="shared" si="176"/>
        <v>47958</v>
      </c>
      <c r="J500" s="73">
        <f t="shared" si="177"/>
        <v>49959</v>
      </c>
      <c r="K500" s="70">
        <f t="shared" si="178"/>
        <v>13280</v>
      </c>
      <c r="L500" s="71">
        <f t="shared" si="179"/>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2">
      <c r="A501" s="51" t="s">
        <v>450</v>
      </c>
      <c r="B501" s="2" t="s">
        <v>409</v>
      </c>
      <c r="C501" s="50" t="str">
        <f t="shared" si="180"/>
        <v>LA England - West Berkshire</v>
      </c>
      <c r="D501" s="71">
        <f t="shared" si="171"/>
        <v>60272</v>
      </c>
      <c r="E501" s="71">
        <f t="shared" si="172"/>
        <v>62645</v>
      </c>
      <c r="F501" s="72">
        <f t="shared" si="173"/>
        <v>158465</v>
      </c>
      <c r="G501" s="72">
        <f t="shared" si="174"/>
        <v>78390</v>
      </c>
      <c r="H501" s="73">
        <f t="shared" si="175"/>
        <v>80075</v>
      </c>
      <c r="I501" s="73">
        <f t="shared" si="176"/>
        <v>60272</v>
      </c>
      <c r="J501" s="73">
        <f t="shared" si="177"/>
        <v>62645</v>
      </c>
      <c r="K501" s="70">
        <f t="shared" si="178"/>
        <v>18118</v>
      </c>
      <c r="L501" s="71">
        <f t="shared" si="179"/>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2">
      <c r="A502" s="51" t="s">
        <v>450</v>
      </c>
      <c r="B502" s="2" t="s">
        <v>410</v>
      </c>
      <c r="C502" s="50" t="str">
        <f t="shared" si="180"/>
        <v>LA England - West Devon</v>
      </c>
      <c r="D502" s="71">
        <f t="shared" si="171"/>
        <v>22292</v>
      </c>
      <c r="E502" s="71">
        <f t="shared" si="172"/>
        <v>23846</v>
      </c>
      <c r="F502" s="72">
        <f t="shared" si="173"/>
        <v>56139</v>
      </c>
      <c r="G502" s="72">
        <f t="shared" si="174"/>
        <v>27410</v>
      </c>
      <c r="H502" s="73">
        <f t="shared" si="175"/>
        <v>28729</v>
      </c>
      <c r="I502" s="73">
        <f t="shared" si="176"/>
        <v>22292</v>
      </c>
      <c r="J502" s="73">
        <f t="shared" si="177"/>
        <v>23846</v>
      </c>
      <c r="K502" s="70">
        <f t="shared" si="178"/>
        <v>5118</v>
      </c>
      <c r="L502" s="71">
        <f t="shared" si="179"/>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2">
      <c r="A503" s="51" t="s">
        <v>450</v>
      </c>
      <c r="B503" s="2" t="s">
        <v>181</v>
      </c>
      <c r="C503" s="50" t="str">
        <f t="shared" si="180"/>
        <v>LA England - West Lancashire</v>
      </c>
      <c r="D503" s="71">
        <f t="shared" si="171"/>
        <v>43994</v>
      </c>
      <c r="E503" s="71">
        <f t="shared" si="172"/>
        <v>48248</v>
      </c>
      <c r="F503" s="72">
        <f t="shared" si="173"/>
        <v>114496</v>
      </c>
      <c r="G503" s="72">
        <f t="shared" si="174"/>
        <v>55455</v>
      </c>
      <c r="H503" s="73">
        <f t="shared" si="175"/>
        <v>59041</v>
      </c>
      <c r="I503" s="73">
        <f t="shared" si="176"/>
        <v>43994</v>
      </c>
      <c r="J503" s="73">
        <f t="shared" si="177"/>
        <v>48248</v>
      </c>
      <c r="K503" s="70">
        <f t="shared" si="178"/>
        <v>11461</v>
      </c>
      <c r="L503" s="71">
        <f t="shared" si="179"/>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2">
      <c r="A504" s="51" t="s">
        <v>450</v>
      </c>
      <c r="B504" s="2" t="s">
        <v>411</v>
      </c>
      <c r="C504" s="50" t="str">
        <f t="shared" si="180"/>
        <v>LA England - West Lindsey</v>
      </c>
      <c r="D504" s="71">
        <f t="shared" si="171"/>
        <v>37671</v>
      </c>
      <c r="E504" s="71">
        <f t="shared" si="172"/>
        <v>40083</v>
      </c>
      <c r="F504" s="72">
        <f t="shared" si="173"/>
        <v>96186</v>
      </c>
      <c r="G504" s="72">
        <f t="shared" si="174"/>
        <v>47188</v>
      </c>
      <c r="H504" s="73">
        <f t="shared" si="175"/>
        <v>48998</v>
      </c>
      <c r="I504" s="73">
        <f t="shared" si="176"/>
        <v>37671</v>
      </c>
      <c r="J504" s="73">
        <f t="shared" si="177"/>
        <v>40083</v>
      </c>
      <c r="K504" s="70">
        <f t="shared" si="178"/>
        <v>9517</v>
      </c>
      <c r="L504" s="71">
        <f t="shared" si="179"/>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2">
      <c r="A505" s="51" t="s">
        <v>450</v>
      </c>
      <c r="B505" s="2" t="s">
        <v>412</v>
      </c>
      <c r="C505" s="50" t="str">
        <f t="shared" si="180"/>
        <v>LA England - West Oxfordshire</v>
      </c>
      <c r="D505" s="71">
        <f t="shared" si="171"/>
        <v>43053</v>
      </c>
      <c r="E505" s="71">
        <f t="shared" si="172"/>
        <v>45623</v>
      </c>
      <c r="F505" s="72">
        <f t="shared" si="173"/>
        <v>111758</v>
      </c>
      <c r="G505" s="72">
        <f t="shared" si="174"/>
        <v>54829</v>
      </c>
      <c r="H505" s="73">
        <f t="shared" si="175"/>
        <v>56929</v>
      </c>
      <c r="I505" s="73">
        <f t="shared" si="176"/>
        <v>43053</v>
      </c>
      <c r="J505" s="73">
        <f t="shared" si="177"/>
        <v>45623</v>
      </c>
      <c r="K505" s="70">
        <f t="shared" si="178"/>
        <v>11776</v>
      </c>
      <c r="L505" s="71">
        <f t="shared" si="179"/>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2">
      <c r="A506" s="51" t="s">
        <v>450</v>
      </c>
      <c r="B506" s="2" t="s">
        <v>428</v>
      </c>
      <c r="C506" s="50" t="str">
        <f t="shared" si="180"/>
        <v>LA England - West Suffolk</v>
      </c>
      <c r="D506" s="71">
        <f t="shared" si="171"/>
        <v>70007</v>
      </c>
      <c r="E506" s="71">
        <f t="shared" si="172"/>
        <v>69771</v>
      </c>
      <c r="F506" s="72">
        <f t="shared" si="173"/>
        <v>177302</v>
      </c>
      <c r="G506" s="72">
        <f t="shared" si="174"/>
        <v>89357</v>
      </c>
      <c r="H506" s="73">
        <f t="shared" si="175"/>
        <v>87945</v>
      </c>
      <c r="I506" s="73">
        <f t="shared" si="176"/>
        <v>70007</v>
      </c>
      <c r="J506" s="73">
        <f t="shared" si="177"/>
        <v>69771</v>
      </c>
      <c r="K506" s="70">
        <f t="shared" si="178"/>
        <v>19350</v>
      </c>
      <c r="L506" s="71">
        <f t="shared" si="179"/>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2">
      <c r="A507" s="51" t="s">
        <v>450</v>
      </c>
      <c r="B507" s="2" t="s">
        <v>413</v>
      </c>
      <c r="C507" s="50" t="str">
        <f t="shared" si="180"/>
        <v>LA England - Westminster</v>
      </c>
      <c r="D507" s="71">
        <f t="shared" si="171"/>
        <v>116100</v>
      </c>
      <c r="E507" s="71">
        <f t="shared" si="172"/>
        <v>103047</v>
      </c>
      <c r="F507" s="72">
        <f t="shared" si="173"/>
        <v>269848</v>
      </c>
      <c r="G507" s="72">
        <f t="shared" si="174"/>
        <v>142297</v>
      </c>
      <c r="H507" s="73">
        <f t="shared" si="175"/>
        <v>127551</v>
      </c>
      <c r="I507" s="73">
        <f t="shared" si="176"/>
        <v>116100</v>
      </c>
      <c r="J507" s="73">
        <f t="shared" si="177"/>
        <v>103047</v>
      </c>
      <c r="K507" s="70">
        <f t="shared" si="178"/>
        <v>26197</v>
      </c>
      <c r="L507" s="71">
        <f t="shared" si="179"/>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2">
      <c r="A508" s="51" t="s">
        <v>450</v>
      </c>
      <c r="B508" s="2" t="s">
        <v>414</v>
      </c>
      <c r="C508" s="50" t="str">
        <f t="shared" si="180"/>
        <v>LA England - Wigan</v>
      </c>
      <c r="D508" s="71">
        <f t="shared" si="171"/>
        <v>129027</v>
      </c>
      <c r="E508" s="71">
        <f t="shared" si="172"/>
        <v>132301</v>
      </c>
      <c r="F508" s="72">
        <f t="shared" si="173"/>
        <v>330712</v>
      </c>
      <c r="G508" s="72">
        <f t="shared" si="174"/>
        <v>164901</v>
      </c>
      <c r="H508" s="73">
        <f t="shared" si="175"/>
        <v>165811</v>
      </c>
      <c r="I508" s="73">
        <f t="shared" si="176"/>
        <v>129027</v>
      </c>
      <c r="J508" s="73">
        <f t="shared" si="177"/>
        <v>132301</v>
      </c>
      <c r="K508" s="70">
        <f t="shared" si="178"/>
        <v>35874</v>
      </c>
      <c r="L508" s="71">
        <f t="shared" si="179"/>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2">
      <c r="A509" s="51" t="s">
        <v>450</v>
      </c>
      <c r="B509" s="2" t="s">
        <v>300</v>
      </c>
      <c r="C509" s="50" t="str">
        <f t="shared" si="180"/>
        <v>LA England - Wiltshire</v>
      </c>
      <c r="D509" s="71">
        <f t="shared" si="171"/>
        <v>195001</v>
      </c>
      <c r="E509" s="71">
        <f t="shared" si="172"/>
        <v>202795</v>
      </c>
      <c r="F509" s="72">
        <f t="shared" si="173"/>
        <v>504070</v>
      </c>
      <c r="G509" s="72">
        <f t="shared" si="174"/>
        <v>249185</v>
      </c>
      <c r="H509" s="73">
        <f t="shared" si="175"/>
        <v>254885</v>
      </c>
      <c r="I509" s="73">
        <f t="shared" si="176"/>
        <v>195001</v>
      </c>
      <c r="J509" s="73">
        <f t="shared" si="177"/>
        <v>202795</v>
      </c>
      <c r="K509" s="70">
        <f t="shared" si="178"/>
        <v>54184</v>
      </c>
      <c r="L509" s="71">
        <f t="shared" si="179"/>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2">
      <c r="A510" s="51" t="s">
        <v>450</v>
      </c>
      <c r="B510" s="2" t="s">
        <v>415</v>
      </c>
      <c r="C510" s="50" t="str">
        <f t="shared" si="180"/>
        <v>LA England - Winchester</v>
      </c>
      <c r="D510" s="71">
        <f t="shared" si="171"/>
        <v>47703</v>
      </c>
      <c r="E510" s="71">
        <f t="shared" si="172"/>
        <v>51821</v>
      </c>
      <c r="F510" s="72">
        <f t="shared" si="173"/>
        <v>125925</v>
      </c>
      <c r="G510" s="72">
        <f t="shared" si="174"/>
        <v>61431</v>
      </c>
      <c r="H510" s="73">
        <f t="shared" si="175"/>
        <v>64494</v>
      </c>
      <c r="I510" s="73">
        <f t="shared" si="176"/>
        <v>47703</v>
      </c>
      <c r="J510" s="73">
        <f t="shared" si="177"/>
        <v>51821</v>
      </c>
      <c r="K510" s="70">
        <f t="shared" si="178"/>
        <v>13728</v>
      </c>
      <c r="L510" s="71">
        <f t="shared" si="179"/>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2">
      <c r="A511" s="51" t="s">
        <v>450</v>
      </c>
      <c r="B511" s="2" t="s">
        <v>416</v>
      </c>
      <c r="C511" s="50" t="str">
        <f t="shared" si="180"/>
        <v>LA England - Windsor and Maidenhead</v>
      </c>
      <c r="D511" s="71">
        <f t="shared" si="171"/>
        <v>56851</v>
      </c>
      <c r="E511" s="71">
        <f t="shared" si="172"/>
        <v>59745</v>
      </c>
      <c r="F511" s="72">
        <f t="shared" si="173"/>
        <v>151273</v>
      </c>
      <c r="G511" s="72">
        <f t="shared" si="174"/>
        <v>75014</v>
      </c>
      <c r="H511" s="73">
        <f t="shared" si="175"/>
        <v>76259</v>
      </c>
      <c r="I511" s="73">
        <f t="shared" si="176"/>
        <v>56851</v>
      </c>
      <c r="J511" s="73">
        <f t="shared" si="177"/>
        <v>59745</v>
      </c>
      <c r="K511" s="70">
        <f t="shared" si="178"/>
        <v>18163</v>
      </c>
      <c r="L511" s="71">
        <f t="shared" si="179"/>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2">
      <c r="A512" s="51" t="s">
        <v>450</v>
      </c>
      <c r="B512" s="2" t="s">
        <v>76</v>
      </c>
      <c r="C512" s="50" t="str">
        <f t="shared" si="180"/>
        <v>LA England - Wirral</v>
      </c>
      <c r="D512" s="71">
        <f t="shared" si="171"/>
        <v>122430</v>
      </c>
      <c r="E512" s="71">
        <f t="shared" si="172"/>
        <v>134475</v>
      </c>
      <c r="F512" s="72">
        <f t="shared" si="173"/>
        <v>324336</v>
      </c>
      <c r="G512" s="72">
        <f t="shared" si="174"/>
        <v>157115</v>
      </c>
      <c r="H512" s="73">
        <f t="shared" si="175"/>
        <v>167221</v>
      </c>
      <c r="I512" s="73">
        <f t="shared" si="176"/>
        <v>122430</v>
      </c>
      <c r="J512" s="73">
        <f t="shared" si="177"/>
        <v>134475</v>
      </c>
      <c r="K512" s="70">
        <f t="shared" si="178"/>
        <v>34685</v>
      </c>
      <c r="L512" s="71">
        <f t="shared" si="179"/>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2">
      <c r="A513" s="51" t="s">
        <v>450</v>
      </c>
      <c r="B513" s="2" t="s">
        <v>417</v>
      </c>
      <c r="C513" s="50" t="str">
        <f t="shared" si="180"/>
        <v>LA England - Woking</v>
      </c>
      <c r="D513" s="71">
        <f t="shared" si="171"/>
        <v>37748</v>
      </c>
      <c r="E513" s="71">
        <f t="shared" si="172"/>
        <v>38339</v>
      </c>
      <c r="F513" s="72">
        <f t="shared" si="173"/>
        <v>100008</v>
      </c>
      <c r="G513" s="72">
        <f t="shared" si="174"/>
        <v>50089</v>
      </c>
      <c r="H513" s="73">
        <f t="shared" si="175"/>
        <v>49919</v>
      </c>
      <c r="I513" s="73">
        <f t="shared" si="176"/>
        <v>37748</v>
      </c>
      <c r="J513" s="73">
        <f t="shared" si="177"/>
        <v>38339</v>
      </c>
      <c r="K513" s="70">
        <f t="shared" si="178"/>
        <v>12341</v>
      </c>
      <c r="L513" s="71">
        <f t="shared" si="179"/>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2">
      <c r="A514" s="51" t="s">
        <v>450</v>
      </c>
      <c r="B514" s="2" t="s">
        <v>305</v>
      </c>
      <c r="C514" s="50" t="str">
        <f t="shared" si="180"/>
        <v>LA England - Wokingham</v>
      </c>
      <c r="D514" s="71">
        <f t="shared" si="171"/>
        <v>64334</v>
      </c>
      <c r="E514" s="71">
        <f t="shared" si="172"/>
        <v>68338</v>
      </c>
      <c r="F514" s="72">
        <f t="shared" si="173"/>
        <v>173945</v>
      </c>
      <c r="G514" s="72">
        <f t="shared" si="174"/>
        <v>85524</v>
      </c>
      <c r="H514" s="73">
        <f t="shared" si="175"/>
        <v>88421</v>
      </c>
      <c r="I514" s="73">
        <f t="shared" si="176"/>
        <v>64334</v>
      </c>
      <c r="J514" s="73">
        <f t="shared" si="177"/>
        <v>68338</v>
      </c>
      <c r="K514" s="70">
        <f t="shared" si="178"/>
        <v>21190</v>
      </c>
      <c r="L514" s="71">
        <f t="shared" si="179"/>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2">
      <c r="A515" s="51" t="s">
        <v>450</v>
      </c>
      <c r="B515" s="2" t="s">
        <v>92</v>
      </c>
      <c r="C515" s="50" t="str">
        <f t="shared" si="180"/>
        <v>LA England - Wolverhampton</v>
      </c>
      <c r="D515" s="71">
        <f t="shared" si="171"/>
        <v>99445</v>
      </c>
      <c r="E515" s="71">
        <f t="shared" si="172"/>
        <v>101911</v>
      </c>
      <c r="F515" s="72">
        <f t="shared" si="173"/>
        <v>264407</v>
      </c>
      <c r="G515" s="72">
        <f t="shared" si="174"/>
        <v>131649</v>
      </c>
      <c r="H515" s="73">
        <f t="shared" si="175"/>
        <v>132758</v>
      </c>
      <c r="I515" s="73">
        <f t="shared" si="176"/>
        <v>99445</v>
      </c>
      <c r="J515" s="73">
        <f t="shared" si="177"/>
        <v>101911</v>
      </c>
      <c r="K515" s="70">
        <f t="shared" si="178"/>
        <v>32204</v>
      </c>
      <c r="L515" s="71">
        <f t="shared" si="179"/>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2">
      <c r="A516" s="51" t="s">
        <v>450</v>
      </c>
      <c r="B516" s="2" t="s">
        <v>418</v>
      </c>
      <c r="C516" s="50" t="str">
        <f t="shared" si="180"/>
        <v>LA England - Worcester</v>
      </c>
      <c r="D516" s="71">
        <f t="shared" si="171"/>
        <v>38864</v>
      </c>
      <c r="E516" s="71">
        <f t="shared" si="172"/>
        <v>40920</v>
      </c>
      <c r="F516" s="72">
        <f t="shared" si="173"/>
        <v>100265</v>
      </c>
      <c r="G516" s="72">
        <f t="shared" si="174"/>
        <v>49350</v>
      </c>
      <c r="H516" s="73">
        <f t="shared" si="175"/>
        <v>50915</v>
      </c>
      <c r="I516" s="73">
        <f t="shared" si="176"/>
        <v>38864</v>
      </c>
      <c r="J516" s="73">
        <f t="shared" si="177"/>
        <v>40920</v>
      </c>
      <c r="K516" s="70">
        <f t="shared" si="178"/>
        <v>10486</v>
      </c>
      <c r="L516" s="71">
        <f t="shared" si="179"/>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2">
      <c r="A517" s="51" t="s">
        <v>450</v>
      </c>
      <c r="B517" s="2" t="s">
        <v>419</v>
      </c>
      <c r="C517" s="50" t="str">
        <f t="shared" si="180"/>
        <v>LA England - Worthing</v>
      </c>
      <c r="D517" s="71">
        <f t="shared" si="171"/>
        <v>42228</v>
      </c>
      <c r="E517" s="71">
        <f t="shared" si="172"/>
        <v>46655</v>
      </c>
      <c r="F517" s="72">
        <f t="shared" si="173"/>
        <v>110727</v>
      </c>
      <c r="G517" s="72">
        <f t="shared" si="174"/>
        <v>53479</v>
      </c>
      <c r="H517" s="73">
        <f t="shared" si="175"/>
        <v>57248</v>
      </c>
      <c r="I517" s="73">
        <f t="shared" si="176"/>
        <v>42228</v>
      </c>
      <c r="J517" s="73">
        <f t="shared" si="177"/>
        <v>46655</v>
      </c>
      <c r="K517" s="70">
        <f t="shared" si="178"/>
        <v>11251</v>
      </c>
      <c r="L517" s="71">
        <f t="shared" si="179"/>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2">
      <c r="A518" s="51" t="s">
        <v>450</v>
      </c>
      <c r="B518" s="2" t="s">
        <v>421</v>
      </c>
      <c r="C518" s="50" t="str">
        <f t="shared" si="180"/>
        <v>LA England - Wychavon</v>
      </c>
      <c r="D518" s="71">
        <f t="shared" si="171"/>
        <v>51302</v>
      </c>
      <c r="E518" s="71">
        <f t="shared" si="172"/>
        <v>54754</v>
      </c>
      <c r="F518" s="72">
        <f t="shared" si="173"/>
        <v>131084</v>
      </c>
      <c r="G518" s="72">
        <f t="shared" si="174"/>
        <v>64083</v>
      </c>
      <c r="H518" s="73">
        <f t="shared" si="175"/>
        <v>67001</v>
      </c>
      <c r="I518" s="73">
        <f t="shared" si="176"/>
        <v>51302</v>
      </c>
      <c r="J518" s="73">
        <f t="shared" si="177"/>
        <v>54754</v>
      </c>
      <c r="K518" s="70">
        <f t="shared" si="178"/>
        <v>12781</v>
      </c>
      <c r="L518" s="71">
        <f t="shared" si="179"/>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2">
      <c r="A519" s="51" t="s">
        <v>450</v>
      </c>
      <c r="B519" s="2" t="s">
        <v>422</v>
      </c>
      <c r="C519" s="50" t="str">
        <f t="shared" si="180"/>
        <v>LA England - Wyre</v>
      </c>
      <c r="D519" s="71">
        <f t="shared" si="171"/>
        <v>44640</v>
      </c>
      <c r="E519" s="71">
        <f t="shared" si="172"/>
        <v>48224</v>
      </c>
      <c r="F519" s="72">
        <f t="shared" si="173"/>
        <v>113067</v>
      </c>
      <c r="G519" s="72">
        <f t="shared" si="174"/>
        <v>55118</v>
      </c>
      <c r="H519" s="73">
        <f t="shared" si="175"/>
        <v>57949</v>
      </c>
      <c r="I519" s="73">
        <f t="shared" si="176"/>
        <v>44640</v>
      </c>
      <c r="J519" s="73">
        <f t="shared" si="177"/>
        <v>48224</v>
      </c>
      <c r="K519" s="70">
        <f t="shared" si="178"/>
        <v>10478</v>
      </c>
      <c r="L519" s="71">
        <f t="shared" si="179"/>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2">
      <c r="A520" s="51" t="s">
        <v>450</v>
      </c>
      <c r="B520" s="2" t="s">
        <v>261</v>
      </c>
      <c r="C520" s="50" t="str">
        <f t="shared" si="180"/>
        <v>LA England - Wyre Forest</v>
      </c>
      <c r="D520" s="71">
        <f t="shared" si="171"/>
        <v>39782</v>
      </c>
      <c r="E520" s="71">
        <f t="shared" si="172"/>
        <v>41889</v>
      </c>
      <c r="F520" s="72">
        <f t="shared" si="173"/>
        <v>101139</v>
      </c>
      <c r="G520" s="72">
        <f t="shared" si="174"/>
        <v>49833</v>
      </c>
      <c r="H520" s="73">
        <f t="shared" si="175"/>
        <v>51306</v>
      </c>
      <c r="I520" s="73">
        <f t="shared" si="176"/>
        <v>39782</v>
      </c>
      <c r="J520" s="73">
        <f t="shared" si="177"/>
        <v>41889</v>
      </c>
      <c r="K520" s="70">
        <f t="shared" si="178"/>
        <v>10051</v>
      </c>
      <c r="L520" s="71">
        <f t="shared" si="179"/>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2">
      <c r="A521" s="51" t="s">
        <v>450</v>
      </c>
      <c r="B521" s="2" t="s">
        <v>423</v>
      </c>
      <c r="C521" s="50" t="str">
        <f t="shared" si="180"/>
        <v>LA England - York</v>
      </c>
      <c r="D521" s="71">
        <f t="shared" si="171"/>
        <v>84871</v>
      </c>
      <c r="E521" s="71">
        <f t="shared" si="172"/>
        <v>89539</v>
      </c>
      <c r="F521" s="72">
        <f t="shared" si="173"/>
        <v>211012</v>
      </c>
      <c r="G521" s="72">
        <f t="shared" si="174"/>
        <v>103642</v>
      </c>
      <c r="H521" s="73">
        <f t="shared" si="175"/>
        <v>107370</v>
      </c>
      <c r="I521" s="73">
        <f t="shared" si="176"/>
        <v>84871</v>
      </c>
      <c r="J521" s="73">
        <f t="shared" si="177"/>
        <v>89539</v>
      </c>
      <c r="K521" s="70">
        <f t="shared" si="178"/>
        <v>18771</v>
      </c>
      <c r="L521" s="71">
        <f t="shared" si="179"/>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63" customFormat="1" ht="15" x14ac:dyDescent="0.25">
      <c r="A522" s="159"/>
      <c r="B522" s="169"/>
      <c r="C522" s="159"/>
      <c r="D522" s="162">
        <f t="shared" ref="D522:L522" si="181">SUM(D208:D521)</f>
        <v>21779298</v>
      </c>
      <c r="E522" s="162">
        <f t="shared" si="181"/>
        <v>22677552</v>
      </c>
      <c r="F522" s="162">
        <f t="shared" si="181"/>
        <v>56550138</v>
      </c>
      <c r="G522" s="162">
        <f t="shared" si="181"/>
        <v>27982818</v>
      </c>
      <c r="H522" s="162">
        <f t="shared" si="181"/>
        <v>28567320</v>
      </c>
      <c r="I522" s="162">
        <f t="shared" si="181"/>
        <v>21779298</v>
      </c>
      <c r="J522" s="162">
        <f t="shared" si="181"/>
        <v>22677552</v>
      </c>
      <c r="K522" s="162">
        <f t="shared" si="181"/>
        <v>6203520</v>
      </c>
      <c r="L522" s="162">
        <f t="shared" si="181"/>
        <v>5889768</v>
      </c>
      <c r="M522" s="162"/>
      <c r="N522" s="162"/>
      <c r="O522" s="162"/>
      <c r="P522" s="162"/>
      <c r="Q522" s="162"/>
      <c r="R522" s="162"/>
      <c r="S522" s="162"/>
      <c r="T522" s="162"/>
      <c r="U522" s="162"/>
      <c r="V522" s="162"/>
      <c r="W522" s="162"/>
      <c r="X522" s="162"/>
      <c r="Y522" s="162"/>
      <c r="Z522" s="162"/>
      <c r="AA522" s="162"/>
      <c r="AB522" s="162"/>
      <c r="AC522" s="162"/>
      <c r="AD522" s="162"/>
      <c r="AE522" s="162"/>
      <c r="AF522" s="162"/>
      <c r="AG522" s="162"/>
      <c r="AH522" s="162"/>
      <c r="AI522" s="162"/>
      <c r="AJ522" s="162"/>
      <c r="AK522" s="162"/>
      <c r="AL522" s="162"/>
      <c r="AM522" s="162"/>
      <c r="AN522" s="162"/>
      <c r="AO522" s="162"/>
      <c r="AP522" s="162"/>
      <c r="AQ522" s="162"/>
      <c r="AR522" s="162"/>
      <c r="AS522" s="162"/>
      <c r="AT522" s="162"/>
      <c r="AU522" s="162"/>
      <c r="AV522" s="162"/>
      <c r="AW522" s="162"/>
      <c r="AX522" s="162"/>
      <c r="AY522" s="162"/>
      <c r="AZ522" s="162"/>
      <c r="BA522" s="162"/>
      <c r="BB522" s="162"/>
      <c r="BC522" s="162"/>
      <c r="BD522" s="162"/>
      <c r="BE522" s="162"/>
      <c r="BF522" s="162"/>
      <c r="BG522" s="162"/>
      <c r="BH522" s="162"/>
      <c r="BI522" s="162"/>
      <c r="BJ522" s="162"/>
      <c r="BK522" s="162"/>
      <c r="BL522" s="162"/>
      <c r="BM522" s="162"/>
      <c r="BN522" s="162"/>
      <c r="BO522" s="162"/>
      <c r="BP522" s="162"/>
      <c r="BQ522" s="162"/>
      <c r="BR522" s="162"/>
      <c r="BS522" s="162"/>
      <c r="BT522" s="162"/>
      <c r="BU522" s="162"/>
      <c r="BV522" s="162"/>
      <c r="BW522" s="162"/>
      <c r="BX522" s="162"/>
      <c r="BY522" s="162"/>
      <c r="BZ522" s="162"/>
      <c r="CA522" s="162"/>
      <c r="CB522" s="162"/>
      <c r="CC522" s="162"/>
      <c r="CD522" s="162"/>
      <c r="CE522" s="162"/>
      <c r="CF522" s="162"/>
      <c r="CG522" s="162"/>
      <c r="CH522" s="162"/>
      <c r="CI522" s="162"/>
      <c r="CJ522" s="162"/>
      <c r="CK522" s="162"/>
      <c r="CL522" s="162"/>
      <c r="CM522" s="162"/>
      <c r="CN522" s="162"/>
      <c r="CO522" s="162"/>
      <c r="CP522" s="162"/>
      <c r="CQ522" s="162"/>
      <c r="CR522" s="162"/>
      <c r="CS522" s="162"/>
      <c r="CT522" s="162"/>
      <c r="CU522" s="162"/>
      <c r="CV522" s="162"/>
      <c r="CW522" s="162"/>
      <c r="CX522" s="162"/>
      <c r="CY522" s="162"/>
      <c r="CZ522" s="162"/>
      <c r="DA522" s="162"/>
      <c r="DB522" s="162"/>
      <c r="DC522" s="162"/>
      <c r="DD522" s="162"/>
      <c r="DE522" s="162"/>
      <c r="DF522" s="162"/>
      <c r="DG522" s="162"/>
      <c r="DH522" s="162"/>
      <c r="DI522" s="162"/>
      <c r="DJ522" s="162"/>
      <c r="DK522" s="162"/>
      <c r="DL522" s="162"/>
      <c r="DM522" s="162"/>
      <c r="DN522" s="162"/>
      <c r="DO522" s="162"/>
      <c r="DP522" s="162"/>
      <c r="DQ522" s="162"/>
      <c r="DR522" s="162"/>
      <c r="DS522" s="162"/>
      <c r="DT522" s="162"/>
      <c r="DU522" s="162"/>
      <c r="DV522" s="162"/>
      <c r="DW522" s="162"/>
      <c r="DX522" s="162"/>
      <c r="DY522" s="162"/>
      <c r="DZ522" s="162"/>
      <c r="EA522" s="162"/>
      <c r="EB522" s="162"/>
      <c r="EC522" s="162"/>
      <c r="ED522" s="162"/>
      <c r="EE522" s="162"/>
      <c r="EF522" s="162"/>
      <c r="EG522" s="162"/>
      <c r="EH522" s="162"/>
      <c r="EI522" s="162"/>
      <c r="EJ522" s="162"/>
      <c r="EK522" s="162"/>
      <c r="EL522" s="162"/>
      <c r="EM522" s="162"/>
      <c r="EN522" s="162"/>
      <c r="EO522" s="162"/>
      <c r="EP522" s="162"/>
      <c r="EQ522" s="162"/>
      <c r="ER522" s="162"/>
      <c r="ES522" s="162"/>
      <c r="ET522" s="162"/>
      <c r="EU522" s="162"/>
      <c r="EV522" s="162"/>
      <c r="EW522" s="162"/>
      <c r="EX522" s="162"/>
      <c r="EY522" s="162"/>
      <c r="EZ522" s="162"/>
      <c r="FA522" s="162"/>
      <c r="FB522" s="162"/>
      <c r="FC522" s="162"/>
      <c r="FD522" s="162"/>
      <c r="FE522" s="162"/>
      <c r="FF522" s="162"/>
      <c r="FG522" s="162"/>
      <c r="FH522" s="162"/>
      <c r="FI522" s="162"/>
      <c r="FJ522" s="162"/>
      <c r="FK522" s="162"/>
      <c r="FL522" s="162"/>
      <c r="FM522" s="162"/>
      <c r="FN522" s="162"/>
      <c r="FO522" s="162"/>
      <c r="FP522" s="162"/>
      <c r="FQ522" s="162"/>
      <c r="FR522" s="162"/>
      <c r="FS522" s="162"/>
      <c r="FT522" s="162"/>
      <c r="FU522" s="162"/>
      <c r="FV522" s="162"/>
      <c r="FW522" s="162"/>
      <c r="FX522" s="162"/>
      <c r="FY522" s="162"/>
      <c r="FZ522" s="162"/>
      <c r="GA522" s="162"/>
      <c r="GB522" s="162"/>
      <c r="GC522" s="162"/>
      <c r="GD522" s="162"/>
      <c r="GE522" s="162"/>
      <c r="GF522" s="162"/>
      <c r="GG522" s="162"/>
      <c r="GH522" s="162"/>
      <c r="GI522" s="162"/>
      <c r="GJ522" s="162"/>
      <c r="GK522" s="162"/>
      <c r="GL522" s="161"/>
    </row>
    <row r="523" spans="1:194" s="2" customFormat="1" ht="15" x14ac:dyDescent="0.2">
      <c r="A523" s="51" t="s">
        <v>447</v>
      </c>
      <c r="B523" s="2" t="s">
        <v>351</v>
      </c>
      <c r="C523" s="50" t="str">
        <f t="shared" ref="C523:C556" si="182">CONCATENATE(A523," - ",B523)</f>
        <v>LA wales - Blaenau Gwent</v>
      </c>
      <c r="D523" s="71">
        <f t="shared" ref="D523:D526" si="183">I523</f>
        <v>27564</v>
      </c>
      <c r="E523" s="71">
        <f t="shared" ref="E523:E526" si="184">J523</f>
        <v>28837</v>
      </c>
      <c r="F523" s="72">
        <f t="shared" ref="F523:F526" si="185">G523+H523</f>
        <v>70020</v>
      </c>
      <c r="G523" s="72">
        <f t="shared" ref="G523:G526" si="186">SUM(M523:CY523)</f>
        <v>34557</v>
      </c>
      <c r="H523" s="73">
        <f t="shared" ref="H523:H526" si="187">SUM(CZ523:GL523)</f>
        <v>35463</v>
      </c>
      <c r="I523" s="73">
        <f t="shared" ref="I523:I526" si="188">SUM(AE523:CY523)</f>
        <v>27564</v>
      </c>
      <c r="J523" s="73">
        <f t="shared" ref="J523:J526" si="189">SUM(DR523:GL523)</f>
        <v>28837</v>
      </c>
      <c r="K523" s="70">
        <f t="shared" ref="K523:K526" si="190">SUM(M523:AD523)</f>
        <v>6993</v>
      </c>
      <c r="L523" s="71">
        <f t="shared" ref="L523:L526" si="191">SUM(CZ523:DQ523)</f>
        <v>6626</v>
      </c>
      <c r="M523" s="366">
        <v>375</v>
      </c>
      <c r="N523" s="366">
        <v>392</v>
      </c>
      <c r="O523" s="366">
        <v>399</v>
      </c>
      <c r="P523" s="366">
        <v>337</v>
      </c>
      <c r="Q523" s="366">
        <v>373</v>
      </c>
      <c r="R523" s="366">
        <v>388</v>
      </c>
      <c r="S523" s="366">
        <v>395</v>
      </c>
      <c r="T523" s="366">
        <v>406</v>
      </c>
      <c r="U523" s="366">
        <v>390</v>
      </c>
      <c r="V523" s="366">
        <v>440</v>
      </c>
      <c r="W523" s="366">
        <v>432</v>
      </c>
      <c r="X523" s="366">
        <v>444</v>
      </c>
      <c r="Y523" s="366">
        <v>403</v>
      </c>
      <c r="Z523" s="366">
        <v>352</v>
      </c>
      <c r="AA523" s="366">
        <v>380</v>
      </c>
      <c r="AB523" s="366">
        <v>376</v>
      </c>
      <c r="AC523" s="366">
        <v>356</v>
      </c>
      <c r="AD523" s="366">
        <v>355</v>
      </c>
      <c r="AE523" s="366">
        <v>303</v>
      </c>
      <c r="AF523" s="366">
        <v>350</v>
      </c>
      <c r="AG523" s="366">
        <v>418</v>
      </c>
      <c r="AH523" s="366">
        <v>410</v>
      </c>
      <c r="AI523" s="366">
        <v>390</v>
      </c>
      <c r="AJ523" s="366">
        <v>405</v>
      </c>
      <c r="AK523" s="366">
        <v>398</v>
      </c>
      <c r="AL523" s="366">
        <v>426</v>
      </c>
      <c r="AM523" s="366">
        <v>444</v>
      </c>
      <c r="AN523" s="366">
        <v>508</v>
      </c>
      <c r="AO523" s="366">
        <v>451</v>
      </c>
      <c r="AP523" s="366">
        <v>511</v>
      </c>
      <c r="AQ523" s="366">
        <v>475</v>
      </c>
      <c r="AR523" s="366">
        <v>547</v>
      </c>
      <c r="AS523" s="366">
        <v>426</v>
      </c>
      <c r="AT523" s="366">
        <v>441</v>
      </c>
      <c r="AU523" s="366">
        <v>456</v>
      </c>
      <c r="AV523" s="366">
        <v>464</v>
      </c>
      <c r="AW523" s="366">
        <v>405</v>
      </c>
      <c r="AX523" s="366">
        <v>408</v>
      </c>
      <c r="AY523" s="366">
        <v>407</v>
      </c>
      <c r="AZ523" s="366">
        <v>393</v>
      </c>
      <c r="BA523" s="366">
        <v>448</v>
      </c>
      <c r="BB523" s="366">
        <v>392</v>
      </c>
      <c r="BC523" s="366">
        <v>377</v>
      </c>
      <c r="BD523" s="366">
        <v>348</v>
      </c>
      <c r="BE523" s="366">
        <v>341</v>
      </c>
      <c r="BF523" s="366">
        <v>403</v>
      </c>
      <c r="BG523" s="366">
        <v>408</v>
      </c>
      <c r="BH523" s="366">
        <v>437</v>
      </c>
      <c r="BI523" s="366">
        <v>477</v>
      </c>
      <c r="BJ523" s="366">
        <v>482</v>
      </c>
      <c r="BK523" s="366">
        <v>514</v>
      </c>
      <c r="BL523" s="366">
        <v>530</v>
      </c>
      <c r="BM523" s="366">
        <v>517</v>
      </c>
      <c r="BN523" s="366">
        <v>529</v>
      </c>
      <c r="BO523" s="366">
        <v>520</v>
      </c>
      <c r="BP523" s="366">
        <v>527</v>
      </c>
      <c r="BQ523" s="366">
        <v>533</v>
      </c>
      <c r="BR523" s="366">
        <v>523</v>
      </c>
      <c r="BS523" s="366">
        <v>515</v>
      </c>
      <c r="BT523" s="366">
        <v>437</v>
      </c>
      <c r="BU523" s="366">
        <v>441</v>
      </c>
      <c r="BV523" s="366">
        <v>456</v>
      </c>
      <c r="BW523" s="366">
        <v>398</v>
      </c>
      <c r="BX523" s="366">
        <v>466</v>
      </c>
      <c r="BY523" s="366">
        <v>405</v>
      </c>
      <c r="BZ523" s="366">
        <v>371</v>
      </c>
      <c r="CA523" s="366">
        <v>399</v>
      </c>
      <c r="CB523" s="366">
        <v>387</v>
      </c>
      <c r="CC523" s="366">
        <v>377</v>
      </c>
      <c r="CD523" s="366">
        <v>380</v>
      </c>
      <c r="CE523" s="366">
        <v>390</v>
      </c>
      <c r="CF523" s="366">
        <v>411</v>
      </c>
      <c r="CG523" s="366">
        <v>386</v>
      </c>
      <c r="CH523" s="366">
        <v>451</v>
      </c>
      <c r="CI523" s="366">
        <v>324</v>
      </c>
      <c r="CJ523" s="366">
        <v>321</v>
      </c>
      <c r="CK523" s="366">
        <v>293</v>
      </c>
      <c r="CL523" s="366">
        <v>284</v>
      </c>
      <c r="CM523" s="366">
        <v>244</v>
      </c>
      <c r="CN523" s="366">
        <v>202</v>
      </c>
      <c r="CO523" s="366">
        <v>198</v>
      </c>
      <c r="CP523" s="366">
        <v>207</v>
      </c>
      <c r="CQ523" s="366">
        <v>180</v>
      </c>
      <c r="CR523" s="366">
        <v>146</v>
      </c>
      <c r="CS523" s="366">
        <v>150</v>
      </c>
      <c r="CT523" s="366">
        <v>125</v>
      </c>
      <c r="CU523" s="366">
        <v>75</v>
      </c>
      <c r="CV523" s="366">
        <v>101</v>
      </c>
      <c r="CW523" s="366">
        <v>77</v>
      </c>
      <c r="CX523" s="366">
        <v>50</v>
      </c>
      <c r="CY523" s="366">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 x14ac:dyDescent="0.2">
      <c r="A524" s="51" t="s">
        <v>448</v>
      </c>
      <c r="B524" s="2" t="s">
        <v>346</v>
      </c>
      <c r="C524" s="50" t="str">
        <f t="shared" si="182"/>
        <v>LA Wales - Bridgend</v>
      </c>
      <c r="D524" s="71">
        <f t="shared" si="183"/>
        <v>57929</v>
      </c>
      <c r="E524" s="71">
        <f t="shared" si="184"/>
        <v>60275</v>
      </c>
      <c r="F524" s="72">
        <f t="shared" si="185"/>
        <v>147539</v>
      </c>
      <c r="G524" s="72">
        <f t="shared" si="186"/>
        <v>73118</v>
      </c>
      <c r="H524" s="73">
        <f t="shared" si="187"/>
        <v>74421</v>
      </c>
      <c r="I524" s="73">
        <f t="shared" si="188"/>
        <v>57929</v>
      </c>
      <c r="J524" s="73">
        <f t="shared" si="189"/>
        <v>60275</v>
      </c>
      <c r="K524" s="70">
        <f t="shared" si="190"/>
        <v>15189</v>
      </c>
      <c r="L524" s="71">
        <f t="shared" si="191"/>
        <v>14146</v>
      </c>
      <c r="M524" s="366">
        <v>706</v>
      </c>
      <c r="N524" s="366">
        <v>755</v>
      </c>
      <c r="O524" s="366">
        <v>813</v>
      </c>
      <c r="P524" s="366">
        <v>831</v>
      </c>
      <c r="Q524" s="366">
        <v>818</v>
      </c>
      <c r="R524" s="366">
        <v>848</v>
      </c>
      <c r="S524" s="366">
        <v>897</v>
      </c>
      <c r="T524" s="366">
        <v>878</v>
      </c>
      <c r="U524" s="366">
        <v>904</v>
      </c>
      <c r="V524" s="366">
        <v>977</v>
      </c>
      <c r="W524" s="366">
        <v>844</v>
      </c>
      <c r="X524" s="366">
        <v>896</v>
      </c>
      <c r="Y524" s="366">
        <v>860</v>
      </c>
      <c r="Z524" s="366">
        <v>855</v>
      </c>
      <c r="AA524" s="366">
        <v>861</v>
      </c>
      <c r="AB524" s="366">
        <v>863</v>
      </c>
      <c r="AC524" s="366">
        <v>782</v>
      </c>
      <c r="AD524" s="366">
        <v>801</v>
      </c>
      <c r="AE524" s="366">
        <v>805</v>
      </c>
      <c r="AF524" s="366">
        <v>781</v>
      </c>
      <c r="AG524" s="366">
        <v>805</v>
      </c>
      <c r="AH524" s="366">
        <v>809</v>
      </c>
      <c r="AI524" s="366">
        <v>867</v>
      </c>
      <c r="AJ524" s="366">
        <v>966</v>
      </c>
      <c r="AK524" s="366">
        <v>977</v>
      </c>
      <c r="AL524" s="366">
        <v>878</v>
      </c>
      <c r="AM524" s="366">
        <v>986</v>
      </c>
      <c r="AN524" s="366">
        <v>873</v>
      </c>
      <c r="AO524" s="366">
        <v>962</v>
      </c>
      <c r="AP524" s="366">
        <v>998</v>
      </c>
      <c r="AQ524" s="366">
        <v>866</v>
      </c>
      <c r="AR524" s="366">
        <v>978</v>
      </c>
      <c r="AS524" s="366">
        <v>1002</v>
      </c>
      <c r="AT524" s="366">
        <v>936</v>
      </c>
      <c r="AU524" s="366">
        <v>930</v>
      </c>
      <c r="AV524" s="366">
        <v>989</v>
      </c>
      <c r="AW524" s="366">
        <v>938</v>
      </c>
      <c r="AX524" s="366">
        <v>922</v>
      </c>
      <c r="AY524" s="366">
        <v>925</v>
      </c>
      <c r="AZ524" s="366">
        <v>964</v>
      </c>
      <c r="BA524" s="366">
        <v>1069</v>
      </c>
      <c r="BB524" s="366">
        <v>970</v>
      </c>
      <c r="BC524" s="366">
        <v>789</v>
      </c>
      <c r="BD524" s="366">
        <v>801</v>
      </c>
      <c r="BE524" s="366">
        <v>838</v>
      </c>
      <c r="BF524" s="366">
        <v>848</v>
      </c>
      <c r="BG524" s="366">
        <v>925</v>
      </c>
      <c r="BH524" s="366">
        <v>944</v>
      </c>
      <c r="BI524" s="366">
        <v>1055</v>
      </c>
      <c r="BJ524" s="366">
        <v>1063</v>
      </c>
      <c r="BK524" s="366">
        <v>994</v>
      </c>
      <c r="BL524" s="366">
        <v>971</v>
      </c>
      <c r="BM524" s="366">
        <v>1079</v>
      </c>
      <c r="BN524" s="366">
        <v>1039</v>
      </c>
      <c r="BO524" s="366">
        <v>1083</v>
      </c>
      <c r="BP524" s="366">
        <v>1054</v>
      </c>
      <c r="BQ524" s="366">
        <v>1072</v>
      </c>
      <c r="BR524" s="366">
        <v>966</v>
      </c>
      <c r="BS524" s="366">
        <v>1009</v>
      </c>
      <c r="BT524" s="366">
        <v>1016</v>
      </c>
      <c r="BU524" s="366">
        <v>943</v>
      </c>
      <c r="BV524" s="366">
        <v>908</v>
      </c>
      <c r="BW524" s="366">
        <v>903</v>
      </c>
      <c r="BX524" s="366">
        <v>843</v>
      </c>
      <c r="BY524" s="366">
        <v>825</v>
      </c>
      <c r="BZ524" s="366">
        <v>782</v>
      </c>
      <c r="CA524" s="366">
        <v>799</v>
      </c>
      <c r="CB524" s="366">
        <v>804</v>
      </c>
      <c r="CC524" s="366">
        <v>749</v>
      </c>
      <c r="CD524" s="366">
        <v>804</v>
      </c>
      <c r="CE524" s="366">
        <v>735</v>
      </c>
      <c r="CF524" s="366">
        <v>803</v>
      </c>
      <c r="CG524" s="366">
        <v>816</v>
      </c>
      <c r="CH524" s="366">
        <v>836</v>
      </c>
      <c r="CI524" s="366">
        <v>680</v>
      </c>
      <c r="CJ524" s="366">
        <v>631</v>
      </c>
      <c r="CK524" s="366">
        <v>620</v>
      </c>
      <c r="CL524" s="366">
        <v>565</v>
      </c>
      <c r="CM524" s="366">
        <v>510</v>
      </c>
      <c r="CN524" s="366">
        <v>499</v>
      </c>
      <c r="CO524" s="366">
        <v>429</v>
      </c>
      <c r="CP524" s="366">
        <v>409</v>
      </c>
      <c r="CQ524" s="366">
        <v>359</v>
      </c>
      <c r="CR524" s="366">
        <v>302</v>
      </c>
      <c r="CS524" s="366">
        <v>272</v>
      </c>
      <c r="CT524" s="366">
        <v>267</v>
      </c>
      <c r="CU524" s="366">
        <v>206</v>
      </c>
      <c r="CV524" s="366">
        <v>180</v>
      </c>
      <c r="CW524" s="366">
        <v>185</v>
      </c>
      <c r="CX524" s="366">
        <v>139</v>
      </c>
      <c r="CY524" s="366">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 x14ac:dyDescent="0.2">
      <c r="A525" s="51" t="s">
        <v>448</v>
      </c>
      <c r="B525" s="2" t="s">
        <v>350</v>
      </c>
      <c r="C525" s="50" t="str">
        <f t="shared" si="182"/>
        <v>LA Wales - Caerphilly</v>
      </c>
      <c r="D525" s="71">
        <f t="shared" si="183"/>
        <v>69853</v>
      </c>
      <c r="E525" s="71">
        <f t="shared" si="184"/>
        <v>74208</v>
      </c>
      <c r="F525" s="72">
        <f t="shared" si="185"/>
        <v>181731</v>
      </c>
      <c r="G525" s="72">
        <f t="shared" si="186"/>
        <v>89079</v>
      </c>
      <c r="H525" s="73">
        <f t="shared" si="187"/>
        <v>92652</v>
      </c>
      <c r="I525" s="73">
        <f t="shared" si="188"/>
        <v>69853</v>
      </c>
      <c r="J525" s="73">
        <f t="shared" si="189"/>
        <v>74208</v>
      </c>
      <c r="K525" s="70">
        <f t="shared" si="190"/>
        <v>19226</v>
      </c>
      <c r="L525" s="71">
        <f t="shared" si="191"/>
        <v>18444</v>
      </c>
      <c r="M525" s="366">
        <v>880</v>
      </c>
      <c r="N525" s="366">
        <v>929</v>
      </c>
      <c r="O525" s="366">
        <v>993</v>
      </c>
      <c r="P525" s="366">
        <v>1002</v>
      </c>
      <c r="Q525" s="366">
        <v>1045</v>
      </c>
      <c r="R525" s="366">
        <v>1086</v>
      </c>
      <c r="S525" s="366">
        <v>1066</v>
      </c>
      <c r="T525" s="366">
        <v>1029</v>
      </c>
      <c r="U525" s="366">
        <v>1080</v>
      </c>
      <c r="V525" s="366">
        <v>1100</v>
      </c>
      <c r="W525" s="366">
        <v>1237</v>
      </c>
      <c r="X525" s="366">
        <v>1118</v>
      </c>
      <c r="Y525" s="366">
        <v>1227</v>
      </c>
      <c r="Z525" s="366">
        <v>1090</v>
      </c>
      <c r="AA525" s="366">
        <v>1088</v>
      </c>
      <c r="AB525" s="366">
        <v>1050</v>
      </c>
      <c r="AC525" s="366">
        <v>1108</v>
      </c>
      <c r="AD525" s="366">
        <v>1098</v>
      </c>
      <c r="AE525" s="366">
        <v>1043</v>
      </c>
      <c r="AF525" s="366">
        <v>1003</v>
      </c>
      <c r="AG525" s="366">
        <v>991</v>
      </c>
      <c r="AH525" s="366">
        <v>1005</v>
      </c>
      <c r="AI525" s="366">
        <v>1034</v>
      </c>
      <c r="AJ525" s="366">
        <v>1220</v>
      </c>
      <c r="AK525" s="366">
        <v>1073</v>
      </c>
      <c r="AL525" s="366">
        <v>1131</v>
      </c>
      <c r="AM525" s="366">
        <v>1115</v>
      </c>
      <c r="AN525" s="366">
        <v>1170</v>
      </c>
      <c r="AO525" s="366">
        <v>1121</v>
      </c>
      <c r="AP525" s="366">
        <v>1245</v>
      </c>
      <c r="AQ525" s="366">
        <v>1150</v>
      </c>
      <c r="AR525" s="366">
        <v>1137</v>
      </c>
      <c r="AS525" s="366">
        <v>1164</v>
      </c>
      <c r="AT525" s="366">
        <v>1091</v>
      </c>
      <c r="AU525" s="366">
        <v>1179</v>
      </c>
      <c r="AV525" s="366">
        <v>1125</v>
      </c>
      <c r="AW525" s="366">
        <v>1088</v>
      </c>
      <c r="AX525" s="366">
        <v>1118</v>
      </c>
      <c r="AY525" s="366">
        <v>1086</v>
      </c>
      <c r="AZ525" s="366">
        <v>1169</v>
      </c>
      <c r="BA525" s="366">
        <v>1082</v>
      </c>
      <c r="BB525" s="366">
        <v>1087</v>
      </c>
      <c r="BC525" s="366">
        <v>1040</v>
      </c>
      <c r="BD525" s="366">
        <v>1019</v>
      </c>
      <c r="BE525" s="366">
        <v>1025</v>
      </c>
      <c r="BF525" s="366">
        <v>1021</v>
      </c>
      <c r="BG525" s="366">
        <v>1030</v>
      </c>
      <c r="BH525" s="366">
        <v>1160</v>
      </c>
      <c r="BI525" s="366">
        <v>1149</v>
      </c>
      <c r="BJ525" s="366">
        <v>1223</v>
      </c>
      <c r="BK525" s="366">
        <v>1204</v>
      </c>
      <c r="BL525" s="366">
        <v>1340</v>
      </c>
      <c r="BM525" s="366">
        <v>1332</v>
      </c>
      <c r="BN525" s="366">
        <v>1281</v>
      </c>
      <c r="BO525" s="366">
        <v>1313</v>
      </c>
      <c r="BP525" s="366">
        <v>1288</v>
      </c>
      <c r="BQ525" s="366">
        <v>1307</v>
      </c>
      <c r="BR525" s="366">
        <v>1278</v>
      </c>
      <c r="BS525" s="366">
        <v>1191</v>
      </c>
      <c r="BT525" s="366">
        <v>1183</v>
      </c>
      <c r="BU525" s="366">
        <v>1154</v>
      </c>
      <c r="BV525" s="366">
        <v>1082</v>
      </c>
      <c r="BW525" s="366">
        <v>1118</v>
      </c>
      <c r="BX525" s="366">
        <v>1061</v>
      </c>
      <c r="BY525" s="366">
        <v>994</v>
      </c>
      <c r="BZ525" s="366">
        <v>894</v>
      </c>
      <c r="CA525" s="366">
        <v>1011</v>
      </c>
      <c r="CB525" s="366">
        <v>975</v>
      </c>
      <c r="CC525" s="366">
        <v>947</v>
      </c>
      <c r="CD525" s="366">
        <v>947</v>
      </c>
      <c r="CE525" s="366">
        <v>1022</v>
      </c>
      <c r="CF525" s="366">
        <v>933</v>
      </c>
      <c r="CG525" s="366">
        <v>1066</v>
      </c>
      <c r="CH525" s="366">
        <v>1025</v>
      </c>
      <c r="CI525" s="366">
        <v>806</v>
      </c>
      <c r="CJ525" s="366">
        <v>743</v>
      </c>
      <c r="CK525" s="366">
        <v>712</v>
      </c>
      <c r="CL525" s="366">
        <v>644</v>
      </c>
      <c r="CM525" s="366">
        <v>653</v>
      </c>
      <c r="CN525" s="366">
        <v>496</v>
      </c>
      <c r="CO525" s="366">
        <v>504</v>
      </c>
      <c r="CP525" s="366">
        <v>505</v>
      </c>
      <c r="CQ525" s="366">
        <v>428</v>
      </c>
      <c r="CR525" s="366">
        <v>363</v>
      </c>
      <c r="CS525" s="366">
        <v>332</v>
      </c>
      <c r="CT525" s="366">
        <v>269</v>
      </c>
      <c r="CU525" s="366">
        <v>253</v>
      </c>
      <c r="CV525" s="366">
        <v>186</v>
      </c>
      <c r="CW525" s="366">
        <v>158</v>
      </c>
      <c r="CX525" s="366">
        <v>161</v>
      </c>
      <c r="CY525" s="366">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 x14ac:dyDescent="0.2">
      <c r="A526" s="51" t="s">
        <v>448</v>
      </c>
      <c r="B526" s="2" t="s">
        <v>347</v>
      </c>
      <c r="C526" s="50" t="str">
        <f t="shared" si="182"/>
        <v>LA Wales - Cardiff</v>
      </c>
      <c r="D526" s="71">
        <f t="shared" si="183"/>
        <v>145126</v>
      </c>
      <c r="E526" s="71">
        <f t="shared" si="184"/>
        <v>148704</v>
      </c>
      <c r="F526" s="72">
        <f t="shared" si="185"/>
        <v>369202</v>
      </c>
      <c r="G526" s="72">
        <f t="shared" si="186"/>
        <v>183689</v>
      </c>
      <c r="H526" s="73">
        <f t="shared" si="187"/>
        <v>185513</v>
      </c>
      <c r="I526" s="73">
        <f t="shared" si="188"/>
        <v>145126</v>
      </c>
      <c r="J526" s="73">
        <f t="shared" si="189"/>
        <v>148704</v>
      </c>
      <c r="K526" s="70">
        <f t="shared" si="190"/>
        <v>38563</v>
      </c>
      <c r="L526" s="71">
        <f t="shared" si="191"/>
        <v>36809</v>
      </c>
      <c r="M526" s="366">
        <v>1892</v>
      </c>
      <c r="N526" s="366">
        <v>2008</v>
      </c>
      <c r="O526" s="366">
        <v>2091</v>
      </c>
      <c r="P526" s="366">
        <v>2099</v>
      </c>
      <c r="Q526" s="366">
        <v>2302</v>
      </c>
      <c r="R526" s="366">
        <v>2206</v>
      </c>
      <c r="S526" s="366">
        <v>2313</v>
      </c>
      <c r="T526" s="366">
        <v>2298</v>
      </c>
      <c r="U526" s="366">
        <v>2412</v>
      </c>
      <c r="V526" s="366">
        <v>2462</v>
      </c>
      <c r="W526" s="366">
        <v>2211</v>
      </c>
      <c r="X526" s="366">
        <v>2158</v>
      </c>
      <c r="Y526" s="366">
        <v>2204</v>
      </c>
      <c r="Z526" s="366">
        <v>2151</v>
      </c>
      <c r="AA526" s="366">
        <v>2075</v>
      </c>
      <c r="AB526" s="366">
        <v>1858</v>
      </c>
      <c r="AC526" s="366">
        <v>1865</v>
      </c>
      <c r="AD526" s="366">
        <v>1958</v>
      </c>
      <c r="AE526" s="366">
        <v>2257</v>
      </c>
      <c r="AF526" s="366">
        <v>3711</v>
      </c>
      <c r="AG526" s="366">
        <v>4341</v>
      </c>
      <c r="AH526" s="366">
        <v>4235</v>
      </c>
      <c r="AI526" s="366">
        <v>4171</v>
      </c>
      <c r="AJ526" s="366">
        <v>4112</v>
      </c>
      <c r="AK526" s="366">
        <v>3894</v>
      </c>
      <c r="AL526" s="366">
        <v>3806</v>
      </c>
      <c r="AM526" s="366">
        <v>4048</v>
      </c>
      <c r="AN526" s="366">
        <v>3736</v>
      </c>
      <c r="AO526" s="366">
        <v>3538</v>
      </c>
      <c r="AP526" s="366">
        <v>3485</v>
      </c>
      <c r="AQ526" s="366">
        <v>3145</v>
      </c>
      <c r="AR526" s="366">
        <v>3216</v>
      </c>
      <c r="AS526" s="366">
        <v>2929</v>
      </c>
      <c r="AT526" s="366">
        <v>2553</v>
      </c>
      <c r="AU526" s="366">
        <v>2717</v>
      </c>
      <c r="AV526" s="366">
        <v>2587</v>
      </c>
      <c r="AW526" s="366">
        <v>2511</v>
      </c>
      <c r="AX526" s="366">
        <v>2644</v>
      </c>
      <c r="AY526" s="366">
        <v>2335</v>
      </c>
      <c r="AZ526" s="366">
        <v>2321</v>
      </c>
      <c r="BA526" s="366">
        <v>2345</v>
      </c>
      <c r="BB526" s="366">
        <v>2251</v>
      </c>
      <c r="BC526" s="366">
        <v>1881</v>
      </c>
      <c r="BD526" s="366">
        <v>2008</v>
      </c>
      <c r="BE526" s="366">
        <v>1971</v>
      </c>
      <c r="BF526" s="366">
        <v>2038</v>
      </c>
      <c r="BG526" s="366">
        <v>2090</v>
      </c>
      <c r="BH526" s="366">
        <v>1986</v>
      </c>
      <c r="BI526" s="366">
        <v>2031</v>
      </c>
      <c r="BJ526" s="366">
        <v>2099</v>
      </c>
      <c r="BK526" s="366">
        <v>2072</v>
      </c>
      <c r="BL526" s="366">
        <v>2107</v>
      </c>
      <c r="BM526" s="366">
        <v>1896</v>
      </c>
      <c r="BN526" s="366">
        <v>2077</v>
      </c>
      <c r="BO526" s="366">
        <v>1989</v>
      </c>
      <c r="BP526" s="366">
        <v>2031</v>
      </c>
      <c r="BQ526" s="366">
        <v>2013</v>
      </c>
      <c r="BR526" s="366">
        <v>1942</v>
      </c>
      <c r="BS526" s="366">
        <v>2000</v>
      </c>
      <c r="BT526" s="366">
        <v>1906</v>
      </c>
      <c r="BU526" s="366">
        <v>1757</v>
      </c>
      <c r="BV526" s="366">
        <v>1830</v>
      </c>
      <c r="BW526" s="366">
        <v>1717</v>
      </c>
      <c r="BX526" s="366">
        <v>1725</v>
      </c>
      <c r="BY526" s="366">
        <v>1541</v>
      </c>
      <c r="BZ526" s="366">
        <v>1572</v>
      </c>
      <c r="CA526" s="366">
        <v>1515</v>
      </c>
      <c r="CB526" s="366">
        <v>1429</v>
      </c>
      <c r="CC526" s="366">
        <v>1391</v>
      </c>
      <c r="CD526" s="366">
        <v>1345</v>
      </c>
      <c r="CE526" s="366">
        <v>1439</v>
      </c>
      <c r="CF526" s="366">
        <v>1346</v>
      </c>
      <c r="CG526" s="366">
        <v>1313</v>
      </c>
      <c r="CH526" s="366">
        <v>1438</v>
      </c>
      <c r="CI526" s="366">
        <v>1037</v>
      </c>
      <c r="CJ526" s="366">
        <v>1012</v>
      </c>
      <c r="CK526" s="366">
        <v>950</v>
      </c>
      <c r="CL526" s="366">
        <v>839</v>
      </c>
      <c r="CM526" s="366">
        <v>755</v>
      </c>
      <c r="CN526" s="366">
        <v>679</v>
      </c>
      <c r="CO526" s="366">
        <v>672</v>
      </c>
      <c r="CP526" s="366">
        <v>631</v>
      </c>
      <c r="CQ526" s="366">
        <v>630</v>
      </c>
      <c r="CR526" s="366">
        <v>503</v>
      </c>
      <c r="CS526" s="366">
        <v>511</v>
      </c>
      <c r="CT526" s="366">
        <v>461</v>
      </c>
      <c r="CU526" s="366">
        <v>357</v>
      </c>
      <c r="CV526" s="366">
        <v>331</v>
      </c>
      <c r="CW526" s="366">
        <v>255</v>
      </c>
      <c r="CX526" s="366">
        <v>248</v>
      </c>
      <c r="CY526" s="366">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 x14ac:dyDescent="0.2">
      <c r="A527" s="51" t="s">
        <v>448</v>
      </c>
      <c r="B527" s="2" t="s">
        <v>343</v>
      </c>
      <c r="C527" s="50" t="str">
        <f t="shared" si="182"/>
        <v>LA Wales - Carmarthenshire</v>
      </c>
      <c r="D527" s="71">
        <f t="shared" ref="D527:D556" si="192">I527</f>
        <v>73833</v>
      </c>
      <c r="E527" s="71">
        <f t="shared" ref="E527:E556" si="193">J527</f>
        <v>78977</v>
      </c>
      <c r="F527" s="72">
        <f t="shared" ref="F527:F544" si="194">G527+H527</f>
        <v>190073</v>
      </c>
      <c r="G527" s="72">
        <f t="shared" ref="G527:G544" si="195">SUM(M527:CY527)</f>
        <v>92875</v>
      </c>
      <c r="H527" s="73">
        <f t="shared" ref="H527:H544" si="196">SUM(CZ527:GL527)</f>
        <v>97198</v>
      </c>
      <c r="I527" s="73">
        <f t="shared" ref="I527:I544" si="197">SUM(AE527:CY527)</f>
        <v>73833</v>
      </c>
      <c r="J527" s="73">
        <f t="shared" ref="J527:J544" si="198">SUM(DR527:GL527)</f>
        <v>78977</v>
      </c>
      <c r="K527" s="70">
        <f t="shared" ref="K527:K544" si="199">SUM(M527:AD527)</f>
        <v>19042</v>
      </c>
      <c r="L527" s="71">
        <f t="shared" ref="L527:L544" si="200">SUM(CZ527:DQ527)</f>
        <v>18221</v>
      </c>
      <c r="M527" s="366">
        <v>810</v>
      </c>
      <c r="N527" s="366">
        <v>900</v>
      </c>
      <c r="O527" s="366">
        <v>937</v>
      </c>
      <c r="P527" s="366">
        <v>981</v>
      </c>
      <c r="Q527" s="366">
        <v>1044</v>
      </c>
      <c r="R527" s="366">
        <v>1064</v>
      </c>
      <c r="S527" s="366">
        <v>1058</v>
      </c>
      <c r="T527" s="366">
        <v>1034</v>
      </c>
      <c r="U527" s="366">
        <v>1137</v>
      </c>
      <c r="V527" s="366">
        <v>1188</v>
      </c>
      <c r="W527" s="366">
        <v>1139</v>
      </c>
      <c r="X527" s="366">
        <v>1070</v>
      </c>
      <c r="Y527" s="366">
        <v>1176</v>
      </c>
      <c r="Z527" s="366">
        <v>1176</v>
      </c>
      <c r="AA527" s="366">
        <v>1145</v>
      </c>
      <c r="AB527" s="366">
        <v>1061</v>
      </c>
      <c r="AC527" s="366">
        <v>1059</v>
      </c>
      <c r="AD527" s="366">
        <v>1063</v>
      </c>
      <c r="AE527" s="366">
        <v>1064</v>
      </c>
      <c r="AF527" s="366">
        <v>975</v>
      </c>
      <c r="AG527" s="366">
        <v>960</v>
      </c>
      <c r="AH527" s="366">
        <v>978</v>
      </c>
      <c r="AI527" s="366">
        <v>994</v>
      </c>
      <c r="AJ527" s="366">
        <v>1045</v>
      </c>
      <c r="AK527" s="366">
        <v>1098</v>
      </c>
      <c r="AL527" s="366">
        <v>990</v>
      </c>
      <c r="AM527" s="366">
        <v>1053</v>
      </c>
      <c r="AN527" s="366">
        <v>974</v>
      </c>
      <c r="AO527" s="366">
        <v>1043</v>
      </c>
      <c r="AP527" s="366">
        <v>1013</v>
      </c>
      <c r="AQ527" s="366">
        <v>998</v>
      </c>
      <c r="AR527" s="366">
        <v>1087</v>
      </c>
      <c r="AS527" s="366">
        <v>1043</v>
      </c>
      <c r="AT527" s="366">
        <v>1063</v>
      </c>
      <c r="AU527" s="366">
        <v>1019</v>
      </c>
      <c r="AV527" s="366">
        <v>1015</v>
      </c>
      <c r="AW527" s="366">
        <v>937</v>
      </c>
      <c r="AX527" s="366">
        <v>943</v>
      </c>
      <c r="AY527" s="366">
        <v>1002</v>
      </c>
      <c r="AZ527" s="366">
        <v>962</v>
      </c>
      <c r="BA527" s="366">
        <v>946</v>
      </c>
      <c r="BB527" s="366">
        <v>944</v>
      </c>
      <c r="BC527" s="366">
        <v>887</v>
      </c>
      <c r="BD527" s="366">
        <v>885</v>
      </c>
      <c r="BE527" s="366">
        <v>1027</v>
      </c>
      <c r="BF527" s="366">
        <v>990</v>
      </c>
      <c r="BG527" s="366">
        <v>1005</v>
      </c>
      <c r="BH527" s="366">
        <v>1111</v>
      </c>
      <c r="BI527" s="366">
        <v>1169</v>
      </c>
      <c r="BJ527" s="366">
        <v>1303</v>
      </c>
      <c r="BK527" s="366">
        <v>1194</v>
      </c>
      <c r="BL527" s="366">
        <v>1221</v>
      </c>
      <c r="BM527" s="366">
        <v>1233</v>
      </c>
      <c r="BN527" s="366">
        <v>1377</v>
      </c>
      <c r="BO527" s="366">
        <v>1366</v>
      </c>
      <c r="BP527" s="366">
        <v>1427</v>
      </c>
      <c r="BQ527" s="366">
        <v>1498</v>
      </c>
      <c r="BR527" s="366">
        <v>1383</v>
      </c>
      <c r="BS527" s="366">
        <v>1435</v>
      </c>
      <c r="BT527" s="366">
        <v>1330</v>
      </c>
      <c r="BU527" s="366">
        <v>1297</v>
      </c>
      <c r="BV527" s="366">
        <v>1239</v>
      </c>
      <c r="BW527" s="366">
        <v>1307</v>
      </c>
      <c r="BX527" s="366">
        <v>1246</v>
      </c>
      <c r="BY527" s="366">
        <v>1166</v>
      </c>
      <c r="BZ527" s="366">
        <v>1299</v>
      </c>
      <c r="CA527" s="366">
        <v>1250</v>
      </c>
      <c r="CB527" s="366">
        <v>1230</v>
      </c>
      <c r="CC527" s="366">
        <v>1222</v>
      </c>
      <c r="CD527" s="366">
        <v>1130</v>
      </c>
      <c r="CE527" s="366">
        <v>1210</v>
      </c>
      <c r="CF527" s="366">
        <v>1224</v>
      </c>
      <c r="CG527" s="366">
        <v>1274</v>
      </c>
      <c r="CH527" s="366">
        <v>1298</v>
      </c>
      <c r="CI527" s="366">
        <v>1070</v>
      </c>
      <c r="CJ527" s="366">
        <v>994</v>
      </c>
      <c r="CK527" s="366">
        <v>938</v>
      </c>
      <c r="CL527" s="366">
        <v>885</v>
      </c>
      <c r="CM527" s="366">
        <v>858</v>
      </c>
      <c r="CN527" s="366">
        <v>694</v>
      </c>
      <c r="CO527" s="366">
        <v>652</v>
      </c>
      <c r="CP527" s="366">
        <v>630</v>
      </c>
      <c r="CQ527" s="366">
        <v>528</v>
      </c>
      <c r="CR527" s="366">
        <v>539</v>
      </c>
      <c r="CS527" s="366">
        <v>456</v>
      </c>
      <c r="CT527" s="366">
        <v>425</v>
      </c>
      <c r="CU527" s="366">
        <v>353</v>
      </c>
      <c r="CV527" s="366">
        <v>308</v>
      </c>
      <c r="CW527" s="366">
        <v>255</v>
      </c>
      <c r="CX527" s="366">
        <v>192</v>
      </c>
      <c r="CY527" s="366">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 x14ac:dyDescent="0.2">
      <c r="A528" s="51" t="s">
        <v>448</v>
      </c>
      <c r="B528" s="2" t="s">
        <v>341</v>
      </c>
      <c r="C528" s="50" t="str">
        <f t="shared" si="182"/>
        <v>LA Wales - Ceredigion</v>
      </c>
      <c r="D528" s="71">
        <f t="shared" si="192"/>
        <v>29990</v>
      </c>
      <c r="E528" s="71">
        <f t="shared" si="193"/>
        <v>30671</v>
      </c>
      <c r="F528" s="72">
        <f t="shared" si="194"/>
        <v>72895</v>
      </c>
      <c r="G528" s="72">
        <f t="shared" si="195"/>
        <v>36262</v>
      </c>
      <c r="H528" s="73">
        <f t="shared" si="196"/>
        <v>36633</v>
      </c>
      <c r="I528" s="73">
        <f t="shared" si="197"/>
        <v>29990</v>
      </c>
      <c r="J528" s="73">
        <f t="shared" si="198"/>
        <v>30671</v>
      </c>
      <c r="K528" s="70">
        <f t="shared" si="199"/>
        <v>6272</v>
      </c>
      <c r="L528" s="71">
        <f t="shared" si="200"/>
        <v>5962</v>
      </c>
      <c r="M528" s="366">
        <v>260</v>
      </c>
      <c r="N528" s="366">
        <v>280</v>
      </c>
      <c r="O528" s="366">
        <v>295</v>
      </c>
      <c r="P528" s="366">
        <v>340</v>
      </c>
      <c r="Q528" s="366">
        <v>329</v>
      </c>
      <c r="R528" s="366">
        <v>361</v>
      </c>
      <c r="S528" s="366">
        <v>307</v>
      </c>
      <c r="T528" s="366">
        <v>350</v>
      </c>
      <c r="U528" s="366">
        <v>369</v>
      </c>
      <c r="V528" s="366">
        <v>417</v>
      </c>
      <c r="W528" s="366">
        <v>365</v>
      </c>
      <c r="X528" s="366">
        <v>358</v>
      </c>
      <c r="Y528" s="366">
        <v>337</v>
      </c>
      <c r="Z528" s="366">
        <v>373</v>
      </c>
      <c r="AA528" s="366">
        <v>383</v>
      </c>
      <c r="AB528" s="366">
        <v>375</v>
      </c>
      <c r="AC528" s="366">
        <v>389</v>
      </c>
      <c r="AD528" s="366">
        <v>384</v>
      </c>
      <c r="AE528" s="366">
        <v>387</v>
      </c>
      <c r="AF528" s="366">
        <v>771</v>
      </c>
      <c r="AG528" s="366">
        <v>874</v>
      </c>
      <c r="AH528" s="366">
        <v>907</v>
      </c>
      <c r="AI528" s="366">
        <v>761</v>
      </c>
      <c r="AJ528" s="366">
        <v>624</v>
      </c>
      <c r="AK528" s="366">
        <v>594</v>
      </c>
      <c r="AL528" s="366">
        <v>543</v>
      </c>
      <c r="AM528" s="366">
        <v>636</v>
      </c>
      <c r="AN528" s="366">
        <v>682</v>
      </c>
      <c r="AO528" s="366">
        <v>587</v>
      </c>
      <c r="AP528" s="366">
        <v>469</v>
      </c>
      <c r="AQ528" s="366">
        <v>395</v>
      </c>
      <c r="AR528" s="366">
        <v>247</v>
      </c>
      <c r="AS528" s="366">
        <v>190</v>
      </c>
      <c r="AT528" s="366">
        <v>244</v>
      </c>
      <c r="AU528" s="366">
        <v>174</v>
      </c>
      <c r="AV528" s="366">
        <v>277</v>
      </c>
      <c r="AW528" s="366">
        <v>205</v>
      </c>
      <c r="AX528" s="366">
        <v>309</v>
      </c>
      <c r="AY528" s="366">
        <v>296</v>
      </c>
      <c r="AZ528" s="366">
        <v>292</v>
      </c>
      <c r="BA528" s="366">
        <v>292</v>
      </c>
      <c r="BB528" s="366">
        <v>315</v>
      </c>
      <c r="BC528" s="366">
        <v>272</v>
      </c>
      <c r="BD528" s="366">
        <v>343</v>
      </c>
      <c r="BE528" s="366">
        <v>326</v>
      </c>
      <c r="BF528" s="366">
        <v>323</v>
      </c>
      <c r="BG528" s="366">
        <v>319</v>
      </c>
      <c r="BH528" s="366">
        <v>321</v>
      </c>
      <c r="BI528" s="366">
        <v>396</v>
      </c>
      <c r="BJ528" s="366">
        <v>399</v>
      </c>
      <c r="BK528" s="366">
        <v>436</v>
      </c>
      <c r="BL528" s="366">
        <v>462</v>
      </c>
      <c r="BM528" s="366">
        <v>475</v>
      </c>
      <c r="BN528" s="366">
        <v>502</v>
      </c>
      <c r="BO528" s="366">
        <v>476</v>
      </c>
      <c r="BP528" s="366">
        <v>485</v>
      </c>
      <c r="BQ528" s="366">
        <v>531</v>
      </c>
      <c r="BR528" s="366">
        <v>518</v>
      </c>
      <c r="BS528" s="366">
        <v>488</v>
      </c>
      <c r="BT528" s="366">
        <v>470</v>
      </c>
      <c r="BU528" s="366">
        <v>513</v>
      </c>
      <c r="BV528" s="366">
        <v>511</v>
      </c>
      <c r="BW528" s="366">
        <v>509</v>
      </c>
      <c r="BX528" s="366">
        <v>503</v>
      </c>
      <c r="BY528" s="366">
        <v>506</v>
      </c>
      <c r="BZ528" s="366">
        <v>507</v>
      </c>
      <c r="CA528" s="366">
        <v>471</v>
      </c>
      <c r="CB528" s="366">
        <v>469</v>
      </c>
      <c r="CC528" s="366">
        <v>470</v>
      </c>
      <c r="CD528" s="366">
        <v>492</v>
      </c>
      <c r="CE528" s="366">
        <v>494</v>
      </c>
      <c r="CF528" s="366">
        <v>562</v>
      </c>
      <c r="CG528" s="366">
        <v>570</v>
      </c>
      <c r="CH528" s="366">
        <v>524</v>
      </c>
      <c r="CI528" s="366">
        <v>398</v>
      </c>
      <c r="CJ528" s="366">
        <v>418</v>
      </c>
      <c r="CK528" s="366">
        <v>406</v>
      </c>
      <c r="CL528" s="366">
        <v>376</v>
      </c>
      <c r="CM528" s="366">
        <v>321</v>
      </c>
      <c r="CN528" s="366">
        <v>233</v>
      </c>
      <c r="CO528" s="366">
        <v>296</v>
      </c>
      <c r="CP528" s="366">
        <v>231</v>
      </c>
      <c r="CQ528" s="366">
        <v>216</v>
      </c>
      <c r="CR528" s="366">
        <v>203</v>
      </c>
      <c r="CS528" s="366">
        <v>166</v>
      </c>
      <c r="CT528" s="366">
        <v>158</v>
      </c>
      <c r="CU528" s="366">
        <v>161</v>
      </c>
      <c r="CV528" s="366">
        <v>137</v>
      </c>
      <c r="CW528" s="366">
        <v>123</v>
      </c>
      <c r="CX528" s="366">
        <v>69</v>
      </c>
      <c r="CY528" s="366">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 x14ac:dyDescent="0.2">
      <c r="A529" s="51" t="s">
        <v>448</v>
      </c>
      <c r="B529" s="2" t="s">
        <v>337</v>
      </c>
      <c r="C529" s="50" t="str">
        <f t="shared" si="182"/>
        <v>LA Wales - Conwy</v>
      </c>
      <c r="D529" s="71">
        <f t="shared" si="192"/>
        <v>46669</v>
      </c>
      <c r="E529" s="71">
        <f t="shared" si="193"/>
        <v>50331</v>
      </c>
      <c r="F529" s="72">
        <f t="shared" si="194"/>
        <v>118184</v>
      </c>
      <c r="G529" s="72">
        <f t="shared" si="195"/>
        <v>57605</v>
      </c>
      <c r="H529" s="73">
        <f t="shared" si="196"/>
        <v>60579</v>
      </c>
      <c r="I529" s="73">
        <f t="shared" si="197"/>
        <v>46669</v>
      </c>
      <c r="J529" s="73">
        <f t="shared" si="198"/>
        <v>50331</v>
      </c>
      <c r="K529" s="70">
        <f t="shared" si="199"/>
        <v>10936</v>
      </c>
      <c r="L529" s="71">
        <f t="shared" si="200"/>
        <v>10248</v>
      </c>
      <c r="M529" s="366">
        <v>514</v>
      </c>
      <c r="N529" s="366">
        <v>530</v>
      </c>
      <c r="O529" s="366">
        <v>561</v>
      </c>
      <c r="P529" s="366">
        <v>549</v>
      </c>
      <c r="Q529" s="366">
        <v>577</v>
      </c>
      <c r="R529" s="366">
        <v>626</v>
      </c>
      <c r="S529" s="366">
        <v>584</v>
      </c>
      <c r="T529" s="366">
        <v>646</v>
      </c>
      <c r="U529" s="366">
        <v>655</v>
      </c>
      <c r="V529" s="366">
        <v>644</v>
      </c>
      <c r="W529" s="366">
        <v>663</v>
      </c>
      <c r="X529" s="366">
        <v>608</v>
      </c>
      <c r="Y529" s="366">
        <v>632</v>
      </c>
      <c r="Z529" s="366">
        <v>633</v>
      </c>
      <c r="AA529" s="366">
        <v>670</v>
      </c>
      <c r="AB529" s="366">
        <v>640</v>
      </c>
      <c r="AC529" s="366">
        <v>646</v>
      </c>
      <c r="AD529" s="366">
        <v>558</v>
      </c>
      <c r="AE529" s="366">
        <v>588</v>
      </c>
      <c r="AF529" s="366">
        <v>548</v>
      </c>
      <c r="AG529" s="366">
        <v>588</v>
      </c>
      <c r="AH529" s="366">
        <v>559</v>
      </c>
      <c r="AI529" s="366">
        <v>575</v>
      </c>
      <c r="AJ529" s="366">
        <v>656</v>
      </c>
      <c r="AK529" s="366">
        <v>605</v>
      </c>
      <c r="AL529" s="366">
        <v>604</v>
      </c>
      <c r="AM529" s="366">
        <v>593</v>
      </c>
      <c r="AN529" s="366">
        <v>583</v>
      </c>
      <c r="AO529" s="366">
        <v>587</v>
      </c>
      <c r="AP529" s="366">
        <v>609</v>
      </c>
      <c r="AQ529" s="366">
        <v>613</v>
      </c>
      <c r="AR529" s="366">
        <v>618</v>
      </c>
      <c r="AS529" s="366">
        <v>638</v>
      </c>
      <c r="AT529" s="366">
        <v>599</v>
      </c>
      <c r="AU529" s="366">
        <v>536</v>
      </c>
      <c r="AV529" s="366">
        <v>551</v>
      </c>
      <c r="AW529" s="366">
        <v>566</v>
      </c>
      <c r="AX529" s="366">
        <v>583</v>
      </c>
      <c r="AY529" s="366">
        <v>564</v>
      </c>
      <c r="AZ529" s="366">
        <v>578</v>
      </c>
      <c r="BA529" s="366">
        <v>630</v>
      </c>
      <c r="BB529" s="366">
        <v>584</v>
      </c>
      <c r="BC529" s="366">
        <v>504</v>
      </c>
      <c r="BD529" s="366">
        <v>542</v>
      </c>
      <c r="BE529" s="366">
        <v>576</v>
      </c>
      <c r="BF529" s="366">
        <v>566</v>
      </c>
      <c r="BG529" s="366">
        <v>545</v>
      </c>
      <c r="BH529" s="366">
        <v>646</v>
      </c>
      <c r="BI529" s="366">
        <v>792</v>
      </c>
      <c r="BJ529" s="366">
        <v>770</v>
      </c>
      <c r="BK529" s="366">
        <v>749</v>
      </c>
      <c r="BL529" s="366">
        <v>824</v>
      </c>
      <c r="BM529" s="366">
        <v>760</v>
      </c>
      <c r="BN529" s="366">
        <v>806</v>
      </c>
      <c r="BO529" s="366">
        <v>882</v>
      </c>
      <c r="BP529" s="366">
        <v>883</v>
      </c>
      <c r="BQ529" s="366">
        <v>893</v>
      </c>
      <c r="BR529" s="366">
        <v>847</v>
      </c>
      <c r="BS529" s="366">
        <v>874</v>
      </c>
      <c r="BT529" s="366">
        <v>855</v>
      </c>
      <c r="BU529" s="366">
        <v>874</v>
      </c>
      <c r="BV529" s="366">
        <v>835</v>
      </c>
      <c r="BW529" s="366">
        <v>780</v>
      </c>
      <c r="BX529" s="366">
        <v>824</v>
      </c>
      <c r="BY529" s="366">
        <v>789</v>
      </c>
      <c r="BZ529" s="366">
        <v>739</v>
      </c>
      <c r="CA529" s="366">
        <v>813</v>
      </c>
      <c r="CB529" s="366">
        <v>775</v>
      </c>
      <c r="CC529" s="366">
        <v>744</v>
      </c>
      <c r="CD529" s="366">
        <v>780</v>
      </c>
      <c r="CE529" s="366">
        <v>768</v>
      </c>
      <c r="CF529" s="366">
        <v>888</v>
      </c>
      <c r="CG529" s="366">
        <v>950</v>
      </c>
      <c r="CH529" s="366">
        <v>922</v>
      </c>
      <c r="CI529" s="366">
        <v>726</v>
      </c>
      <c r="CJ529" s="366">
        <v>692</v>
      </c>
      <c r="CK529" s="366">
        <v>669</v>
      </c>
      <c r="CL529" s="366">
        <v>636</v>
      </c>
      <c r="CM529" s="366">
        <v>582</v>
      </c>
      <c r="CN529" s="366">
        <v>493</v>
      </c>
      <c r="CO529" s="366">
        <v>454</v>
      </c>
      <c r="CP529" s="366">
        <v>444</v>
      </c>
      <c r="CQ529" s="366">
        <v>390</v>
      </c>
      <c r="CR529" s="366">
        <v>364</v>
      </c>
      <c r="CS529" s="366">
        <v>354</v>
      </c>
      <c r="CT529" s="366">
        <v>301</v>
      </c>
      <c r="CU529" s="366">
        <v>299</v>
      </c>
      <c r="CV529" s="366">
        <v>272</v>
      </c>
      <c r="CW529" s="366">
        <v>190</v>
      </c>
      <c r="CX529" s="366">
        <v>172</v>
      </c>
      <c r="CY529" s="366">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 x14ac:dyDescent="0.2">
      <c r="A530" s="51" t="s">
        <v>448</v>
      </c>
      <c r="B530" s="2" t="s">
        <v>338</v>
      </c>
      <c r="C530" s="50" t="str">
        <f t="shared" si="182"/>
        <v>LA Wales - Denbighshire</v>
      </c>
      <c r="D530" s="71">
        <f t="shared" si="192"/>
        <v>37663</v>
      </c>
      <c r="E530" s="71">
        <f t="shared" si="193"/>
        <v>39502</v>
      </c>
      <c r="F530" s="72">
        <f t="shared" si="194"/>
        <v>96664</v>
      </c>
      <c r="G530" s="72">
        <f t="shared" si="195"/>
        <v>47656</v>
      </c>
      <c r="H530" s="73">
        <f t="shared" si="196"/>
        <v>49008</v>
      </c>
      <c r="I530" s="73">
        <f t="shared" si="197"/>
        <v>37663</v>
      </c>
      <c r="J530" s="73">
        <f t="shared" si="198"/>
        <v>39502</v>
      </c>
      <c r="K530" s="70">
        <f t="shared" si="199"/>
        <v>9993</v>
      </c>
      <c r="L530" s="71">
        <f t="shared" si="200"/>
        <v>9506</v>
      </c>
      <c r="M530" s="366">
        <v>515</v>
      </c>
      <c r="N530" s="366">
        <v>482</v>
      </c>
      <c r="O530" s="366">
        <v>468</v>
      </c>
      <c r="P530" s="366">
        <v>544</v>
      </c>
      <c r="Q530" s="366">
        <v>517</v>
      </c>
      <c r="R530" s="366">
        <v>524</v>
      </c>
      <c r="S530" s="366">
        <v>552</v>
      </c>
      <c r="T530" s="366">
        <v>567</v>
      </c>
      <c r="U530" s="366">
        <v>557</v>
      </c>
      <c r="V530" s="366">
        <v>602</v>
      </c>
      <c r="W530" s="366">
        <v>629</v>
      </c>
      <c r="X530" s="366">
        <v>558</v>
      </c>
      <c r="Y530" s="366">
        <v>617</v>
      </c>
      <c r="Z530" s="366">
        <v>581</v>
      </c>
      <c r="AA530" s="366">
        <v>542</v>
      </c>
      <c r="AB530" s="366">
        <v>581</v>
      </c>
      <c r="AC530" s="366">
        <v>571</v>
      </c>
      <c r="AD530" s="366">
        <v>586</v>
      </c>
      <c r="AE530" s="366">
        <v>584</v>
      </c>
      <c r="AF530" s="366">
        <v>509</v>
      </c>
      <c r="AG530" s="366">
        <v>485</v>
      </c>
      <c r="AH530" s="366">
        <v>512</v>
      </c>
      <c r="AI530" s="366">
        <v>570</v>
      </c>
      <c r="AJ530" s="366">
        <v>548</v>
      </c>
      <c r="AK530" s="366">
        <v>585</v>
      </c>
      <c r="AL530" s="366">
        <v>506</v>
      </c>
      <c r="AM530" s="366">
        <v>600</v>
      </c>
      <c r="AN530" s="366">
        <v>555</v>
      </c>
      <c r="AO530" s="366">
        <v>584</v>
      </c>
      <c r="AP530" s="366">
        <v>553</v>
      </c>
      <c r="AQ530" s="366">
        <v>555</v>
      </c>
      <c r="AR530" s="366">
        <v>529</v>
      </c>
      <c r="AS530" s="366">
        <v>512</v>
      </c>
      <c r="AT530" s="366">
        <v>536</v>
      </c>
      <c r="AU530" s="366">
        <v>482</v>
      </c>
      <c r="AV530" s="366">
        <v>424</v>
      </c>
      <c r="AW530" s="366">
        <v>488</v>
      </c>
      <c r="AX530" s="366">
        <v>430</v>
      </c>
      <c r="AY530" s="366">
        <v>450</v>
      </c>
      <c r="AZ530" s="366">
        <v>442</v>
      </c>
      <c r="BA530" s="366">
        <v>484</v>
      </c>
      <c r="BB530" s="366">
        <v>471</v>
      </c>
      <c r="BC530" s="366">
        <v>382</v>
      </c>
      <c r="BD530" s="366">
        <v>424</v>
      </c>
      <c r="BE530" s="366">
        <v>497</v>
      </c>
      <c r="BF530" s="366">
        <v>498</v>
      </c>
      <c r="BG530" s="366">
        <v>537</v>
      </c>
      <c r="BH530" s="366">
        <v>512</v>
      </c>
      <c r="BI530" s="366">
        <v>633</v>
      </c>
      <c r="BJ530" s="366">
        <v>614</v>
      </c>
      <c r="BK530" s="366">
        <v>618</v>
      </c>
      <c r="BL530" s="366">
        <v>665</v>
      </c>
      <c r="BM530" s="366">
        <v>643</v>
      </c>
      <c r="BN530" s="366">
        <v>712</v>
      </c>
      <c r="BO530" s="366">
        <v>658</v>
      </c>
      <c r="BP530" s="366">
        <v>751</v>
      </c>
      <c r="BQ530" s="366">
        <v>729</v>
      </c>
      <c r="BR530" s="366">
        <v>702</v>
      </c>
      <c r="BS530" s="366">
        <v>698</v>
      </c>
      <c r="BT530" s="366">
        <v>659</v>
      </c>
      <c r="BU530" s="366">
        <v>748</v>
      </c>
      <c r="BV530" s="366">
        <v>657</v>
      </c>
      <c r="BW530" s="366">
        <v>610</v>
      </c>
      <c r="BX530" s="366">
        <v>617</v>
      </c>
      <c r="BY530" s="366">
        <v>596</v>
      </c>
      <c r="BZ530" s="366">
        <v>645</v>
      </c>
      <c r="CA530" s="366">
        <v>590</v>
      </c>
      <c r="CB530" s="366">
        <v>615</v>
      </c>
      <c r="CC530" s="366">
        <v>587</v>
      </c>
      <c r="CD530" s="366">
        <v>585</v>
      </c>
      <c r="CE530" s="366">
        <v>654</v>
      </c>
      <c r="CF530" s="366">
        <v>723</v>
      </c>
      <c r="CG530" s="366">
        <v>698</v>
      </c>
      <c r="CH530" s="366">
        <v>744</v>
      </c>
      <c r="CI530" s="366">
        <v>486</v>
      </c>
      <c r="CJ530" s="366">
        <v>483</v>
      </c>
      <c r="CK530" s="366">
        <v>505</v>
      </c>
      <c r="CL530" s="366">
        <v>471</v>
      </c>
      <c r="CM530" s="366">
        <v>397</v>
      </c>
      <c r="CN530" s="366">
        <v>386</v>
      </c>
      <c r="CO530" s="366">
        <v>331</v>
      </c>
      <c r="CP530" s="366">
        <v>307</v>
      </c>
      <c r="CQ530" s="366">
        <v>298</v>
      </c>
      <c r="CR530" s="366">
        <v>276</v>
      </c>
      <c r="CS530" s="366">
        <v>223</v>
      </c>
      <c r="CT530" s="366">
        <v>200</v>
      </c>
      <c r="CU530" s="366">
        <v>175</v>
      </c>
      <c r="CV530" s="366">
        <v>155</v>
      </c>
      <c r="CW530" s="366">
        <v>126</v>
      </c>
      <c r="CX530" s="366">
        <v>114</v>
      </c>
      <c r="CY530" s="366">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 x14ac:dyDescent="0.2">
      <c r="A531" s="51" t="s">
        <v>448</v>
      </c>
      <c r="B531" s="2" t="s">
        <v>339</v>
      </c>
      <c r="C531" s="50" t="str">
        <f t="shared" si="182"/>
        <v>LA Wales - Flintshire</v>
      </c>
      <c r="D531" s="71">
        <f t="shared" si="192"/>
        <v>60757</v>
      </c>
      <c r="E531" s="71">
        <f t="shared" si="193"/>
        <v>63891</v>
      </c>
      <c r="F531" s="72">
        <f t="shared" si="194"/>
        <v>156847</v>
      </c>
      <c r="G531" s="72">
        <f t="shared" si="195"/>
        <v>77159</v>
      </c>
      <c r="H531" s="73">
        <f t="shared" si="196"/>
        <v>79688</v>
      </c>
      <c r="I531" s="73">
        <f t="shared" si="197"/>
        <v>60757</v>
      </c>
      <c r="J531" s="73">
        <f t="shared" si="198"/>
        <v>63891</v>
      </c>
      <c r="K531" s="70">
        <f t="shared" si="199"/>
        <v>16402</v>
      </c>
      <c r="L531" s="71">
        <f t="shared" si="200"/>
        <v>15797</v>
      </c>
      <c r="M531" s="366">
        <v>704</v>
      </c>
      <c r="N531" s="366">
        <v>775</v>
      </c>
      <c r="O531" s="366">
        <v>820</v>
      </c>
      <c r="P531" s="366">
        <v>871</v>
      </c>
      <c r="Q531" s="366">
        <v>889</v>
      </c>
      <c r="R531" s="366">
        <v>886</v>
      </c>
      <c r="S531" s="366">
        <v>928</v>
      </c>
      <c r="T531" s="366">
        <v>917</v>
      </c>
      <c r="U531" s="366">
        <v>997</v>
      </c>
      <c r="V531" s="366">
        <v>969</v>
      </c>
      <c r="W531" s="366">
        <v>1046</v>
      </c>
      <c r="X531" s="366">
        <v>977</v>
      </c>
      <c r="Y531" s="366">
        <v>1054</v>
      </c>
      <c r="Z531" s="366">
        <v>991</v>
      </c>
      <c r="AA531" s="366">
        <v>903</v>
      </c>
      <c r="AB531" s="366">
        <v>947</v>
      </c>
      <c r="AC531" s="366">
        <v>901</v>
      </c>
      <c r="AD531" s="366">
        <v>827</v>
      </c>
      <c r="AE531" s="366">
        <v>816</v>
      </c>
      <c r="AF531" s="366">
        <v>844</v>
      </c>
      <c r="AG531" s="366">
        <v>772</v>
      </c>
      <c r="AH531" s="366">
        <v>876</v>
      </c>
      <c r="AI531" s="366">
        <v>839</v>
      </c>
      <c r="AJ531" s="366">
        <v>892</v>
      </c>
      <c r="AK531" s="366">
        <v>893</v>
      </c>
      <c r="AL531" s="366">
        <v>873</v>
      </c>
      <c r="AM531" s="366">
        <v>976</v>
      </c>
      <c r="AN531" s="366">
        <v>885</v>
      </c>
      <c r="AO531" s="366">
        <v>1032</v>
      </c>
      <c r="AP531" s="366">
        <v>978</v>
      </c>
      <c r="AQ531" s="366">
        <v>976</v>
      </c>
      <c r="AR531" s="366">
        <v>992</v>
      </c>
      <c r="AS531" s="366">
        <v>1066</v>
      </c>
      <c r="AT531" s="366">
        <v>984</v>
      </c>
      <c r="AU531" s="366">
        <v>935</v>
      </c>
      <c r="AV531" s="366">
        <v>942</v>
      </c>
      <c r="AW531" s="366">
        <v>893</v>
      </c>
      <c r="AX531" s="366">
        <v>908</v>
      </c>
      <c r="AY531" s="366">
        <v>896</v>
      </c>
      <c r="AZ531" s="366">
        <v>936</v>
      </c>
      <c r="BA531" s="366">
        <v>856</v>
      </c>
      <c r="BB531" s="366">
        <v>832</v>
      </c>
      <c r="BC531" s="366">
        <v>868</v>
      </c>
      <c r="BD531" s="366">
        <v>773</v>
      </c>
      <c r="BE531" s="366">
        <v>829</v>
      </c>
      <c r="BF531" s="366">
        <v>862</v>
      </c>
      <c r="BG531" s="366">
        <v>907</v>
      </c>
      <c r="BH531" s="366">
        <v>959</v>
      </c>
      <c r="BI531" s="366">
        <v>1155</v>
      </c>
      <c r="BJ531" s="366">
        <v>1148</v>
      </c>
      <c r="BK531" s="366">
        <v>1095</v>
      </c>
      <c r="BL531" s="366">
        <v>1158</v>
      </c>
      <c r="BM531" s="366">
        <v>1150</v>
      </c>
      <c r="BN531" s="366">
        <v>1089</v>
      </c>
      <c r="BO531" s="366">
        <v>1116</v>
      </c>
      <c r="BP531" s="366">
        <v>1146</v>
      </c>
      <c r="BQ531" s="366">
        <v>1181</v>
      </c>
      <c r="BR531" s="366">
        <v>1045</v>
      </c>
      <c r="BS531" s="366">
        <v>1097</v>
      </c>
      <c r="BT531" s="366">
        <v>1068</v>
      </c>
      <c r="BU531" s="366">
        <v>996</v>
      </c>
      <c r="BV531" s="366">
        <v>1037</v>
      </c>
      <c r="BW531" s="366">
        <v>939</v>
      </c>
      <c r="BX531" s="366">
        <v>891</v>
      </c>
      <c r="BY531" s="366">
        <v>898</v>
      </c>
      <c r="BZ531" s="366">
        <v>835</v>
      </c>
      <c r="CA531" s="366">
        <v>829</v>
      </c>
      <c r="CB531" s="366">
        <v>859</v>
      </c>
      <c r="CC531" s="366">
        <v>857</v>
      </c>
      <c r="CD531" s="366">
        <v>897</v>
      </c>
      <c r="CE531" s="366">
        <v>869</v>
      </c>
      <c r="CF531" s="366">
        <v>949</v>
      </c>
      <c r="CG531" s="366">
        <v>972</v>
      </c>
      <c r="CH531" s="366">
        <v>1054</v>
      </c>
      <c r="CI531" s="366">
        <v>707</v>
      </c>
      <c r="CJ531" s="366">
        <v>694</v>
      </c>
      <c r="CK531" s="366">
        <v>749</v>
      </c>
      <c r="CL531" s="366">
        <v>658</v>
      </c>
      <c r="CM531" s="366">
        <v>548</v>
      </c>
      <c r="CN531" s="366">
        <v>485</v>
      </c>
      <c r="CO531" s="366">
        <v>493</v>
      </c>
      <c r="CP531" s="366">
        <v>447</v>
      </c>
      <c r="CQ531" s="366">
        <v>413</v>
      </c>
      <c r="CR531" s="366">
        <v>350</v>
      </c>
      <c r="CS531" s="366">
        <v>302</v>
      </c>
      <c r="CT531" s="366">
        <v>273</v>
      </c>
      <c r="CU531" s="366">
        <v>229</v>
      </c>
      <c r="CV531" s="366">
        <v>200</v>
      </c>
      <c r="CW531" s="366">
        <v>196</v>
      </c>
      <c r="CX531" s="366">
        <v>160</v>
      </c>
      <c r="CY531" s="366">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 x14ac:dyDescent="0.2">
      <c r="A532" s="51" t="s">
        <v>448</v>
      </c>
      <c r="B532" s="2" t="s">
        <v>336</v>
      </c>
      <c r="C532" s="50" t="str">
        <f t="shared" si="182"/>
        <v>LA Wales - Gwynedd</v>
      </c>
      <c r="D532" s="71">
        <f t="shared" si="192"/>
        <v>50258</v>
      </c>
      <c r="E532" s="71">
        <f t="shared" si="193"/>
        <v>51699</v>
      </c>
      <c r="F532" s="72">
        <f t="shared" si="194"/>
        <v>125171</v>
      </c>
      <c r="G532" s="72">
        <f t="shared" si="195"/>
        <v>62142</v>
      </c>
      <c r="H532" s="73">
        <f t="shared" si="196"/>
        <v>63029</v>
      </c>
      <c r="I532" s="73">
        <f t="shared" si="197"/>
        <v>50258</v>
      </c>
      <c r="J532" s="73">
        <f t="shared" si="198"/>
        <v>51699</v>
      </c>
      <c r="K532" s="70">
        <f t="shared" si="199"/>
        <v>11884</v>
      </c>
      <c r="L532" s="71">
        <f t="shared" si="200"/>
        <v>11330</v>
      </c>
      <c r="M532" s="366">
        <v>547</v>
      </c>
      <c r="N532" s="366">
        <v>548</v>
      </c>
      <c r="O532" s="366">
        <v>606</v>
      </c>
      <c r="P532" s="366">
        <v>567</v>
      </c>
      <c r="Q532" s="366">
        <v>639</v>
      </c>
      <c r="R532" s="366">
        <v>628</v>
      </c>
      <c r="S532" s="366">
        <v>714</v>
      </c>
      <c r="T532" s="366">
        <v>650</v>
      </c>
      <c r="U532" s="366">
        <v>677</v>
      </c>
      <c r="V532" s="366">
        <v>696</v>
      </c>
      <c r="W532" s="366">
        <v>750</v>
      </c>
      <c r="X532" s="366">
        <v>724</v>
      </c>
      <c r="Y532" s="366">
        <v>688</v>
      </c>
      <c r="Z532" s="366">
        <v>725</v>
      </c>
      <c r="AA532" s="366">
        <v>737</v>
      </c>
      <c r="AB532" s="366">
        <v>653</v>
      </c>
      <c r="AC532" s="366">
        <v>663</v>
      </c>
      <c r="AD532" s="366">
        <v>672</v>
      </c>
      <c r="AE532" s="366">
        <v>716</v>
      </c>
      <c r="AF532" s="366">
        <v>930</v>
      </c>
      <c r="AG532" s="366">
        <v>1050</v>
      </c>
      <c r="AH532" s="366">
        <v>1094</v>
      </c>
      <c r="AI532" s="366">
        <v>1094</v>
      </c>
      <c r="AJ532" s="366">
        <v>990</v>
      </c>
      <c r="AK532" s="366">
        <v>992</v>
      </c>
      <c r="AL532" s="366">
        <v>952</v>
      </c>
      <c r="AM532" s="366">
        <v>1065</v>
      </c>
      <c r="AN532" s="366">
        <v>951</v>
      </c>
      <c r="AO532" s="366">
        <v>789</v>
      </c>
      <c r="AP532" s="366">
        <v>863</v>
      </c>
      <c r="AQ532" s="366">
        <v>834</v>
      </c>
      <c r="AR532" s="366">
        <v>780</v>
      </c>
      <c r="AS532" s="366">
        <v>726</v>
      </c>
      <c r="AT532" s="366">
        <v>685</v>
      </c>
      <c r="AU532" s="366">
        <v>640</v>
      </c>
      <c r="AV532" s="366">
        <v>676</v>
      </c>
      <c r="AW532" s="366">
        <v>608</v>
      </c>
      <c r="AX532" s="366">
        <v>610</v>
      </c>
      <c r="AY532" s="366">
        <v>650</v>
      </c>
      <c r="AZ532" s="366">
        <v>664</v>
      </c>
      <c r="BA532" s="366">
        <v>649</v>
      </c>
      <c r="BB532" s="366">
        <v>607</v>
      </c>
      <c r="BC532" s="366">
        <v>573</v>
      </c>
      <c r="BD532" s="366">
        <v>559</v>
      </c>
      <c r="BE532" s="366">
        <v>552</v>
      </c>
      <c r="BF532" s="366">
        <v>609</v>
      </c>
      <c r="BG532" s="366">
        <v>637</v>
      </c>
      <c r="BH532" s="366">
        <v>720</v>
      </c>
      <c r="BI532" s="366">
        <v>728</v>
      </c>
      <c r="BJ532" s="366">
        <v>800</v>
      </c>
      <c r="BK532" s="366">
        <v>747</v>
      </c>
      <c r="BL532" s="366">
        <v>718</v>
      </c>
      <c r="BM532" s="366">
        <v>798</v>
      </c>
      <c r="BN532" s="366">
        <v>772</v>
      </c>
      <c r="BO532" s="366">
        <v>815</v>
      </c>
      <c r="BP532" s="366">
        <v>843</v>
      </c>
      <c r="BQ532" s="366">
        <v>845</v>
      </c>
      <c r="BR532" s="366">
        <v>891</v>
      </c>
      <c r="BS532" s="366">
        <v>848</v>
      </c>
      <c r="BT532" s="366">
        <v>849</v>
      </c>
      <c r="BU532" s="366">
        <v>756</v>
      </c>
      <c r="BV532" s="366">
        <v>771</v>
      </c>
      <c r="BW532" s="366">
        <v>853</v>
      </c>
      <c r="BX532" s="366">
        <v>795</v>
      </c>
      <c r="BY532" s="366">
        <v>727</v>
      </c>
      <c r="BZ532" s="366">
        <v>732</v>
      </c>
      <c r="CA532" s="366">
        <v>728</v>
      </c>
      <c r="CB532" s="366">
        <v>736</v>
      </c>
      <c r="CC532" s="366">
        <v>694</v>
      </c>
      <c r="CD532" s="366">
        <v>717</v>
      </c>
      <c r="CE532" s="366">
        <v>732</v>
      </c>
      <c r="CF532" s="366">
        <v>816</v>
      </c>
      <c r="CG532" s="366">
        <v>823</v>
      </c>
      <c r="CH532" s="366">
        <v>836</v>
      </c>
      <c r="CI532" s="366">
        <v>682</v>
      </c>
      <c r="CJ532" s="366">
        <v>609</v>
      </c>
      <c r="CK532" s="366">
        <v>586</v>
      </c>
      <c r="CL532" s="366">
        <v>600</v>
      </c>
      <c r="CM532" s="366">
        <v>498</v>
      </c>
      <c r="CN532" s="366">
        <v>380</v>
      </c>
      <c r="CO532" s="366">
        <v>400</v>
      </c>
      <c r="CP532" s="366">
        <v>397</v>
      </c>
      <c r="CQ532" s="366">
        <v>367</v>
      </c>
      <c r="CR532" s="366">
        <v>332</v>
      </c>
      <c r="CS532" s="366">
        <v>272</v>
      </c>
      <c r="CT532" s="366">
        <v>258</v>
      </c>
      <c r="CU532" s="366">
        <v>237</v>
      </c>
      <c r="CV532" s="366">
        <v>197</v>
      </c>
      <c r="CW532" s="366">
        <v>155</v>
      </c>
      <c r="CX532" s="366">
        <v>167</v>
      </c>
      <c r="CY532" s="366">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 x14ac:dyDescent="0.2">
      <c r="A533" s="51" t="s">
        <v>448</v>
      </c>
      <c r="B533" s="2" t="s">
        <v>335</v>
      </c>
      <c r="C533" s="50" t="str">
        <f t="shared" si="182"/>
        <v>LA Wales - Isle of Anglesey</v>
      </c>
      <c r="D533" s="71">
        <f t="shared" si="192"/>
        <v>27931</v>
      </c>
      <c r="E533" s="71">
        <f t="shared" si="193"/>
        <v>29170</v>
      </c>
      <c r="F533" s="72">
        <f t="shared" si="194"/>
        <v>70440</v>
      </c>
      <c r="G533" s="72">
        <f t="shared" si="195"/>
        <v>34758</v>
      </c>
      <c r="H533" s="73">
        <f t="shared" si="196"/>
        <v>35682</v>
      </c>
      <c r="I533" s="73">
        <f t="shared" si="197"/>
        <v>27931</v>
      </c>
      <c r="J533" s="73">
        <f t="shared" si="198"/>
        <v>29170</v>
      </c>
      <c r="K533" s="70">
        <f t="shared" si="199"/>
        <v>6827</v>
      </c>
      <c r="L533" s="71">
        <f t="shared" si="200"/>
        <v>6512</v>
      </c>
      <c r="M533" s="366">
        <v>308</v>
      </c>
      <c r="N533" s="366">
        <v>307</v>
      </c>
      <c r="O533" s="366">
        <v>343</v>
      </c>
      <c r="P533" s="366">
        <v>381</v>
      </c>
      <c r="Q533" s="366">
        <v>362</v>
      </c>
      <c r="R533" s="366">
        <v>339</v>
      </c>
      <c r="S533" s="366">
        <v>415</v>
      </c>
      <c r="T533" s="366">
        <v>431</v>
      </c>
      <c r="U533" s="366">
        <v>408</v>
      </c>
      <c r="V533" s="366">
        <v>435</v>
      </c>
      <c r="W533" s="366">
        <v>411</v>
      </c>
      <c r="X533" s="366">
        <v>438</v>
      </c>
      <c r="Y533" s="366">
        <v>414</v>
      </c>
      <c r="Z533" s="366">
        <v>387</v>
      </c>
      <c r="AA533" s="366">
        <v>402</v>
      </c>
      <c r="AB533" s="366">
        <v>344</v>
      </c>
      <c r="AC533" s="366">
        <v>344</v>
      </c>
      <c r="AD533" s="366">
        <v>358</v>
      </c>
      <c r="AE533" s="366">
        <v>322</v>
      </c>
      <c r="AF533" s="366">
        <v>321</v>
      </c>
      <c r="AG533" s="366">
        <v>307</v>
      </c>
      <c r="AH533" s="366">
        <v>339</v>
      </c>
      <c r="AI533" s="366">
        <v>325</v>
      </c>
      <c r="AJ533" s="366">
        <v>372</v>
      </c>
      <c r="AK533" s="366">
        <v>404</v>
      </c>
      <c r="AL533" s="366">
        <v>345</v>
      </c>
      <c r="AM533" s="366">
        <v>412</v>
      </c>
      <c r="AN533" s="366">
        <v>361</v>
      </c>
      <c r="AO533" s="366">
        <v>365</v>
      </c>
      <c r="AP533" s="366">
        <v>437</v>
      </c>
      <c r="AQ533" s="366">
        <v>417</v>
      </c>
      <c r="AR533" s="366">
        <v>361</v>
      </c>
      <c r="AS533" s="366">
        <v>361</v>
      </c>
      <c r="AT533" s="366">
        <v>429</v>
      </c>
      <c r="AU533" s="366">
        <v>316</v>
      </c>
      <c r="AV533" s="366">
        <v>298</v>
      </c>
      <c r="AW533" s="366">
        <v>362</v>
      </c>
      <c r="AX533" s="366">
        <v>333</v>
      </c>
      <c r="AY533" s="366">
        <v>355</v>
      </c>
      <c r="AZ533" s="366">
        <v>392</v>
      </c>
      <c r="BA533" s="366">
        <v>364</v>
      </c>
      <c r="BB533" s="366">
        <v>380</v>
      </c>
      <c r="BC533" s="366">
        <v>356</v>
      </c>
      <c r="BD533" s="366">
        <v>324</v>
      </c>
      <c r="BE533" s="366">
        <v>318</v>
      </c>
      <c r="BF533" s="366">
        <v>379</v>
      </c>
      <c r="BG533" s="366">
        <v>379</v>
      </c>
      <c r="BH533" s="366">
        <v>445</v>
      </c>
      <c r="BI533" s="366">
        <v>416</v>
      </c>
      <c r="BJ533" s="366">
        <v>502</v>
      </c>
      <c r="BK533" s="366">
        <v>435</v>
      </c>
      <c r="BL533" s="366">
        <v>451</v>
      </c>
      <c r="BM533" s="366">
        <v>449</v>
      </c>
      <c r="BN533" s="366">
        <v>512</v>
      </c>
      <c r="BO533" s="366">
        <v>492</v>
      </c>
      <c r="BP533" s="366">
        <v>505</v>
      </c>
      <c r="BQ533" s="366">
        <v>473</v>
      </c>
      <c r="BR533" s="366">
        <v>533</v>
      </c>
      <c r="BS533" s="366">
        <v>482</v>
      </c>
      <c r="BT533" s="366">
        <v>516</v>
      </c>
      <c r="BU533" s="366">
        <v>513</v>
      </c>
      <c r="BV533" s="366">
        <v>540</v>
      </c>
      <c r="BW533" s="366">
        <v>517</v>
      </c>
      <c r="BX533" s="366">
        <v>482</v>
      </c>
      <c r="BY533" s="366">
        <v>508</v>
      </c>
      <c r="BZ533" s="366">
        <v>480</v>
      </c>
      <c r="CA533" s="366">
        <v>503</v>
      </c>
      <c r="CB533" s="366">
        <v>480</v>
      </c>
      <c r="CC533" s="366">
        <v>469</v>
      </c>
      <c r="CD533" s="366">
        <v>455</v>
      </c>
      <c r="CE533" s="366">
        <v>509</v>
      </c>
      <c r="CF533" s="366">
        <v>537</v>
      </c>
      <c r="CG533" s="366">
        <v>541</v>
      </c>
      <c r="CH533" s="366">
        <v>510</v>
      </c>
      <c r="CI533" s="366">
        <v>395</v>
      </c>
      <c r="CJ533" s="366">
        <v>426</v>
      </c>
      <c r="CK533" s="366">
        <v>420</v>
      </c>
      <c r="CL533" s="366">
        <v>377</v>
      </c>
      <c r="CM533" s="366">
        <v>300</v>
      </c>
      <c r="CN533" s="366">
        <v>275</v>
      </c>
      <c r="CO533" s="366">
        <v>273</v>
      </c>
      <c r="CP533" s="366">
        <v>283</v>
      </c>
      <c r="CQ533" s="366">
        <v>250</v>
      </c>
      <c r="CR533" s="366">
        <v>219</v>
      </c>
      <c r="CS533" s="366">
        <v>195</v>
      </c>
      <c r="CT533" s="366">
        <v>150</v>
      </c>
      <c r="CU533" s="366">
        <v>97</v>
      </c>
      <c r="CV533" s="366">
        <v>112</v>
      </c>
      <c r="CW533" s="366">
        <v>109</v>
      </c>
      <c r="CX533" s="366">
        <v>86</v>
      </c>
      <c r="CY533" s="366">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 x14ac:dyDescent="0.2">
      <c r="A534" s="51" t="s">
        <v>448</v>
      </c>
      <c r="B534" s="2" t="s">
        <v>349</v>
      </c>
      <c r="C534" s="50" t="str">
        <f t="shared" si="182"/>
        <v>LA Wales - Merthyr Tydfil</v>
      </c>
      <c r="D534" s="71">
        <f t="shared" si="192"/>
        <v>23025</v>
      </c>
      <c r="E534" s="71">
        <f t="shared" si="193"/>
        <v>24519</v>
      </c>
      <c r="F534" s="72">
        <f t="shared" si="194"/>
        <v>60424</v>
      </c>
      <c r="G534" s="72">
        <f t="shared" si="195"/>
        <v>29639</v>
      </c>
      <c r="H534" s="73">
        <f t="shared" si="196"/>
        <v>30785</v>
      </c>
      <c r="I534" s="73">
        <f t="shared" si="197"/>
        <v>23025</v>
      </c>
      <c r="J534" s="73">
        <f t="shared" si="198"/>
        <v>24519</v>
      </c>
      <c r="K534" s="70">
        <f t="shared" si="199"/>
        <v>6614</v>
      </c>
      <c r="L534" s="71">
        <f t="shared" si="200"/>
        <v>6266</v>
      </c>
      <c r="M534" s="366">
        <v>333</v>
      </c>
      <c r="N534" s="366">
        <v>328</v>
      </c>
      <c r="O534" s="366">
        <v>376</v>
      </c>
      <c r="P534" s="366">
        <v>367</v>
      </c>
      <c r="Q534" s="366">
        <v>371</v>
      </c>
      <c r="R534" s="366">
        <v>415</v>
      </c>
      <c r="S534" s="366">
        <v>370</v>
      </c>
      <c r="T534" s="366">
        <v>378</v>
      </c>
      <c r="U534" s="366">
        <v>384</v>
      </c>
      <c r="V534" s="366">
        <v>421</v>
      </c>
      <c r="W534" s="366">
        <v>368</v>
      </c>
      <c r="X534" s="366">
        <v>367</v>
      </c>
      <c r="Y534" s="366">
        <v>403</v>
      </c>
      <c r="Z534" s="366">
        <v>392</v>
      </c>
      <c r="AA534" s="366">
        <v>362</v>
      </c>
      <c r="AB534" s="366">
        <v>317</v>
      </c>
      <c r="AC534" s="366">
        <v>322</v>
      </c>
      <c r="AD534" s="366">
        <v>340</v>
      </c>
      <c r="AE534" s="366">
        <v>353</v>
      </c>
      <c r="AF534" s="366">
        <v>323</v>
      </c>
      <c r="AG534" s="366">
        <v>338</v>
      </c>
      <c r="AH534" s="366">
        <v>356</v>
      </c>
      <c r="AI534" s="366">
        <v>285</v>
      </c>
      <c r="AJ534" s="366">
        <v>369</v>
      </c>
      <c r="AK534" s="366">
        <v>369</v>
      </c>
      <c r="AL534" s="366">
        <v>387</v>
      </c>
      <c r="AM534" s="366">
        <v>424</v>
      </c>
      <c r="AN534" s="366">
        <v>414</v>
      </c>
      <c r="AO534" s="366">
        <v>395</v>
      </c>
      <c r="AP534" s="366">
        <v>396</v>
      </c>
      <c r="AQ534" s="366">
        <v>470</v>
      </c>
      <c r="AR534" s="366">
        <v>409</v>
      </c>
      <c r="AS534" s="366">
        <v>413</v>
      </c>
      <c r="AT534" s="366">
        <v>397</v>
      </c>
      <c r="AU534" s="366">
        <v>387</v>
      </c>
      <c r="AV534" s="366">
        <v>397</v>
      </c>
      <c r="AW534" s="366">
        <v>429</v>
      </c>
      <c r="AX534" s="366">
        <v>338</v>
      </c>
      <c r="AY534" s="366">
        <v>381</v>
      </c>
      <c r="AZ534" s="366">
        <v>394</v>
      </c>
      <c r="BA534" s="366">
        <v>375</v>
      </c>
      <c r="BB534" s="366">
        <v>336</v>
      </c>
      <c r="BC534" s="366">
        <v>317</v>
      </c>
      <c r="BD534" s="366">
        <v>316</v>
      </c>
      <c r="BE534" s="366">
        <v>300</v>
      </c>
      <c r="BF534" s="366">
        <v>313</v>
      </c>
      <c r="BG534" s="366">
        <v>298</v>
      </c>
      <c r="BH534" s="366">
        <v>325</v>
      </c>
      <c r="BI534" s="366">
        <v>384</v>
      </c>
      <c r="BJ534" s="366">
        <v>402</v>
      </c>
      <c r="BK534" s="366">
        <v>358</v>
      </c>
      <c r="BL534" s="366">
        <v>397</v>
      </c>
      <c r="BM534" s="366">
        <v>428</v>
      </c>
      <c r="BN534" s="366">
        <v>418</v>
      </c>
      <c r="BO534" s="366">
        <v>447</v>
      </c>
      <c r="BP534" s="366">
        <v>389</v>
      </c>
      <c r="BQ534" s="366">
        <v>410</v>
      </c>
      <c r="BR534" s="366">
        <v>387</v>
      </c>
      <c r="BS534" s="366">
        <v>418</v>
      </c>
      <c r="BT534" s="366">
        <v>396</v>
      </c>
      <c r="BU534" s="366">
        <v>423</v>
      </c>
      <c r="BV534" s="366">
        <v>397</v>
      </c>
      <c r="BW534" s="366">
        <v>400</v>
      </c>
      <c r="BX534" s="366">
        <v>342</v>
      </c>
      <c r="BY534" s="366">
        <v>310</v>
      </c>
      <c r="BZ534" s="366">
        <v>315</v>
      </c>
      <c r="CA534" s="366">
        <v>350</v>
      </c>
      <c r="CB534" s="366">
        <v>317</v>
      </c>
      <c r="CC534" s="366">
        <v>314</v>
      </c>
      <c r="CD534" s="366">
        <v>301</v>
      </c>
      <c r="CE534" s="366">
        <v>292</v>
      </c>
      <c r="CF534" s="366">
        <v>327</v>
      </c>
      <c r="CG534" s="366">
        <v>315</v>
      </c>
      <c r="CH534" s="366">
        <v>304</v>
      </c>
      <c r="CI534" s="366">
        <v>234</v>
      </c>
      <c r="CJ534" s="366">
        <v>253</v>
      </c>
      <c r="CK534" s="366">
        <v>246</v>
      </c>
      <c r="CL534" s="366">
        <v>204</v>
      </c>
      <c r="CM534" s="366">
        <v>187</v>
      </c>
      <c r="CN534" s="366">
        <v>165</v>
      </c>
      <c r="CO534" s="366">
        <v>162</v>
      </c>
      <c r="CP534" s="366">
        <v>167</v>
      </c>
      <c r="CQ534" s="366">
        <v>137</v>
      </c>
      <c r="CR534" s="366">
        <v>121</v>
      </c>
      <c r="CS534" s="366">
        <v>137</v>
      </c>
      <c r="CT534" s="366">
        <v>97</v>
      </c>
      <c r="CU534" s="366">
        <v>63</v>
      </c>
      <c r="CV534" s="366">
        <v>55</v>
      </c>
      <c r="CW534" s="366">
        <v>60</v>
      </c>
      <c r="CX534" s="366">
        <v>44</v>
      </c>
      <c r="CY534" s="366">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 x14ac:dyDescent="0.2">
      <c r="A535" s="51" t="s">
        <v>448</v>
      </c>
      <c r="B535" s="2" t="s">
        <v>352</v>
      </c>
      <c r="C535" s="50" t="str">
        <f t="shared" si="182"/>
        <v>LA Wales - Monmouthshire</v>
      </c>
      <c r="D535" s="71">
        <f t="shared" si="192"/>
        <v>37888</v>
      </c>
      <c r="E535" s="71">
        <f t="shared" si="193"/>
        <v>39955</v>
      </c>
      <c r="F535" s="72">
        <f t="shared" si="194"/>
        <v>95164</v>
      </c>
      <c r="G535" s="72">
        <f t="shared" si="195"/>
        <v>46898</v>
      </c>
      <c r="H535" s="73">
        <f t="shared" si="196"/>
        <v>48266</v>
      </c>
      <c r="I535" s="73">
        <f t="shared" si="197"/>
        <v>37888</v>
      </c>
      <c r="J535" s="73">
        <f t="shared" si="198"/>
        <v>39955</v>
      </c>
      <c r="K535" s="70">
        <f t="shared" si="199"/>
        <v>9010</v>
      </c>
      <c r="L535" s="71">
        <f t="shared" si="200"/>
        <v>8311</v>
      </c>
      <c r="M535" s="366">
        <v>380</v>
      </c>
      <c r="N535" s="366">
        <v>361</v>
      </c>
      <c r="O535" s="366">
        <v>426</v>
      </c>
      <c r="P535" s="366">
        <v>482</v>
      </c>
      <c r="Q535" s="366">
        <v>480</v>
      </c>
      <c r="R535" s="366">
        <v>502</v>
      </c>
      <c r="S535" s="366">
        <v>473</v>
      </c>
      <c r="T535" s="366">
        <v>519</v>
      </c>
      <c r="U535" s="366">
        <v>515</v>
      </c>
      <c r="V535" s="366">
        <v>522</v>
      </c>
      <c r="W535" s="366">
        <v>503</v>
      </c>
      <c r="X535" s="366">
        <v>558</v>
      </c>
      <c r="Y535" s="366">
        <v>533</v>
      </c>
      <c r="Z535" s="366">
        <v>587</v>
      </c>
      <c r="AA535" s="366">
        <v>515</v>
      </c>
      <c r="AB535" s="366">
        <v>555</v>
      </c>
      <c r="AC535" s="366">
        <v>561</v>
      </c>
      <c r="AD535" s="366">
        <v>538</v>
      </c>
      <c r="AE535" s="366">
        <v>494</v>
      </c>
      <c r="AF535" s="366">
        <v>439</v>
      </c>
      <c r="AG535" s="366">
        <v>355</v>
      </c>
      <c r="AH535" s="366">
        <v>404</v>
      </c>
      <c r="AI535" s="366">
        <v>462</v>
      </c>
      <c r="AJ535" s="366">
        <v>516</v>
      </c>
      <c r="AK535" s="366">
        <v>526</v>
      </c>
      <c r="AL535" s="366">
        <v>574</v>
      </c>
      <c r="AM535" s="366">
        <v>586</v>
      </c>
      <c r="AN535" s="366">
        <v>465</v>
      </c>
      <c r="AO535" s="366">
        <v>471</v>
      </c>
      <c r="AP535" s="366">
        <v>600</v>
      </c>
      <c r="AQ535" s="366">
        <v>475</v>
      </c>
      <c r="AR535" s="366">
        <v>486</v>
      </c>
      <c r="AS535" s="366">
        <v>473</v>
      </c>
      <c r="AT535" s="366">
        <v>468</v>
      </c>
      <c r="AU535" s="366">
        <v>441</v>
      </c>
      <c r="AV535" s="366">
        <v>435</v>
      </c>
      <c r="AW535" s="366">
        <v>463</v>
      </c>
      <c r="AX535" s="366">
        <v>458</v>
      </c>
      <c r="AY535" s="366">
        <v>440</v>
      </c>
      <c r="AZ535" s="366">
        <v>454</v>
      </c>
      <c r="BA535" s="366">
        <v>458</v>
      </c>
      <c r="BB535" s="366">
        <v>500</v>
      </c>
      <c r="BC535" s="366">
        <v>415</v>
      </c>
      <c r="BD535" s="366">
        <v>482</v>
      </c>
      <c r="BE535" s="366">
        <v>430</v>
      </c>
      <c r="BF535" s="366">
        <v>493</v>
      </c>
      <c r="BG535" s="366">
        <v>520</v>
      </c>
      <c r="BH535" s="366">
        <v>583</v>
      </c>
      <c r="BI535" s="366">
        <v>617</v>
      </c>
      <c r="BJ535" s="366">
        <v>686</v>
      </c>
      <c r="BK535" s="366">
        <v>660</v>
      </c>
      <c r="BL535" s="366">
        <v>709</v>
      </c>
      <c r="BM535" s="366">
        <v>751</v>
      </c>
      <c r="BN535" s="366">
        <v>769</v>
      </c>
      <c r="BO535" s="366">
        <v>807</v>
      </c>
      <c r="BP535" s="366">
        <v>819</v>
      </c>
      <c r="BQ535" s="366">
        <v>782</v>
      </c>
      <c r="BR535" s="366">
        <v>760</v>
      </c>
      <c r="BS535" s="366">
        <v>803</v>
      </c>
      <c r="BT535" s="366">
        <v>695</v>
      </c>
      <c r="BU535" s="366">
        <v>695</v>
      </c>
      <c r="BV535" s="366">
        <v>657</v>
      </c>
      <c r="BW535" s="366">
        <v>681</v>
      </c>
      <c r="BX535" s="366">
        <v>634</v>
      </c>
      <c r="BY535" s="366">
        <v>579</v>
      </c>
      <c r="BZ535" s="366">
        <v>618</v>
      </c>
      <c r="CA535" s="366">
        <v>596</v>
      </c>
      <c r="CB535" s="366">
        <v>574</v>
      </c>
      <c r="CC535" s="366">
        <v>620</v>
      </c>
      <c r="CD535" s="366">
        <v>656</v>
      </c>
      <c r="CE535" s="366">
        <v>644</v>
      </c>
      <c r="CF535" s="366">
        <v>643</v>
      </c>
      <c r="CG535" s="366">
        <v>664</v>
      </c>
      <c r="CH535" s="366">
        <v>713</v>
      </c>
      <c r="CI535" s="366">
        <v>545</v>
      </c>
      <c r="CJ535" s="366">
        <v>538</v>
      </c>
      <c r="CK535" s="366">
        <v>539</v>
      </c>
      <c r="CL535" s="366">
        <v>496</v>
      </c>
      <c r="CM535" s="366">
        <v>403</v>
      </c>
      <c r="CN535" s="366">
        <v>361</v>
      </c>
      <c r="CO535" s="366">
        <v>373</v>
      </c>
      <c r="CP535" s="366">
        <v>311</v>
      </c>
      <c r="CQ535" s="366">
        <v>299</v>
      </c>
      <c r="CR535" s="366">
        <v>285</v>
      </c>
      <c r="CS535" s="366">
        <v>244</v>
      </c>
      <c r="CT535" s="366">
        <v>209</v>
      </c>
      <c r="CU535" s="366">
        <v>219</v>
      </c>
      <c r="CV535" s="366">
        <v>200</v>
      </c>
      <c r="CW535" s="366">
        <v>159</v>
      </c>
      <c r="CX535" s="366">
        <v>123</v>
      </c>
      <c r="CY535" s="366">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 x14ac:dyDescent="0.2">
      <c r="A536" s="51" t="s">
        <v>448</v>
      </c>
      <c r="B536" s="2" t="s">
        <v>345</v>
      </c>
      <c r="C536" s="50" t="str">
        <f t="shared" si="182"/>
        <v>LA Wales - Neath Port Talbot</v>
      </c>
      <c r="D536" s="71">
        <f t="shared" si="192"/>
        <v>56902</v>
      </c>
      <c r="E536" s="71">
        <f t="shared" si="193"/>
        <v>59394</v>
      </c>
      <c r="F536" s="72">
        <f t="shared" si="194"/>
        <v>144386</v>
      </c>
      <c r="G536" s="72">
        <f t="shared" si="195"/>
        <v>71200</v>
      </c>
      <c r="H536" s="73">
        <f t="shared" si="196"/>
        <v>73186</v>
      </c>
      <c r="I536" s="73">
        <f t="shared" si="197"/>
        <v>56902</v>
      </c>
      <c r="J536" s="73">
        <f t="shared" si="198"/>
        <v>59394</v>
      </c>
      <c r="K536" s="70">
        <f t="shared" si="199"/>
        <v>14298</v>
      </c>
      <c r="L536" s="71">
        <f t="shared" si="200"/>
        <v>13792</v>
      </c>
      <c r="M536" s="366">
        <v>642</v>
      </c>
      <c r="N536" s="366">
        <v>705</v>
      </c>
      <c r="O536" s="366">
        <v>764</v>
      </c>
      <c r="P536" s="366">
        <v>748</v>
      </c>
      <c r="Q536" s="366">
        <v>797</v>
      </c>
      <c r="R536" s="366">
        <v>792</v>
      </c>
      <c r="S536" s="366">
        <v>812</v>
      </c>
      <c r="T536" s="366">
        <v>803</v>
      </c>
      <c r="U536" s="366">
        <v>892</v>
      </c>
      <c r="V536" s="366">
        <v>870</v>
      </c>
      <c r="W536" s="366">
        <v>811</v>
      </c>
      <c r="X536" s="366">
        <v>873</v>
      </c>
      <c r="Y536" s="366">
        <v>842</v>
      </c>
      <c r="Z536" s="366">
        <v>793</v>
      </c>
      <c r="AA536" s="366">
        <v>843</v>
      </c>
      <c r="AB536" s="366">
        <v>813</v>
      </c>
      <c r="AC536" s="366">
        <v>761</v>
      </c>
      <c r="AD536" s="366">
        <v>737</v>
      </c>
      <c r="AE536" s="366">
        <v>864</v>
      </c>
      <c r="AF536" s="366">
        <v>1357</v>
      </c>
      <c r="AG536" s="366">
        <v>1095</v>
      </c>
      <c r="AH536" s="366">
        <v>983</v>
      </c>
      <c r="AI536" s="366">
        <v>914</v>
      </c>
      <c r="AJ536" s="366">
        <v>548</v>
      </c>
      <c r="AK536" s="366">
        <v>725</v>
      </c>
      <c r="AL536" s="366">
        <v>839</v>
      </c>
      <c r="AM536" s="366">
        <v>900</v>
      </c>
      <c r="AN536" s="366">
        <v>887</v>
      </c>
      <c r="AO536" s="366">
        <v>809</v>
      </c>
      <c r="AP536" s="366">
        <v>882</v>
      </c>
      <c r="AQ536" s="366">
        <v>937</v>
      </c>
      <c r="AR536" s="366">
        <v>781</v>
      </c>
      <c r="AS536" s="366">
        <v>839</v>
      </c>
      <c r="AT536" s="366">
        <v>873</v>
      </c>
      <c r="AU536" s="366">
        <v>974</v>
      </c>
      <c r="AV536" s="366">
        <v>955</v>
      </c>
      <c r="AW536" s="366">
        <v>887</v>
      </c>
      <c r="AX536" s="366">
        <v>929</v>
      </c>
      <c r="AY536" s="366">
        <v>882</v>
      </c>
      <c r="AZ536" s="366">
        <v>926</v>
      </c>
      <c r="BA536" s="366">
        <v>949</v>
      </c>
      <c r="BB536" s="366">
        <v>904</v>
      </c>
      <c r="BC536" s="366">
        <v>890</v>
      </c>
      <c r="BD536" s="366">
        <v>807</v>
      </c>
      <c r="BE536" s="366">
        <v>779</v>
      </c>
      <c r="BF536" s="366">
        <v>816</v>
      </c>
      <c r="BG536" s="366">
        <v>812</v>
      </c>
      <c r="BH536" s="366">
        <v>869</v>
      </c>
      <c r="BI536" s="366">
        <v>891</v>
      </c>
      <c r="BJ536" s="366">
        <v>1006</v>
      </c>
      <c r="BK536" s="366">
        <v>948</v>
      </c>
      <c r="BL536" s="366">
        <v>963</v>
      </c>
      <c r="BM536" s="366">
        <v>1024</v>
      </c>
      <c r="BN536" s="366">
        <v>964</v>
      </c>
      <c r="BO536" s="366">
        <v>989</v>
      </c>
      <c r="BP536" s="366">
        <v>1011</v>
      </c>
      <c r="BQ536" s="366">
        <v>1033</v>
      </c>
      <c r="BR536" s="366">
        <v>1013</v>
      </c>
      <c r="BS536" s="366">
        <v>997</v>
      </c>
      <c r="BT536" s="366">
        <v>939</v>
      </c>
      <c r="BU536" s="366">
        <v>926</v>
      </c>
      <c r="BV536" s="366">
        <v>929</v>
      </c>
      <c r="BW536" s="366">
        <v>1023</v>
      </c>
      <c r="BX536" s="366">
        <v>917</v>
      </c>
      <c r="BY536" s="366">
        <v>881</v>
      </c>
      <c r="BZ536" s="366">
        <v>831</v>
      </c>
      <c r="CA536" s="366">
        <v>850</v>
      </c>
      <c r="CB536" s="366">
        <v>888</v>
      </c>
      <c r="CC536" s="366">
        <v>824</v>
      </c>
      <c r="CD536" s="366">
        <v>793</v>
      </c>
      <c r="CE536" s="366">
        <v>807</v>
      </c>
      <c r="CF536" s="366">
        <v>773</v>
      </c>
      <c r="CG536" s="366">
        <v>861</v>
      </c>
      <c r="CH536" s="366">
        <v>844</v>
      </c>
      <c r="CI536" s="366">
        <v>607</v>
      </c>
      <c r="CJ536" s="366">
        <v>615</v>
      </c>
      <c r="CK536" s="366">
        <v>605</v>
      </c>
      <c r="CL536" s="366">
        <v>583</v>
      </c>
      <c r="CM536" s="366">
        <v>523</v>
      </c>
      <c r="CN536" s="366">
        <v>418</v>
      </c>
      <c r="CO536" s="366">
        <v>427</v>
      </c>
      <c r="CP536" s="366">
        <v>386</v>
      </c>
      <c r="CQ536" s="366">
        <v>361</v>
      </c>
      <c r="CR536" s="366">
        <v>318</v>
      </c>
      <c r="CS536" s="366">
        <v>280</v>
      </c>
      <c r="CT536" s="366">
        <v>244</v>
      </c>
      <c r="CU536" s="366">
        <v>227</v>
      </c>
      <c r="CV536" s="366">
        <v>181</v>
      </c>
      <c r="CW536" s="366">
        <v>122</v>
      </c>
      <c r="CX536" s="366">
        <v>112</v>
      </c>
      <c r="CY536" s="366">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 x14ac:dyDescent="0.2">
      <c r="A537" s="51" t="s">
        <v>448</v>
      </c>
      <c r="B537" s="2" t="s">
        <v>353</v>
      </c>
      <c r="C537" s="50" t="str">
        <f t="shared" si="182"/>
        <v>LA Wales - Newport</v>
      </c>
      <c r="D537" s="71">
        <f t="shared" si="192"/>
        <v>58879</v>
      </c>
      <c r="E537" s="71">
        <f t="shared" si="193"/>
        <v>61972</v>
      </c>
      <c r="F537" s="72">
        <f t="shared" si="194"/>
        <v>156447</v>
      </c>
      <c r="G537" s="72">
        <f t="shared" si="195"/>
        <v>77243</v>
      </c>
      <c r="H537" s="73">
        <f t="shared" si="196"/>
        <v>79204</v>
      </c>
      <c r="I537" s="73">
        <f t="shared" si="197"/>
        <v>58879</v>
      </c>
      <c r="J537" s="73">
        <f t="shared" si="198"/>
        <v>61972</v>
      </c>
      <c r="K537" s="70">
        <f t="shared" si="199"/>
        <v>18364</v>
      </c>
      <c r="L537" s="71">
        <f t="shared" si="200"/>
        <v>17232</v>
      </c>
      <c r="M537" s="366">
        <v>957</v>
      </c>
      <c r="N537" s="366">
        <v>1012</v>
      </c>
      <c r="O537" s="366">
        <v>1027</v>
      </c>
      <c r="P537" s="366">
        <v>1017</v>
      </c>
      <c r="Q537" s="366">
        <v>1095</v>
      </c>
      <c r="R537" s="366">
        <v>1105</v>
      </c>
      <c r="S537" s="366">
        <v>1048</v>
      </c>
      <c r="T537" s="366">
        <v>1103</v>
      </c>
      <c r="U537" s="366">
        <v>1080</v>
      </c>
      <c r="V537" s="366">
        <v>1070</v>
      </c>
      <c r="W537" s="366">
        <v>1027</v>
      </c>
      <c r="X537" s="366">
        <v>1087</v>
      </c>
      <c r="Y537" s="366">
        <v>1078</v>
      </c>
      <c r="Z537" s="366">
        <v>980</v>
      </c>
      <c r="AA537" s="366">
        <v>929</v>
      </c>
      <c r="AB537" s="366">
        <v>896</v>
      </c>
      <c r="AC537" s="366">
        <v>948</v>
      </c>
      <c r="AD537" s="366">
        <v>905</v>
      </c>
      <c r="AE537" s="366">
        <v>886</v>
      </c>
      <c r="AF537" s="366">
        <v>852</v>
      </c>
      <c r="AG537" s="366">
        <v>879</v>
      </c>
      <c r="AH537" s="366">
        <v>888</v>
      </c>
      <c r="AI537" s="366">
        <v>994</v>
      </c>
      <c r="AJ537" s="366">
        <v>1009</v>
      </c>
      <c r="AK537" s="366">
        <v>1037</v>
      </c>
      <c r="AL537" s="366">
        <v>971</v>
      </c>
      <c r="AM537" s="366">
        <v>1034</v>
      </c>
      <c r="AN537" s="366">
        <v>1108</v>
      </c>
      <c r="AO537" s="366">
        <v>1164</v>
      </c>
      <c r="AP537" s="366">
        <v>1187</v>
      </c>
      <c r="AQ537" s="366">
        <v>1135</v>
      </c>
      <c r="AR537" s="366">
        <v>1096</v>
      </c>
      <c r="AS537" s="366">
        <v>1172</v>
      </c>
      <c r="AT537" s="366">
        <v>1036</v>
      </c>
      <c r="AU537" s="366">
        <v>1082</v>
      </c>
      <c r="AV537" s="366">
        <v>1041</v>
      </c>
      <c r="AW537" s="366">
        <v>1038</v>
      </c>
      <c r="AX537" s="366">
        <v>1008</v>
      </c>
      <c r="AY537" s="366">
        <v>961</v>
      </c>
      <c r="AZ537" s="366">
        <v>1091</v>
      </c>
      <c r="BA537" s="366">
        <v>1028</v>
      </c>
      <c r="BB537" s="366">
        <v>1062</v>
      </c>
      <c r="BC537" s="366">
        <v>928</v>
      </c>
      <c r="BD537" s="366">
        <v>927</v>
      </c>
      <c r="BE537" s="366">
        <v>855</v>
      </c>
      <c r="BF537" s="366">
        <v>877</v>
      </c>
      <c r="BG537" s="366">
        <v>912</v>
      </c>
      <c r="BH537" s="366">
        <v>908</v>
      </c>
      <c r="BI537" s="366">
        <v>991</v>
      </c>
      <c r="BJ537" s="366">
        <v>1059</v>
      </c>
      <c r="BK537" s="366">
        <v>1021</v>
      </c>
      <c r="BL537" s="366">
        <v>1076</v>
      </c>
      <c r="BM537" s="366">
        <v>1031</v>
      </c>
      <c r="BN537" s="366">
        <v>1067</v>
      </c>
      <c r="BO537" s="366">
        <v>1045</v>
      </c>
      <c r="BP537" s="366">
        <v>1010</v>
      </c>
      <c r="BQ537" s="366">
        <v>1054</v>
      </c>
      <c r="BR537" s="366">
        <v>1068</v>
      </c>
      <c r="BS537" s="366">
        <v>920</v>
      </c>
      <c r="BT537" s="366">
        <v>954</v>
      </c>
      <c r="BU537" s="366">
        <v>905</v>
      </c>
      <c r="BV537" s="366">
        <v>950</v>
      </c>
      <c r="BW537" s="366">
        <v>870</v>
      </c>
      <c r="BX537" s="366">
        <v>841</v>
      </c>
      <c r="BY537" s="366">
        <v>697</v>
      </c>
      <c r="BZ537" s="366">
        <v>710</v>
      </c>
      <c r="CA537" s="366">
        <v>683</v>
      </c>
      <c r="CB537" s="366">
        <v>733</v>
      </c>
      <c r="CC537" s="366">
        <v>659</v>
      </c>
      <c r="CD537" s="366">
        <v>624</v>
      </c>
      <c r="CE537" s="366">
        <v>709</v>
      </c>
      <c r="CF537" s="366">
        <v>672</v>
      </c>
      <c r="CG537" s="366">
        <v>736</v>
      </c>
      <c r="CH537" s="366">
        <v>796</v>
      </c>
      <c r="CI537" s="366">
        <v>551</v>
      </c>
      <c r="CJ537" s="366">
        <v>521</v>
      </c>
      <c r="CK537" s="366">
        <v>525</v>
      </c>
      <c r="CL537" s="366">
        <v>514</v>
      </c>
      <c r="CM537" s="366">
        <v>413</v>
      </c>
      <c r="CN537" s="366">
        <v>367</v>
      </c>
      <c r="CO537" s="366">
        <v>388</v>
      </c>
      <c r="CP537" s="366">
        <v>389</v>
      </c>
      <c r="CQ537" s="366">
        <v>331</v>
      </c>
      <c r="CR537" s="366">
        <v>310</v>
      </c>
      <c r="CS537" s="366">
        <v>308</v>
      </c>
      <c r="CT537" s="366">
        <v>231</v>
      </c>
      <c r="CU537" s="366">
        <v>214</v>
      </c>
      <c r="CV537" s="366">
        <v>160</v>
      </c>
      <c r="CW537" s="366">
        <v>110</v>
      </c>
      <c r="CX537" s="366">
        <v>138</v>
      </c>
      <c r="CY537" s="366">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 x14ac:dyDescent="0.2">
      <c r="A538" s="51" t="s">
        <v>448</v>
      </c>
      <c r="B538" s="2" t="s">
        <v>342</v>
      </c>
      <c r="C538" s="50" t="str">
        <f t="shared" si="182"/>
        <v>LA Wales - Pembrokeshire</v>
      </c>
      <c r="D538" s="71">
        <f t="shared" si="192"/>
        <v>49968</v>
      </c>
      <c r="E538" s="71">
        <f t="shared" si="193"/>
        <v>52776</v>
      </c>
      <c r="F538" s="72">
        <f t="shared" si="194"/>
        <v>126751</v>
      </c>
      <c r="G538" s="72">
        <f t="shared" si="195"/>
        <v>62231</v>
      </c>
      <c r="H538" s="73">
        <f t="shared" si="196"/>
        <v>64520</v>
      </c>
      <c r="I538" s="73">
        <f t="shared" si="197"/>
        <v>49968</v>
      </c>
      <c r="J538" s="73">
        <f t="shared" si="198"/>
        <v>52776</v>
      </c>
      <c r="K538" s="70">
        <f t="shared" si="199"/>
        <v>12263</v>
      </c>
      <c r="L538" s="71">
        <f t="shared" si="200"/>
        <v>11744</v>
      </c>
      <c r="M538" s="366">
        <v>535</v>
      </c>
      <c r="N538" s="366">
        <v>556</v>
      </c>
      <c r="O538" s="366">
        <v>614</v>
      </c>
      <c r="P538" s="366">
        <v>604</v>
      </c>
      <c r="Q538" s="366">
        <v>635</v>
      </c>
      <c r="R538" s="366">
        <v>668</v>
      </c>
      <c r="S538" s="366">
        <v>659</v>
      </c>
      <c r="T538" s="366">
        <v>709</v>
      </c>
      <c r="U538" s="366">
        <v>719</v>
      </c>
      <c r="V538" s="366">
        <v>746</v>
      </c>
      <c r="W538" s="366">
        <v>767</v>
      </c>
      <c r="X538" s="366">
        <v>726</v>
      </c>
      <c r="Y538" s="366">
        <v>812</v>
      </c>
      <c r="Z538" s="366">
        <v>726</v>
      </c>
      <c r="AA538" s="366">
        <v>793</v>
      </c>
      <c r="AB538" s="366">
        <v>715</v>
      </c>
      <c r="AC538" s="366">
        <v>649</v>
      </c>
      <c r="AD538" s="366">
        <v>630</v>
      </c>
      <c r="AE538" s="366">
        <v>672</v>
      </c>
      <c r="AF538" s="366">
        <v>683</v>
      </c>
      <c r="AG538" s="366">
        <v>615</v>
      </c>
      <c r="AH538" s="366">
        <v>647</v>
      </c>
      <c r="AI538" s="366">
        <v>726</v>
      </c>
      <c r="AJ538" s="366">
        <v>708</v>
      </c>
      <c r="AK538" s="366">
        <v>697</v>
      </c>
      <c r="AL538" s="366">
        <v>637</v>
      </c>
      <c r="AM538" s="366">
        <v>679</v>
      </c>
      <c r="AN538" s="366">
        <v>604</v>
      </c>
      <c r="AO538" s="366">
        <v>741</v>
      </c>
      <c r="AP538" s="366">
        <v>737</v>
      </c>
      <c r="AQ538" s="366">
        <v>710</v>
      </c>
      <c r="AR538" s="366">
        <v>649</v>
      </c>
      <c r="AS538" s="366">
        <v>733</v>
      </c>
      <c r="AT538" s="366">
        <v>718</v>
      </c>
      <c r="AU538" s="366">
        <v>647</v>
      </c>
      <c r="AV538" s="366">
        <v>595</v>
      </c>
      <c r="AW538" s="366">
        <v>597</v>
      </c>
      <c r="AX538" s="366">
        <v>605</v>
      </c>
      <c r="AY538" s="366">
        <v>582</v>
      </c>
      <c r="AZ538" s="366">
        <v>648</v>
      </c>
      <c r="BA538" s="366">
        <v>655</v>
      </c>
      <c r="BB538" s="366">
        <v>611</v>
      </c>
      <c r="BC538" s="366">
        <v>588</v>
      </c>
      <c r="BD538" s="366">
        <v>531</v>
      </c>
      <c r="BE538" s="366">
        <v>518</v>
      </c>
      <c r="BF538" s="366">
        <v>604</v>
      </c>
      <c r="BG538" s="366">
        <v>608</v>
      </c>
      <c r="BH538" s="366">
        <v>646</v>
      </c>
      <c r="BI538" s="366">
        <v>728</v>
      </c>
      <c r="BJ538" s="366">
        <v>772</v>
      </c>
      <c r="BK538" s="366">
        <v>793</v>
      </c>
      <c r="BL538" s="366">
        <v>866</v>
      </c>
      <c r="BM538" s="366">
        <v>882</v>
      </c>
      <c r="BN538" s="366">
        <v>886</v>
      </c>
      <c r="BO538" s="366">
        <v>902</v>
      </c>
      <c r="BP538" s="366">
        <v>954</v>
      </c>
      <c r="BQ538" s="366">
        <v>890</v>
      </c>
      <c r="BR538" s="366">
        <v>1022</v>
      </c>
      <c r="BS538" s="366">
        <v>988</v>
      </c>
      <c r="BT538" s="366">
        <v>891</v>
      </c>
      <c r="BU538" s="366">
        <v>885</v>
      </c>
      <c r="BV538" s="366">
        <v>926</v>
      </c>
      <c r="BW538" s="366">
        <v>880</v>
      </c>
      <c r="BX538" s="366">
        <v>848</v>
      </c>
      <c r="BY538" s="366">
        <v>849</v>
      </c>
      <c r="BZ538" s="366">
        <v>864</v>
      </c>
      <c r="CA538" s="366">
        <v>928</v>
      </c>
      <c r="CB538" s="366">
        <v>901</v>
      </c>
      <c r="CC538" s="366">
        <v>819</v>
      </c>
      <c r="CD538" s="366">
        <v>857</v>
      </c>
      <c r="CE538" s="366">
        <v>874</v>
      </c>
      <c r="CF538" s="366">
        <v>846</v>
      </c>
      <c r="CG538" s="366">
        <v>917</v>
      </c>
      <c r="CH538" s="366">
        <v>954</v>
      </c>
      <c r="CI538" s="366">
        <v>725</v>
      </c>
      <c r="CJ538" s="366">
        <v>743</v>
      </c>
      <c r="CK538" s="366">
        <v>703</v>
      </c>
      <c r="CL538" s="366">
        <v>610</v>
      </c>
      <c r="CM538" s="366">
        <v>544</v>
      </c>
      <c r="CN538" s="366">
        <v>516</v>
      </c>
      <c r="CO538" s="366">
        <v>493</v>
      </c>
      <c r="CP538" s="366">
        <v>461</v>
      </c>
      <c r="CQ538" s="366">
        <v>426</v>
      </c>
      <c r="CR538" s="366">
        <v>353</v>
      </c>
      <c r="CS538" s="366">
        <v>345</v>
      </c>
      <c r="CT538" s="366">
        <v>333</v>
      </c>
      <c r="CU538" s="366">
        <v>207</v>
      </c>
      <c r="CV538" s="366">
        <v>256</v>
      </c>
      <c r="CW538" s="366">
        <v>192</v>
      </c>
      <c r="CX538" s="366">
        <v>154</v>
      </c>
      <c r="CY538" s="366">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 x14ac:dyDescent="0.2">
      <c r="A539" s="51" t="s">
        <v>448</v>
      </c>
      <c r="B539" s="2" t="s">
        <v>340</v>
      </c>
      <c r="C539" s="50" t="str">
        <f t="shared" si="182"/>
        <v>LA Wales - Powys</v>
      </c>
      <c r="D539" s="71">
        <f t="shared" ref="D539" si="201">I539</f>
        <v>53621</v>
      </c>
      <c r="E539" s="71">
        <f t="shared" ref="E539" si="202">J539</f>
        <v>55565</v>
      </c>
      <c r="F539" s="72">
        <f t="shared" ref="F539" si="203">G539+H539</f>
        <v>133030</v>
      </c>
      <c r="G539" s="72">
        <f t="shared" ref="G539" si="204">SUM(M539:CY539)</f>
        <v>65849</v>
      </c>
      <c r="H539" s="73">
        <f t="shared" ref="H539" si="205">SUM(CZ539:GL539)</f>
        <v>67181</v>
      </c>
      <c r="I539" s="73">
        <f t="shared" ref="I539" si="206">SUM(AE539:CY539)</f>
        <v>53621</v>
      </c>
      <c r="J539" s="73">
        <f t="shared" ref="J539" si="207">SUM(DR539:GL539)</f>
        <v>55565</v>
      </c>
      <c r="K539" s="70">
        <f t="shared" ref="K539" si="208">SUM(M539:AD539)</f>
        <v>12228</v>
      </c>
      <c r="L539" s="71">
        <f t="shared" ref="L539" si="209">SUM(CZ539:DQ539)</f>
        <v>11616</v>
      </c>
      <c r="M539" s="366">
        <v>521</v>
      </c>
      <c r="N539" s="366">
        <v>582</v>
      </c>
      <c r="O539" s="366">
        <v>655</v>
      </c>
      <c r="P539" s="366">
        <v>629</v>
      </c>
      <c r="Q539" s="366">
        <v>609</v>
      </c>
      <c r="R539" s="366">
        <v>680</v>
      </c>
      <c r="S539" s="366">
        <v>690</v>
      </c>
      <c r="T539" s="366">
        <v>706</v>
      </c>
      <c r="U539" s="366">
        <v>681</v>
      </c>
      <c r="V539" s="366">
        <v>701</v>
      </c>
      <c r="W539" s="366">
        <v>668</v>
      </c>
      <c r="X539" s="366">
        <v>736</v>
      </c>
      <c r="Y539" s="366">
        <v>797</v>
      </c>
      <c r="Z539" s="366">
        <v>705</v>
      </c>
      <c r="AA539" s="366">
        <v>728</v>
      </c>
      <c r="AB539" s="366">
        <v>743</v>
      </c>
      <c r="AC539" s="366">
        <v>712</v>
      </c>
      <c r="AD539" s="366">
        <v>685</v>
      </c>
      <c r="AE539" s="366">
        <v>703</v>
      </c>
      <c r="AF539" s="366">
        <v>631</v>
      </c>
      <c r="AG539" s="366">
        <v>607</v>
      </c>
      <c r="AH539" s="366">
        <v>663</v>
      </c>
      <c r="AI539" s="366">
        <v>707</v>
      </c>
      <c r="AJ539" s="366">
        <v>617</v>
      </c>
      <c r="AK539" s="366">
        <v>742</v>
      </c>
      <c r="AL539" s="366">
        <v>738</v>
      </c>
      <c r="AM539" s="366">
        <v>703</v>
      </c>
      <c r="AN539" s="366">
        <v>627</v>
      </c>
      <c r="AO539" s="366">
        <v>709</v>
      </c>
      <c r="AP539" s="366">
        <v>709</v>
      </c>
      <c r="AQ539" s="366">
        <v>708</v>
      </c>
      <c r="AR539" s="366">
        <v>684</v>
      </c>
      <c r="AS539" s="366">
        <v>668</v>
      </c>
      <c r="AT539" s="366">
        <v>702</v>
      </c>
      <c r="AU539" s="366">
        <v>662</v>
      </c>
      <c r="AV539" s="366">
        <v>570</v>
      </c>
      <c r="AW539" s="366">
        <v>567</v>
      </c>
      <c r="AX539" s="366">
        <v>554</v>
      </c>
      <c r="AY539" s="366">
        <v>571</v>
      </c>
      <c r="AZ539" s="366">
        <v>628</v>
      </c>
      <c r="BA539" s="366">
        <v>593</v>
      </c>
      <c r="BB539" s="366">
        <v>574</v>
      </c>
      <c r="BC539" s="366">
        <v>612</v>
      </c>
      <c r="BD539" s="366">
        <v>543</v>
      </c>
      <c r="BE539" s="366">
        <v>553</v>
      </c>
      <c r="BF539" s="366">
        <v>677</v>
      </c>
      <c r="BG539" s="366">
        <v>705</v>
      </c>
      <c r="BH539" s="366">
        <v>717</v>
      </c>
      <c r="BI539" s="366">
        <v>844</v>
      </c>
      <c r="BJ539" s="366">
        <v>869</v>
      </c>
      <c r="BK539" s="366">
        <v>859</v>
      </c>
      <c r="BL539" s="366">
        <v>988</v>
      </c>
      <c r="BM539" s="366">
        <v>867</v>
      </c>
      <c r="BN539" s="366">
        <v>1029</v>
      </c>
      <c r="BO539" s="366">
        <v>978</v>
      </c>
      <c r="BP539" s="366">
        <v>1087</v>
      </c>
      <c r="BQ539" s="366">
        <v>1057</v>
      </c>
      <c r="BR539" s="366">
        <v>1075</v>
      </c>
      <c r="BS539" s="366">
        <v>1088</v>
      </c>
      <c r="BT539" s="366">
        <v>1029</v>
      </c>
      <c r="BU539" s="366">
        <v>1010</v>
      </c>
      <c r="BV539" s="366">
        <v>1018</v>
      </c>
      <c r="BW539" s="366">
        <v>932</v>
      </c>
      <c r="BX539" s="366">
        <v>982</v>
      </c>
      <c r="BY539" s="366">
        <v>1048</v>
      </c>
      <c r="BZ539" s="366">
        <v>922</v>
      </c>
      <c r="CA539" s="366">
        <v>972</v>
      </c>
      <c r="CB539" s="366">
        <v>1010</v>
      </c>
      <c r="CC539" s="366">
        <v>969</v>
      </c>
      <c r="CD539" s="366">
        <v>930</v>
      </c>
      <c r="CE539" s="366">
        <v>1011</v>
      </c>
      <c r="CF539" s="366">
        <v>973</v>
      </c>
      <c r="CG539" s="366">
        <v>1071</v>
      </c>
      <c r="CH539" s="366">
        <v>1086</v>
      </c>
      <c r="CI539" s="366">
        <v>805</v>
      </c>
      <c r="CJ539" s="366">
        <v>772</v>
      </c>
      <c r="CK539" s="366">
        <v>887</v>
      </c>
      <c r="CL539" s="366">
        <v>757</v>
      </c>
      <c r="CM539" s="366">
        <v>615</v>
      </c>
      <c r="CN539" s="366">
        <v>529</v>
      </c>
      <c r="CO539" s="366">
        <v>559</v>
      </c>
      <c r="CP539" s="366">
        <v>525</v>
      </c>
      <c r="CQ539" s="366">
        <v>461</v>
      </c>
      <c r="CR539" s="366">
        <v>428</v>
      </c>
      <c r="CS539" s="366">
        <v>370</v>
      </c>
      <c r="CT539" s="366">
        <v>339</v>
      </c>
      <c r="CU539" s="366">
        <v>289</v>
      </c>
      <c r="CV539" s="366">
        <v>211</v>
      </c>
      <c r="CW539" s="366">
        <v>190</v>
      </c>
      <c r="CX539" s="366">
        <v>190</v>
      </c>
      <c r="CY539" s="366">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 x14ac:dyDescent="0.2">
      <c r="A540" s="51" t="s">
        <v>448</v>
      </c>
      <c r="B540" s="2" t="s">
        <v>348</v>
      </c>
      <c r="C540" s="50" t="str">
        <f t="shared" si="182"/>
        <v>LA Wales - Rhondda Cynon Taf</v>
      </c>
      <c r="D540" s="71">
        <f t="shared" si="192"/>
        <v>92932</v>
      </c>
      <c r="E540" s="71">
        <f t="shared" si="193"/>
        <v>98843</v>
      </c>
      <c r="F540" s="72">
        <f t="shared" si="194"/>
        <v>241873</v>
      </c>
      <c r="G540" s="72">
        <f t="shared" si="195"/>
        <v>118452</v>
      </c>
      <c r="H540" s="73">
        <f t="shared" si="196"/>
        <v>123421</v>
      </c>
      <c r="I540" s="73">
        <f t="shared" si="197"/>
        <v>92932</v>
      </c>
      <c r="J540" s="73">
        <f t="shared" si="198"/>
        <v>98843</v>
      </c>
      <c r="K540" s="70">
        <f t="shared" si="199"/>
        <v>25520</v>
      </c>
      <c r="L540" s="71">
        <f t="shared" si="200"/>
        <v>24578</v>
      </c>
      <c r="M540" s="366">
        <v>1222</v>
      </c>
      <c r="N540" s="366">
        <v>1332</v>
      </c>
      <c r="O540" s="366">
        <v>1324</v>
      </c>
      <c r="P540" s="366">
        <v>1395</v>
      </c>
      <c r="Q540" s="366">
        <v>1416</v>
      </c>
      <c r="R540" s="366">
        <v>1433</v>
      </c>
      <c r="S540" s="366">
        <v>1422</v>
      </c>
      <c r="T540" s="366">
        <v>1437</v>
      </c>
      <c r="U540" s="366">
        <v>1487</v>
      </c>
      <c r="V540" s="366">
        <v>1539</v>
      </c>
      <c r="W540" s="366">
        <v>1476</v>
      </c>
      <c r="X540" s="366">
        <v>1589</v>
      </c>
      <c r="Y540" s="366">
        <v>1458</v>
      </c>
      <c r="Z540" s="366">
        <v>1482</v>
      </c>
      <c r="AA540" s="366">
        <v>1491</v>
      </c>
      <c r="AB540" s="366">
        <v>1361</v>
      </c>
      <c r="AC540" s="366">
        <v>1343</v>
      </c>
      <c r="AD540" s="366">
        <v>1313</v>
      </c>
      <c r="AE540" s="366">
        <v>1304</v>
      </c>
      <c r="AF540" s="366">
        <v>1380</v>
      </c>
      <c r="AG540" s="366">
        <v>1401</v>
      </c>
      <c r="AH540" s="366">
        <v>1525</v>
      </c>
      <c r="AI540" s="366">
        <v>1664</v>
      </c>
      <c r="AJ540" s="366">
        <v>1745</v>
      </c>
      <c r="AK540" s="366">
        <v>1582</v>
      </c>
      <c r="AL540" s="366">
        <v>1605</v>
      </c>
      <c r="AM540" s="366">
        <v>1564</v>
      </c>
      <c r="AN540" s="366">
        <v>1645</v>
      </c>
      <c r="AO540" s="366">
        <v>1657</v>
      </c>
      <c r="AP540" s="366">
        <v>1662</v>
      </c>
      <c r="AQ540" s="366">
        <v>1826</v>
      </c>
      <c r="AR540" s="366">
        <v>1654</v>
      </c>
      <c r="AS540" s="366">
        <v>1547</v>
      </c>
      <c r="AT540" s="366">
        <v>1568</v>
      </c>
      <c r="AU540" s="366">
        <v>1536</v>
      </c>
      <c r="AV540" s="366">
        <v>1514</v>
      </c>
      <c r="AW540" s="366">
        <v>1441</v>
      </c>
      <c r="AX540" s="366">
        <v>1469</v>
      </c>
      <c r="AY540" s="366">
        <v>1406</v>
      </c>
      <c r="AZ540" s="366">
        <v>1497</v>
      </c>
      <c r="BA540" s="366">
        <v>1537</v>
      </c>
      <c r="BB540" s="366">
        <v>1377</v>
      </c>
      <c r="BC540" s="366">
        <v>1245</v>
      </c>
      <c r="BD540" s="366">
        <v>1321</v>
      </c>
      <c r="BE540" s="366">
        <v>1193</v>
      </c>
      <c r="BF540" s="366">
        <v>1294</v>
      </c>
      <c r="BG540" s="366">
        <v>1309</v>
      </c>
      <c r="BH540" s="366">
        <v>1485</v>
      </c>
      <c r="BI540" s="366">
        <v>1556</v>
      </c>
      <c r="BJ540" s="366">
        <v>1674</v>
      </c>
      <c r="BK540" s="366">
        <v>1600</v>
      </c>
      <c r="BL540" s="366">
        <v>1660</v>
      </c>
      <c r="BM540" s="366">
        <v>1591</v>
      </c>
      <c r="BN540" s="366">
        <v>1678</v>
      </c>
      <c r="BO540" s="366">
        <v>1629</v>
      </c>
      <c r="BP540" s="366">
        <v>1683</v>
      </c>
      <c r="BQ540" s="366">
        <v>1651</v>
      </c>
      <c r="BR540" s="366">
        <v>1518</v>
      </c>
      <c r="BS540" s="366">
        <v>1648</v>
      </c>
      <c r="BT540" s="366">
        <v>1541</v>
      </c>
      <c r="BU540" s="366">
        <v>1398</v>
      </c>
      <c r="BV540" s="366">
        <v>1407</v>
      </c>
      <c r="BW540" s="366">
        <v>1430</v>
      </c>
      <c r="BX540" s="366">
        <v>1415</v>
      </c>
      <c r="BY540" s="366">
        <v>1243</v>
      </c>
      <c r="BZ540" s="366">
        <v>1212</v>
      </c>
      <c r="CA540" s="366">
        <v>1257</v>
      </c>
      <c r="CB540" s="366">
        <v>1235</v>
      </c>
      <c r="CC540" s="366">
        <v>1267</v>
      </c>
      <c r="CD540" s="366">
        <v>1242</v>
      </c>
      <c r="CE540" s="366">
        <v>1291</v>
      </c>
      <c r="CF540" s="366">
        <v>1296</v>
      </c>
      <c r="CG540" s="366">
        <v>1353</v>
      </c>
      <c r="CH540" s="366">
        <v>1414</v>
      </c>
      <c r="CI540" s="366">
        <v>1090</v>
      </c>
      <c r="CJ540" s="366">
        <v>1034</v>
      </c>
      <c r="CK540" s="366">
        <v>941</v>
      </c>
      <c r="CL540" s="366">
        <v>829</v>
      </c>
      <c r="CM540" s="366">
        <v>809</v>
      </c>
      <c r="CN540" s="366">
        <v>727</v>
      </c>
      <c r="CO540" s="366">
        <v>643</v>
      </c>
      <c r="CP540" s="366">
        <v>590</v>
      </c>
      <c r="CQ540" s="366">
        <v>557</v>
      </c>
      <c r="CR540" s="366">
        <v>451</v>
      </c>
      <c r="CS540" s="366">
        <v>410</v>
      </c>
      <c r="CT540" s="366">
        <v>387</v>
      </c>
      <c r="CU540" s="366">
        <v>367</v>
      </c>
      <c r="CV540" s="366">
        <v>285</v>
      </c>
      <c r="CW540" s="366">
        <v>222</v>
      </c>
      <c r="CX540" s="366">
        <v>174</v>
      </c>
      <c r="CY540" s="366">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 x14ac:dyDescent="0.2">
      <c r="A541" s="51" t="s">
        <v>448</v>
      </c>
      <c r="B541" s="2" t="s">
        <v>344</v>
      </c>
      <c r="C541" s="50" t="str">
        <f t="shared" si="182"/>
        <v>LA Wales - Swansea</v>
      </c>
      <c r="D541" s="71">
        <f t="shared" si="192"/>
        <v>98412</v>
      </c>
      <c r="E541" s="71">
        <f t="shared" si="193"/>
        <v>101311</v>
      </c>
      <c r="F541" s="72">
        <f t="shared" si="194"/>
        <v>246563</v>
      </c>
      <c r="G541" s="72">
        <f t="shared" si="195"/>
        <v>122688</v>
      </c>
      <c r="H541" s="73">
        <f t="shared" si="196"/>
        <v>123875</v>
      </c>
      <c r="I541" s="73">
        <f t="shared" si="197"/>
        <v>98412</v>
      </c>
      <c r="J541" s="73">
        <f t="shared" si="198"/>
        <v>101311</v>
      </c>
      <c r="K541" s="70">
        <f t="shared" si="199"/>
        <v>24276</v>
      </c>
      <c r="L541" s="71">
        <f t="shared" si="200"/>
        <v>22564</v>
      </c>
      <c r="M541" s="366">
        <v>1062</v>
      </c>
      <c r="N541" s="366">
        <v>1200</v>
      </c>
      <c r="O541" s="366">
        <v>1245</v>
      </c>
      <c r="P541" s="366">
        <v>1233</v>
      </c>
      <c r="Q541" s="366">
        <v>1367</v>
      </c>
      <c r="R541" s="366">
        <v>1306</v>
      </c>
      <c r="S541" s="366">
        <v>1391</v>
      </c>
      <c r="T541" s="366">
        <v>1415</v>
      </c>
      <c r="U541" s="366">
        <v>1484</v>
      </c>
      <c r="V541" s="366">
        <v>1458</v>
      </c>
      <c r="W541" s="366">
        <v>1391</v>
      </c>
      <c r="X541" s="366">
        <v>1410</v>
      </c>
      <c r="Y541" s="366">
        <v>1428</v>
      </c>
      <c r="Z541" s="366">
        <v>1389</v>
      </c>
      <c r="AA541" s="366">
        <v>1380</v>
      </c>
      <c r="AB541" s="366">
        <v>1364</v>
      </c>
      <c r="AC541" s="366">
        <v>1376</v>
      </c>
      <c r="AD541" s="366">
        <v>1377</v>
      </c>
      <c r="AE541" s="366">
        <v>1386</v>
      </c>
      <c r="AF541" s="366">
        <v>1794</v>
      </c>
      <c r="AG541" s="366">
        <v>2463</v>
      </c>
      <c r="AH541" s="366">
        <v>2789</v>
      </c>
      <c r="AI541" s="366">
        <v>2556</v>
      </c>
      <c r="AJ541" s="366">
        <v>2324</v>
      </c>
      <c r="AK541" s="366">
        <v>2089</v>
      </c>
      <c r="AL541" s="366">
        <v>1797</v>
      </c>
      <c r="AM541" s="366">
        <v>1990</v>
      </c>
      <c r="AN541" s="366">
        <v>1956</v>
      </c>
      <c r="AO541" s="366">
        <v>1988</v>
      </c>
      <c r="AP541" s="366">
        <v>1865</v>
      </c>
      <c r="AQ541" s="366">
        <v>1910</v>
      </c>
      <c r="AR541" s="366">
        <v>1621</v>
      </c>
      <c r="AS541" s="366">
        <v>1509</v>
      </c>
      <c r="AT541" s="366">
        <v>1393</v>
      </c>
      <c r="AU541" s="366">
        <v>1547</v>
      </c>
      <c r="AV541" s="366">
        <v>1599</v>
      </c>
      <c r="AW541" s="366">
        <v>1491</v>
      </c>
      <c r="AX541" s="366">
        <v>1429</v>
      </c>
      <c r="AY541" s="366">
        <v>1524</v>
      </c>
      <c r="AZ541" s="366">
        <v>1500</v>
      </c>
      <c r="BA541" s="366">
        <v>1583</v>
      </c>
      <c r="BB541" s="366">
        <v>1335</v>
      </c>
      <c r="BC541" s="366">
        <v>1239</v>
      </c>
      <c r="BD541" s="366">
        <v>1464</v>
      </c>
      <c r="BE541" s="366">
        <v>1325</v>
      </c>
      <c r="BF541" s="366">
        <v>1324</v>
      </c>
      <c r="BG541" s="366">
        <v>1404</v>
      </c>
      <c r="BH541" s="366">
        <v>1449</v>
      </c>
      <c r="BI541" s="366">
        <v>1458</v>
      </c>
      <c r="BJ541" s="366">
        <v>1458</v>
      </c>
      <c r="BK541" s="366">
        <v>1423</v>
      </c>
      <c r="BL541" s="366">
        <v>1635</v>
      </c>
      <c r="BM541" s="366">
        <v>1553</v>
      </c>
      <c r="BN541" s="366">
        <v>1578</v>
      </c>
      <c r="BO541" s="366">
        <v>1551</v>
      </c>
      <c r="BP541" s="366">
        <v>1668</v>
      </c>
      <c r="BQ541" s="366">
        <v>1577</v>
      </c>
      <c r="BR541" s="366">
        <v>1494</v>
      </c>
      <c r="BS541" s="366">
        <v>1577</v>
      </c>
      <c r="BT541" s="366">
        <v>1447</v>
      </c>
      <c r="BU541" s="366">
        <v>1403</v>
      </c>
      <c r="BV541" s="366">
        <v>1347</v>
      </c>
      <c r="BW541" s="366">
        <v>1388</v>
      </c>
      <c r="BX541" s="366">
        <v>1310</v>
      </c>
      <c r="BY541" s="366">
        <v>1211</v>
      </c>
      <c r="BZ541" s="366">
        <v>1235</v>
      </c>
      <c r="CA541" s="366">
        <v>1225</v>
      </c>
      <c r="CB541" s="366">
        <v>1260</v>
      </c>
      <c r="CC541" s="366">
        <v>1233</v>
      </c>
      <c r="CD541" s="366">
        <v>1108</v>
      </c>
      <c r="CE541" s="366">
        <v>1217</v>
      </c>
      <c r="CF541" s="366">
        <v>1247</v>
      </c>
      <c r="CG541" s="366">
        <v>1268</v>
      </c>
      <c r="CH541" s="366">
        <v>1403</v>
      </c>
      <c r="CI541" s="366">
        <v>932</v>
      </c>
      <c r="CJ541" s="366">
        <v>978</v>
      </c>
      <c r="CK541" s="366">
        <v>948</v>
      </c>
      <c r="CL541" s="366">
        <v>921</v>
      </c>
      <c r="CM541" s="366">
        <v>767</v>
      </c>
      <c r="CN541" s="366">
        <v>684</v>
      </c>
      <c r="CO541" s="366">
        <v>670</v>
      </c>
      <c r="CP541" s="366">
        <v>608</v>
      </c>
      <c r="CQ541" s="366">
        <v>595</v>
      </c>
      <c r="CR541" s="366">
        <v>512</v>
      </c>
      <c r="CS541" s="366">
        <v>502</v>
      </c>
      <c r="CT541" s="366">
        <v>443</v>
      </c>
      <c r="CU541" s="366">
        <v>356</v>
      </c>
      <c r="CV541" s="366">
        <v>309</v>
      </c>
      <c r="CW541" s="366">
        <v>308</v>
      </c>
      <c r="CX541" s="366">
        <v>231</v>
      </c>
      <c r="CY541" s="366">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 x14ac:dyDescent="0.2">
      <c r="A542" s="51" t="s">
        <v>448</v>
      </c>
      <c r="B542" s="2" t="s">
        <v>397</v>
      </c>
      <c r="C542" s="50" t="str">
        <f t="shared" si="182"/>
        <v>LA Wales - Torfaen</v>
      </c>
      <c r="D542" s="71">
        <f t="shared" si="192"/>
        <v>36200</v>
      </c>
      <c r="E542" s="71">
        <f t="shared" si="193"/>
        <v>39169</v>
      </c>
      <c r="F542" s="72">
        <f t="shared" si="194"/>
        <v>94832</v>
      </c>
      <c r="G542" s="72">
        <f t="shared" si="195"/>
        <v>46183</v>
      </c>
      <c r="H542" s="73">
        <f t="shared" si="196"/>
        <v>48649</v>
      </c>
      <c r="I542" s="73">
        <f t="shared" si="197"/>
        <v>36200</v>
      </c>
      <c r="J542" s="73">
        <f t="shared" si="198"/>
        <v>39169</v>
      </c>
      <c r="K542" s="70">
        <f t="shared" si="199"/>
        <v>9983</v>
      </c>
      <c r="L542" s="71">
        <f t="shared" si="200"/>
        <v>9480</v>
      </c>
      <c r="M542" s="366">
        <v>485</v>
      </c>
      <c r="N542" s="366">
        <v>550</v>
      </c>
      <c r="O542" s="366">
        <v>490</v>
      </c>
      <c r="P542" s="366">
        <v>562</v>
      </c>
      <c r="Q542" s="366">
        <v>548</v>
      </c>
      <c r="R542" s="366">
        <v>531</v>
      </c>
      <c r="S542" s="366">
        <v>567</v>
      </c>
      <c r="T542" s="366">
        <v>567</v>
      </c>
      <c r="U542" s="366">
        <v>610</v>
      </c>
      <c r="V542" s="366">
        <v>603</v>
      </c>
      <c r="W542" s="366">
        <v>625</v>
      </c>
      <c r="X542" s="366">
        <v>576</v>
      </c>
      <c r="Y542" s="366">
        <v>580</v>
      </c>
      <c r="Z542" s="366">
        <v>554</v>
      </c>
      <c r="AA542" s="366">
        <v>566</v>
      </c>
      <c r="AB542" s="366">
        <v>572</v>
      </c>
      <c r="AC542" s="366">
        <v>489</v>
      </c>
      <c r="AD542" s="366">
        <v>508</v>
      </c>
      <c r="AE542" s="366">
        <v>499</v>
      </c>
      <c r="AF542" s="366">
        <v>490</v>
      </c>
      <c r="AG542" s="366">
        <v>495</v>
      </c>
      <c r="AH542" s="366">
        <v>508</v>
      </c>
      <c r="AI542" s="366">
        <v>513</v>
      </c>
      <c r="AJ542" s="366">
        <v>626</v>
      </c>
      <c r="AK542" s="366">
        <v>617</v>
      </c>
      <c r="AL542" s="366">
        <v>610</v>
      </c>
      <c r="AM542" s="366">
        <v>609</v>
      </c>
      <c r="AN542" s="366">
        <v>568</v>
      </c>
      <c r="AO542" s="366">
        <v>620</v>
      </c>
      <c r="AP542" s="366">
        <v>694</v>
      </c>
      <c r="AQ542" s="366">
        <v>633</v>
      </c>
      <c r="AR542" s="366">
        <v>654</v>
      </c>
      <c r="AS542" s="366">
        <v>553</v>
      </c>
      <c r="AT542" s="366">
        <v>547</v>
      </c>
      <c r="AU542" s="366">
        <v>608</v>
      </c>
      <c r="AV542" s="366">
        <v>595</v>
      </c>
      <c r="AW542" s="366">
        <v>582</v>
      </c>
      <c r="AX542" s="366">
        <v>573</v>
      </c>
      <c r="AY542" s="366">
        <v>539</v>
      </c>
      <c r="AZ542" s="366">
        <v>537</v>
      </c>
      <c r="BA542" s="366">
        <v>539</v>
      </c>
      <c r="BB542" s="366">
        <v>542</v>
      </c>
      <c r="BC542" s="366">
        <v>455</v>
      </c>
      <c r="BD542" s="366">
        <v>496</v>
      </c>
      <c r="BE542" s="366">
        <v>437</v>
      </c>
      <c r="BF542" s="366">
        <v>472</v>
      </c>
      <c r="BG542" s="366">
        <v>514</v>
      </c>
      <c r="BH542" s="366">
        <v>552</v>
      </c>
      <c r="BI542" s="366">
        <v>566</v>
      </c>
      <c r="BJ542" s="366">
        <v>627</v>
      </c>
      <c r="BK542" s="366">
        <v>649</v>
      </c>
      <c r="BL542" s="366">
        <v>654</v>
      </c>
      <c r="BM542" s="366">
        <v>620</v>
      </c>
      <c r="BN542" s="366">
        <v>627</v>
      </c>
      <c r="BO542" s="366">
        <v>636</v>
      </c>
      <c r="BP542" s="366">
        <v>723</v>
      </c>
      <c r="BQ542" s="366">
        <v>646</v>
      </c>
      <c r="BR542" s="366">
        <v>687</v>
      </c>
      <c r="BS542" s="366">
        <v>673</v>
      </c>
      <c r="BT542" s="366">
        <v>633</v>
      </c>
      <c r="BU542" s="366">
        <v>601</v>
      </c>
      <c r="BV542" s="366">
        <v>618</v>
      </c>
      <c r="BW542" s="366">
        <v>595</v>
      </c>
      <c r="BX542" s="366">
        <v>531</v>
      </c>
      <c r="BY542" s="366">
        <v>499</v>
      </c>
      <c r="BZ542" s="366">
        <v>483</v>
      </c>
      <c r="CA542" s="366">
        <v>550</v>
      </c>
      <c r="CB542" s="366">
        <v>494</v>
      </c>
      <c r="CC542" s="366">
        <v>502</v>
      </c>
      <c r="CD542" s="366">
        <v>529</v>
      </c>
      <c r="CE542" s="366">
        <v>499</v>
      </c>
      <c r="CF542" s="366">
        <v>498</v>
      </c>
      <c r="CG542" s="366">
        <v>520</v>
      </c>
      <c r="CH542" s="366">
        <v>577</v>
      </c>
      <c r="CI542" s="366">
        <v>416</v>
      </c>
      <c r="CJ542" s="366">
        <v>430</v>
      </c>
      <c r="CK542" s="366">
        <v>383</v>
      </c>
      <c r="CL542" s="366">
        <v>339</v>
      </c>
      <c r="CM542" s="366">
        <v>302</v>
      </c>
      <c r="CN542" s="366">
        <v>288</v>
      </c>
      <c r="CO542" s="366">
        <v>272</v>
      </c>
      <c r="CP542" s="366">
        <v>261</v>
      </c>
      <c r="CQ542" s="366">
        <v>252</v>
      </c>
      <c r="CR542" s="366">
        <v>199</v>
      </c>
      <c r="CS542" s="366">
        <v>182</v>
      </c>
      <c r="CT542" s="366">
        <v>161</v>
      </c>
      <c r="CU542" s="366">
        <v>162</v>
      </c>
      <c r="CV542" s="366">
        <v>148</v>
      </c>
      <c r="CW542" s="366">
        <v>104</v>
      </c>
      <c r="CX542" s="366">
        <v>81</v>
      </c>
      <c r="CY542" s="366">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 x14ac:dyDescent="0.2">
      <c r="A543" s="51" t="s">
        <v>448</v>
      </c>
      <c r="B543" s="2" t="s">
        <v>401</v>
      </c>
      <c r="C543" s="50" t="str">
        <f t="shared" si="182"/>
        <v>LA Wales - Vale of Glamorgan</v>
      </c>
      <c r="D543" s="71">
        <f t="shared" si="192"/>
        <v>51640</v>
      </c>
      <c r="E543" s="71">
        <f t="shared" si="193"/>
        <v>55763</v>
      </c>
      <c r="F543" s="72">
        <f t="shared" si="194"/>
        <v>135295</v>
      </c>
      <c r="G543" s="72">
        <f t="shared" si="195"/>
        <v>65715</v>
      </c>
      <c r="H543" s="73">
        <f t="shared" si="196"/>
        <v>69580</v>
      </c>
      <c r="I543" s="73">
        <f t="shared" si="197"/>
        <v>51640</v>
      </c>
      <c r="J543" s="73">
        <f t="shared" si="198"/>
        <v>55763</v>
      </c>
      <c r="K543" s="70">
        <f t="shared" si="199"/>
        <v>14075</v>
      </c>
      <c r="L543" s="71">
        <f t="shared" si="200"/>
        <v>13817</v>
      </c>
      <c r="M543" s="366">
        <v>619</v>
      </c>
      <c r="N543" s="366">
        <v>646</v>
      </c>
      <c r="O543" s="366">
        <v>687</v>
      </c>
      <c r="P543" s="366">
        <v>784</v>
      </c>
      <c r="Q543" s="366">
        <v>753</v>
      </c>
      <c r="R543" s="366">
        <v>777</v>
      </c>
      <c r="S543" s="366">
        <v>790</v>
      </c>
      <c r="T543" s="366">
        <v>826</v>
      </c>
      <c r="U543" s="366">
        <v>843</v>
      </c>
      <c r="V543" s="366">
        <v>797</v>
      </c>
      <c r="W543" s="366">
        <v>875</v>
      </c>
      <c r="X543" s="366">
        <v>871</v>
      </c>
      <c r="Y543" s="366">
        <v>888</v>
      </c>
      <c r="Z543" s="366">
        <v>838</v>
      </c>
      <c r="AA543" s="366">
        <v>799</v>
      </c>
      <c r="AB543" s="366">
        <v>768</v>
      </c>
      <c r="AC543" s="366">
        <v>711</v>
      </c>
      <c r="AD543" s="366">
        <v>803</v>
      </c>
      <c r="AE543" s="366">
        <v>754</v>
      </c>
      <c r="AF543" s="366">
        <v>643</v>
      </c>
      <c r="AG543" s="366">
        <v>672</v>
      </c>
      <c r="AH543" s="366">
        <v>677</v>
      </c>
      <c r="AI543" s="366">
        <v>793</v>
      </c>
      <c r="AJ543" s="366">
        <v>749</v>
      </c>
      <c r="AK543" s="366">
        <v>782</v>
      </c>
      <c r="AL543" s="366">
        <v>802</v>
      </c>
      <c r="AM543" s="366">
        <v>820</v>
      </c>
      <c r="AN543" s="366">
        <v>738</v>
      </c>
      <c r="AO543" s="366">
        <v>744</v>
      </c>
      <c r="AP543" s="366">
        <v>854</v>
      </c>
      <c r="AQ543" s="366">
        <v>793</v>
      </c>
      <c r="AR543" s="366">
        <v>791</v>
      </c>
      <c r="AS543" s="366">
        <v>777</v>
      </c>
      <c r="AT543" s="366">
        <v>774</v>
      </c>
      <c r="AU543" s="366">
        <v>835</v>
      </c>
      <c r="AV543" s="366">
        <v>787</v>
      </c>
      <c r="AW543" s="366">
        <v>797</v>
      </c>
      <c r="AX543" s="366">
        <v>803</v>
      </c>
      <c r="AY543" s="366">
        <v>773</v>
      </c>
      <c r="AZ543" s="366">
        <v>901</v>
      </c>
      <c r="BA543" s="366">
        <v>873</v>
      </c>
      <c r="BB543" s="366">
        <v>855</v>
      </c>
      <c r="BC543" s="366">
        <v>780</v>
      </c>
      <c r="BD543" s="366">
        <v>803</v>
      </c>
      <c r="BE543" s="366">
        <v>810</v>
      </c>
      <c r="BF543" s="366">
        <v>822</v>
      </c>
      <c r="BG543" s="366">
        <v>819</v>
      </c>
      <c r="BH543" s="366">
        <v>873</v>
      </c>
      <c r="BI543" s="366">
        <v>945</v>
      </c>
      <c r="BJ543" s="366">
        <v>869</v>
      </c>
      <c r="BK543" s="366">
        <v>846</v>
      </c>
      <c r="BL543" s="366">
        <v>885</v>
      </c>
      <c r="BM543" s="366">
        <v>912</v>
      </c>
      <c r="BN543" s="366">
        <v>982</v>
      </c>
      <c r="BO543" s="366">
        <v>841</v>
      </c>
      <c r="BP543" s="366">
        <v>918</v>
      </c>
      <c r="BQ543" s="366">
        <v>944</v>
      </c>
      <c r="BR543" s="366">
        <v>918</v>
      </c>
      <c r="BS543" s="366">
        <v>933</v>
      </c>
      <c r="BT543" s="366">
        <v>920</v>
      </c>
      <c r="BU543" s="366">
        <v>871</v>
      </c>
      <c r="BV543" s="366">
        <v>850</v>
      </c>
      <c r="BW543" s="366">
        <v>813</v>
      </c>
      <c r="BX543" s="366">
        <v>816</v>
      </c>
      <c r="BY543" s="366">
        <v>776</v>
      </c>
      <c r="BZ543" s="366">
        <v>768</v>
      </c>
      <c r="CA543" s="366">
        <v>786</v>
      </c>
      <c r="CB543" s="366">
        <v>821</v>
      </c>
      <c r="CC543" s="366">
        <v>719</v>
      </c>
      <c r="CD543" s="366">
        <v>703</v>
      </c>
      <c r="CE543" s="366">
        <v>694</v>
      </c>
      <c r="CF543" s="366">
        <v>713</v>
      </c>
      <c r="CG543" s="366">
        <v>749</v>
      </c>
      <c r="CH543" s="366">
        <v>840</v>
      </c>
      <c r="CI543" s="366">
        <v>579</v>
      </c>
      <c r="CJ543" s="366">
        <v>592</v>
      </c>
      <c r="CK543" s="366">
        <v>627</v>
      </c>
      <c r="CL543" s="366">
        <v>526</v>
      </c>
      <c r="CM543" s="366">
        <v>456</v>
      </c>
      <c r="CN543" s="366">
        <v>420</v>
      </c>
      <c r="CO543" s="366">
        <v>391</v>
      </c>
      <c r="CP543" s="366">
        <v>370</v>
      </c>
      <c r="CQ543" s="366">
        <v>345</v>
      </c>
      <c r="CR543" s="366">
        <v>304</v>
      </c>
      <c r="CS543" s="366">
        <v>255</v>
      </c>
      <c r="CT543" s="366">
        <v>218</v>
      </c>
      <c r="CU543" s="366">
        <v>213</v>
      </c>
      <c r="CV543" s="366">
        <v>187</v>
      </c>
      <c r="CW543" s="366">
        <v>156</v>
      </c>
      <c r="CX543" s="366">
        <v>122</v>
      </c>
      <c r="CY543" s="366">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 x14ac:dyDescent="0.2">
      <c r="A544" s="51" t="s">
        <v>448</v>
      </c>
      <c r="B544" s="2" t="s">
        <v>420</v>
      </c>
      <c r="C544" s="50" t="str">
        <f t="shared" si="182"/>
        <v>LA Wales - Wrexham</v>
      </c>
      <c r="D544" s="71">
        <f t="shared" si="192"/>
        <v>53663</v>
      </c>
      <c r="E544" s="71">
        <f t="shared" si="193"/>
        <v>53479</v>
      </c>
      <c r="F544" s="72">
        <f t="shared" si="194"/>
        <v>136055</v>
      </c>
      <c r="G544" s="72">
        <f t="shared" si="195"/>
        <v>68526</v>
      </c>
      <c r="H544" s="73">
        <f t="shared" si="196"/>
        <v>67529</v>
      </c>
      <c r="I544" s="73">
        <f t="shared" si="197"/>
        <v>53663</v>
      </c>
      <c r="J544" s="73">
        <f t="shared" si="198"/>
        <v>53479</v>
      </c>
      <c r="K544" s="70">
        <f t="shared" si="199"/>
        <v>14863</v>
      </c>
      <c r="L544" s="71">
        <f t="shared" si="200"/>
        <v>14050</v>
      </c>
      <c r="M544" s="366">
        <v>718</v>
      </c>
      <c r="N544" s="366">
        <v>713</v>
      </c>
      <c r="O544" s="366">
        <v>739</v>
      </c>
      <c r="P544" s="366">
        <v>822</v>
      </c>
      <c r="Q544" s="366">
        <v>808</v>
      </c>
      <c r="R544" s="366">
        <v>793</v>
      </c>
      <c r="S544" s="366">
        <v>764</v>
      </c>
      <c r="T544" s="366">
        <v>871</v>
      </c>
      <c r="U544" s="366">
        <v>863</v>
      </c>
      <c r="V544" s="366">
        <v>917</v>
      </c>
      <c r="W544" s="366">
        <v>932</v>
      </c>
      <c r="X544" s="366">
        <v>916</v>
      </c>
      <c r="Y544" s="366">
        <v>858</v>
      </c>
      <c r="Z544" s="366">
        <v>884</v>
      </c>
      <c r="AA544" s="366">
        <v>866</v>
      </c>
      <c r="AB544" s="366">
        <v>851</v>
      </c>
      <c r="AC544" s="366">
        <v>792</v>
      </c>
      <c r="AD544" s="366">
        <v>756</v>
      </c>
      <c r="AE544" s="366">
        <v>750</v>
      </c>
      <c r="AF544" s="366">
        <v>717</v>
      </c>
      <c r="AG544" s="366">
        <v>692</v>
      </c>
      <c r="AH544" s="366">
        <v>716</v>
      </c>
      <c r="AI544" s="366">
        <v>771</v>
      </c>
      <c r="AJ544" s="366">
        <v>810</v>
      </c>
      <c r="AK544" s="366">
        <v>837</v>
      </c>
      <c r="AL544" s="366">
        <v>806</v>
      </c>
      <c r="AM544" s="366">
        <v>820</v>
      </c>
      <c r="AN544" s="366">
        <v>881</v>
      </c>
      <c r="AO544" s="366">
        <v>810</v>
      </c>
      <c r="AP544" s="366">
        <v>915</v>
      </c>
      <c r="AQ544" s="366">
        <v>845</v>
      </c>
      <c r="AR544" s="366">
        <v>911</v>
      </c>
      <c r="AS544" s="366">
        <v>916</v>
      </c>
      <c r="AT544" s="366">
        <v>852</v>
      </c>
      <c r="AU544" s="366">
        <v>836</v>
      </c>
      <c r="AV544" s="366">
        <v>951</v>
      </c>
      <c r="AW544" s="366">
        <v>838</v>
      </c>
      <c r="AX544" s="366">
        <v>896</v>
      </c>
      <c r="AY544" s="366">
        <v>850</v>
      </c>
      <c r="AZ544" s="366">
        <v>977</v>
      </c>
      <c r="BA544" s="366">
        <v>894</v>
      </c>
      <c r="BB544" s="366">
        <v>855</v>
      </c>
      <c r="BC544" s="366">
        <v>693</v>
      </c>
      <c r="BD544" s="366">
        <v>768</v>
      </c>
      <c r="BE544" s="366">
        <v>782</v>
      </c>
      <c r="BF544" s="366">
        <v>851</v>
      </c>
      <c r="BG544" s="366">
        <v>813</v>
      </c>
      <c r="BH544" s="366">
        <v>920</v>
      </c>
      <c r="BI544" s="366">
        <v>1020</v>
      </c>
      <c r="BJ544" s="366">
        <v>999</v>
      </c>
      <c r="BK544" s="366">
        <v>971</v>
      </c>
      <c r="BL544" s="366">
        <v>956</v>
      </c>
      <c r="BM544" s="366">
        <v>929</v>
      </c>
      <c r="BN544" s="366">
        <v>891</v>
      </c>
      <c r="BO544" s="366">
        <v>976</v>
      </c>
      <c r="BP544" s="366">
        <v>1000</v>
      </c>
      <c r="BQ544" s="366">
        <v>990</v>
      </c>
      <c r="BR544" s="366">
        <v>958</v>
      </c>
      <c r="BS544" s="366">
        <v>932</v>
      </c>
      <c r="BT544" s="366">
        <v>894</v>
      </c>
      <c r="BU544" s="366">
        <v>853</v>
      </c>
      <c r="BV544" s="366">
        <v>757</v>
      </c>
      <c r="BW544" s="366">
        <v>815</v>
      </c>
      <c r="BX544" s="366">
        <v>813</v>
      </c>
      <c r="BY544" s="366">
        <v>803</v>
      </c>
      <c r="BZ544" s="366">
        <v>734</v>
      </c>
      <c r="CA544" s="366">
        <v>762</v>
      </c>
      <c r="CB544" s="366">
        <v>767</v>
      </c>
      <c r="CC544" s="366">
        <v>726</v>
      </c>
      <c r="CD544" s="366">
        <v>706</v>
      </c>
      <c r="CE544" s="366">
        <v>708</v>
      </c>
      <c r="CF544" s="366">
        <v>765</v>
      </c>
      <c r="CG544" s="366">
        <v>780</v>
      </c>
      <c r="CH544" s="366">
        <v>836</v>
      </c>
      <c r="CI544" s="366">
        <v>631</v>
      </c>
      <c r="CJ544" s="366">
        <v>585</v>
      </c>
      <c r="CK544" s="366">
        <v>573</v>
      </c>
      <c r="CL544" s="366">
        <v>585</v>
      </c>
      <c r="CM544" s="366">
        <v>476</v>
      </c>
      <c r="CN544" s="366">
        <v>420</v>
      </c>
      <c r="CO544" s="366">
        <v>392</v>
      </c>
      <c r="CP544" s="366">
        <v>365</v>
      </c>
      <c r="CQ544" s="366">
        <v>354</v>
      </c>
      <c r="CR544" s="366">
        <v>293</v>
      </c>
      <c r="CS544" s="366">
        <v>274</v>
      </c>
      <c r="CT544" s="366">
        <v>239</v>
      </c>
      <c r="CU544" s="366">
        <v>188</v>
      </c>
      <c r="CV544" s="366">
        <v>194</v>
      </c>
      <c r="CW544" s="366">
        <v>157</v>
      </c>
      <c r="CX544" s="366">
        <v>147</v>
      </c>
      <c r="CY544" s="366">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63" customFormat="1" ht="15" x14ac:dyDescent="0.25">
      <c r="A545" s="159"/>
      <c r="B545" s="169"/>
      <c r="C545" s="159"/>
      <c r="D545" s="161">
        <f>SUM(D523:D544)</f>
        <v>1240703</v>
      </c>
      <c r="E545" s="161">
        <f t="shared" ref="E545:L545" si="210">SUM(E523:E544)</f>
        <v>1299011</v>
      </c>
      <c r="F545" s="161">
        <f t="shared" si="210"/>
        <v>3169586</v>
      </c>
      <c r="G545" s="161">
        <f t="shared" si="210"/>
        <v>1563524</v>
      </c>
      <c r="H545" s="161">
        <f t="shared" si="210"/>
        <v>1606062</v>
      </c>
      <c r="I545" s="161">
        <f t="shared" si="210"/>
        <v>1240703</v>
      </c>
      <c r="J545" s="161">
        <f t="shared" si="210"/>
        <v>1299011</v>
      </c>
      <c r="K545" s="161">
        <f t="shared" si="210"/>
        <v>322821</v>
      </c>
      <c r="L545" s="161">
        <f t="shared" si="210"/>
        <v>307051</v>
      </c>
      <c r="M545" s="162"/>
      <c r="N545" s="162"/>
      <c r="O545" s="162"/>
      <c r="P545" s="162"/>
      <c r="Q545" s="162"/>
      <c r="R545" s="162"/>
      <c r="S545" s="162"/>
      <c r="T545" s="162"/>
      <c r="U545" s="162"/>
      <c r="V545" s="162"/>
      <c r="W545" s="162"/>
      <c r="X545" s="162"/>
      <c r="Y545" s="162"/>
      <c r="Z545" s="162"/>
      <c r="AA545" s="162"/>
      <c r="AB545" s="162"/>
      <c r="AC545" s="162"/>
      <c r="AD545" s="162"/>
      <c r="AE545" s="162"/>
      <c r="AF545" s="162"/>
      <c r="AG545" s="162"/>
      <c r="AH545" s="162"/>
      <c r="AI545" s="162"/>
      <c r="AJ545" s="162"/>
      <c r="AK545" s="162"/>
      <c r="AL545" s="162"/>
      <c r="AM545" s="162"/>
      <c r="AN545" s="162"/>
      <c r="AO545" s="162"/>
      <c r="AP545" s="162"/>
      <c r="AQ545" s="162"/>
      <c r="AR545" s="162"/>
      <c r="AS545" s="162"/>
      <c r="AT545" s="162"/>
      <c r="AU545" s="162"/>
      <c r="AV545" s="162"/>
      <c r="AW545" s="162"/>
      <c r="AX545" s="162"/>
      <c r="AY545" s="162"/>
      <c r="AZ545" s="162"/>
      <c r="BA545" s="162"/>
      <c r="BB545" s="162"/>
      <c r="BC545" s="162"/>
      <c r="BD545" s="162"/>
      <c r="BE545" s="162"/>
      <c r="BF545" s="162"/>
      <c r="BG545" s="162"/>
      <c r="BH545" s="162"/>
      <c r="BI545" s="162"/>
      <c r="BJ545" s="162"/>
      <c r="BK545" s="162"/>
      <c r="BL545" s="162"/>
      <c r="BM545" s="162"/>
      <c r="BN545" s="162"/>
      <c r="BO545" s="162"/>
      <c r="BP545" s="162"/>
      <c r="BQ545" s="162"/>
      <c r="BR545" s="162"/>
      <c r="BS545" s="162"/>
      <c r="BT545" s="162"/>
      <c r="BU545" s="162"/>
      <c r="BV545" s="162"/>
      <c r="BW545" s="162"/>
      <c r="BX545" s="162"/>
      <c r="BY545" s="162"/>
      <c r="BZ545" s="162"/>
      <c r="CA545" s="162"/>
      <c r="CB545" s="162"/>
      <c r="CC545" s="162"/>
      <c r="CD545" s="162"/>
      <c r="CE545" s="162"/>
      <c r="CF545" s="162"/>
      <c r="CG545" s="162"/>
      <c r="CH545" s="162"/>
      <c r="CI545" s="162"/>
      <c r="CJ545" s="162"/>
      <c r="CK545" s="162"/>
      <c r="CL545" s="162"/>
      <c r="CM545" s="162"/>
      <c r="CN545" s="162"/>
      <c r="CO545" s="162"/>
      <c r="CP545" s="162"/>
      <c r="CQ545" s="162"/>
      <c r="CR545" s="162"/>
      <c r="CS545" s="162"/>
      <c r="CT545" s="162"/>
      <c r="CU545" s="162"/>
      <c r="CV545" s="162"/>
      <c r="CW545" s="162"/>
      <c r="CX545" s="162"/>
      <c r="CY545" s="162"/>
      <c r="CZ545" s="162"/>
      <c r="DA545" s="162"/>
      <c r="DB545" s="162"/>
      <c r="DC545" s="162"/>
      <c r="DD545" s="162"/>
      <c r="DE545" s="162"/>
      <c r="DF545" s="162"/>
      <c r="DG545" s="162"/>
      <c r="DH545" s="162"/>
      <c r="DI545" s="162"/>
      <c r="DJ545" s="162"/>
      <c r="DK545" s="162"/>
      <c r="DL545" s="162"/>
      <c r="DM545" s="162"/>
      <c r="DN545" s="162"/>
      <c r="DO545" s="162"/>
      <c r="DP545" s="162"/>
      <c r="DQ545" s="162"/>
      <c r="DR545" s="162"/>
      <c r="DS545" s="162"/>
      <c r="DT545" s="162"/>
      <c r="DU545" s="162"/>
      <c r="DV545" s="162"/>
      <c r="DW545" s="162"/>
      <c r="DX545" s="162"/>
      <c r="DY545" s="162"/>
      <c r="DZ545" s="162"/>
      <c r="EA545" s="162"/>
      <c r="EB545" s="162"/>
      <c r="EC545" s="162"/>
      <c r="ED545" s="162"/>
      <c r="EE545" s="162"/>
      <c r="EF545" s="162"/>
      <c r="EG545" s="162"/>
      <c r="EH545" s="162"/>
      <c r="EI545" s="162"/>
      <c r="EJ545" s="162"/>
      <c r="EK545" s="162"/>
      <c r="EL545" s="162"/>
      <c r="EM545" s="162"/>
      <c r="EN545" s="162"/>
      <c r="EO545" s="162"/>
      <c r="EP545" s="162"/>
      <c r="EQ545" s="162"/>
      <c r="ER545" s="162"/>
      <c r="ES545" s="162"/>
      <c r="ET545" s="162"/>
      <c r="EU545" s="162"/>
      <c r="EV545" s="162"/>
      <c r="EW545" s="162"/>
      <c r="EX545" s="162"/>
      <c r="EY545" s="162"/>
      <c r="EZ545" s="162"/>
      <c r="FA545" s="162"/>
      <c r="FB545" s="162"/>
      <c r="FC545" s="162"/>
      <c r="FD545" s="162"/>
      <c r="FE545" s="162"/>
      <c r="FF545" s="162"/>
      <c r="FG545" s="162"/>
      <c r="FH545" s="162"/>
      <c r="FI545" s="162"/>
      <c r="FJ545" s="162"/>
      <c r="FK545" s="162"/>
      <c r="FL545" s="162"/>
      <c r="FM545" s="162"/>
      <c r="FN545" s="162"/>
      <c r="FO545" s="162"/>
      <c r="FP545" s="162"/>
      <c r="FQ545" s="162"/>
      <c r="FR545" s="162"/>
      <c r="FS545" s="162"/>
      <c r="FT545" s="162"/>
      <c r="FU545" s="162"/>
      <c r="FV545" s="162"/>
      <c r="FW545" s="162"/>
      <c r="FX545" s="162"/>
      <c r="FY545" s="162"/>
      <c r="FZ545" s="162"/>
      <c r="GA545" s="162"/>
      <c r="GB545" s="162"/>
      <c r="GC545" s="162"/>
      <c r="GD545" s="162"/>
      <c r="GE545" s="162"/>
      <c r="GF545" s="162"/>
      <c r="GG545" s="162"/>
      <c r="GH545" s="162"/>
      <c r="GI545" s="162"/>
      <c r="GJ545" s="162"/>
      <c r="GK545" s="162"/>
      <c r="GL545" s="161"/>
    </row>
    <row r="546" spans="1:194" s="2" customFormat="1" x14ac:dyDescent="0.2">
      <c r="A546" s="51" t="s">
        <v>449</v>
      </c>
      <c r="B546" s="2" t="s">
        <v>369</v>
      </c>
      <c r="C546" s="50" t="str">
        <f t="shared" si="182"/>
        <v>LA NI - Antrim and Newtownabbey</v>
      </c>
      <c r="D546" s="71">
        <f t="shared" si="192"/>
        <v>53099</v>
      </c>
      <c r="E546" s="71">
        <f t="shared" si="193"/>
        <v>57362</v>
      </c>
      <c r="F546" s="72">
        <f t="shared" ref="F546:F556" si="211">G546+H546</f>
        <v>143756</v>
      </c>
      <c r="G546" s="72">
        <f t="shared" ref="G546:G556" si="212">SUM(M546:CY546)</f>
        <v>70125</v>
      </c>
      <c r="H546" s="73">
        <f t="shared" ref="H546:H556" si="213">SUM(CZ546:GL546)</f>
        <v>73631</v>
      </c>
      <c r="I546" s="73">
        <f t="shared" ref="I546:I556" si="214">SUM(AE546:CY546)</f>
        <v>53099</v>
      </c>
      <c r="J546" s="73">
        <f t="shared" ref="J546:J556" si="215">SUM(DR546:GL546)</f>
        <v>57362</v>
      </c>
      <c r="K546" s="70">
        <f t="shared" ref="K546:K556" si="216">SUM(M546:AD546)</f>
        <v>17026</v>
      </c>
      <c r="L546" s="71">
        <f t="shared" ref="L546:L556" si="217">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2">
      <c r="A547" s="51" t="s">
        <v>449</v>
      </c>
      <c r="B547" s="2" t="s">
        <v>392</v>
      </c>
      <c r="C547" s="50" t="str">
        <f t="shared" si="182"/>
        <v>LA NI - Ards and North Down</v>
      </c>
      <c r="D547" s="71">
        <f t="shared" si="192"/>
        <v>61375</v>
      </c>
      <c r="E547" s="71">
        <f t="shared" si="193"/>
        <v>66978</v>
      </c>
      <c r="F547" s="72">
        <f t="shared" si="211"/>
        <v>162056</v>
      </c>
      <c r="G547" s="72">
        <f t="shared" si="212"/>
        <v>78706</v>
      </c>
      <c r="H547" s="73">
        <f t="shared" si="213"/>
        <v>83350</v>
      </c>
      <c r="I547" s="73">
        <f t="shared" si="214"/>
        <v>61375</v>
      </c>
      <c r="J547" s="73">
        <f t="shared" si="215"/>
        <v>66978</v>
      </c>
      <c r="K547" s="70">
        <f t="shared" si="216"/>
        <v>17331</v>
      </c>
      <c r="L547" s="71">
        <f t="shared" si="217"/>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2">
      <c r="A548" s="51" t="s">
        <v>449</v>
      </c>
      <c r="B548" s="2" t="s">
        <v>393</v>
      </c>
      <c r="C548" s="50" t="str">
        <f t="shared" si="182"/>
        <v>LA NI - Armagh City, Banbridge and Craigavon</v>
      </c>
      <c r="D548" s="71">
        <f t="shared" si="192"/>
        <v>80389</v>
      </c>
      <c r="E548" s="71">
        <f t="shared" si="193"/>
        <v>82720</v>
      </c>
      <c r="F548" s="72">
        <f t="shared" si="211"/>
        <v>217232</v>
      </c>
      <c r="G548" s="72">
        <f t="shared" si="212"/>
        <v>108068</v>
      </c>
      <c r="H548" s="73">
        <f t="shared" si="213"/>
        <v>109164</v>
      </c>
      <c r="I548" s="73">
        <f t="shared" si="214"/>
        <v>80389</v>
      </c>
      <c r="J548" s="73">
        <f t="shared" si="215"/>
        <v>82720</v>
      </c>
      <c r="K548" s="70">
        <f t="shared" si="216"/>
        <v>27679</v>
      </c>
      <c r="L548" s="71">
        <f t="shared" si="217"/>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2">
      <c r="A549" s="51" t="s">
        <v>449</v>
      </c>
      <c r="B549" s="2" t="s">
        <v>370</v>
      </c>
      <c r="C549" s="50" t="str">
        <f t="shared" si="182"/>
        <v>LA NI - Belfast</v>
      </c>
      <c r="D549" s="71">
        <f t="shared" si="192"/>
        <v>127758</v>
      </c>
      <c r="E549" s="71">
        <f t="shared" si="193"/>
        <v>139032</v>
      </c>
      <c r="F549" s="72">
        <f t="shared" si="211"/>
        <v>342560</v>
      </c>
      <c r="G549" s="72">
        <f t="shared" si="212"/>
        <v>166694</v>
      </c>
      <c r="H549" s="73">
        <f t="shared" si="213"/>
        <v>175866</v>
      </c>
      <c r="I549" s="73">
        <f t="shared" si="214"/>
        <v>127758</v>
      </c>
      <c r="J549" s="73">
        <f t="shared" si="215"/>
        <v>139032</v>
      </c>
      <c r="K549" s="70">
        <f t="shared" si="216"/>
        <v>38936</v>
      </c>
      <c r="L549" s="71">
        <f t="shared" si="217"/>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2">
      <c r="A550" s="51" t="s">
        <v>449</v>
      </c>
      <c r="B550" s="2" t="s">
        <v>371</v>
      </c>
      <c r="C550" s="50" t="str">
        <f t="shared" si="182"/>
        <v>LA NI - Causeway Coast and Glens</v>
      </c>
      <c r="D550" s="71">
        <f t="shared" si="192"/>
        <v>55366</v>
      </c>
      <c r="E550" s="71">
        <f t="shared" si="193"/>
        <v>57538</v>
      </c>
      <c r="F550" s="72">
        <f t="shared" si="211"/>
        <v>144943</v>
      </c>
      <c r="G550" s="72">
        <f t="shared" si="212"/>
        <v>71839</v>
      </c>
      <c r="H550" s="73">
        <f t="shared" si="213"/>
        <v>73104</v>
      </c>
      <c r="I550" s="73">
        <f t="shared" si="214"/>
        <v>55366</v>
      </c>
      <c r="J550" s="73">
        <f t="shared" si="215"/>
        <v>57538</v>
      </c>
      <c r="K550" s="70">
        <f t="shared" si="216"/>
        <v>16473</v>
      </c>
      <c r="L550" s="71">
        <f t="shared" si="217"/>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2">
      <c r="A551" s="51" t="s">
        <v>449</v>
      </c>
      <c r="B551" s="2" t="s">
        <v>394</v>
      </c>
      <c r="C551" s="50" t="str">
        <f t="shared" si="182"/>
        <v>LA NI - Derry City and Strabane</v>
      </c>
      <c r="D551" s="71">
        <f t="shared" si="192"/>
        <v>55701</v>
      </c>
      <c r="E551" s="71">
        <f t="shared" si="193"/>
        <v>58858</v>
      </c>
      <c r="F551" s="72">
        <f t="shared" si="211"/>
        <v>151109</v>
      </c>
      <c r="G551" s="72">
        <f t="shared" si="212"/>
        <v>74358</v>
      </c>
      <c r="H551" s="73">
        <f t="shared" si="213"/>
        <v>76751</v>
      </c>
      <c r="I551" s="73">
        <f t="shared" si="214"/>
        <v>55701</v>
      </c>
      <c r="J551" s="73">
        <f t="shared" si="215"/>
        <v>58858</v>
      </c>
      <c r="K551" s="70">
        <f t="shared" si="216"/>
        <v>18657</v>
      </c>
      <c r="L551" s="71">
        <f t="shared" si="217"/>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2">
      <c r="A552" s="51" t="s">
        <v>449</v>
      </c>
      <c r="B552" s="2" t="s">
        <v>373</v>
      </c>
      <c r="C552" s="50" t="str">
        <f t="shared" si="182"/>
        <v>LA NI - Fermanagh and Omagh</v>
      </c>
      <c r="D552" s="71">
        <f t="shared" si="192"/>
        <v>44243</v>
      </c>
      <c r="E552" s="71">
        <f t="shared" si="193"/>
        <v>44671</v>
      </c>
      <c r="F552" s="72">
        <f t="shared" si="211"/>
        <v>117337</v>
      </c>
      <c r="G552" s="72">
        <f t="shared" si="212"/>
        <v>58849</v>
      </c>
      <c r="H552" s="73">
        <f t="shared" si="213"/>
        <v>58488</v>
      </c>
      <c r="I552" s="73">
        <f t="shared" si="214"/>
        <v>44243</v>
      </c>
      <c r="J552" s="73">
        <f t="shared" si="215"/>
        <v>44671</v>
      </c>
      <c r="K552" s="70">
        <f t="shared" si="216"/>
        <v>14606</v>
      </c>
      <c r="L552" s="71">
        <f t="shared" si="217"/>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2">
      <c r="A553" s="51" t="s">
        <v>449</v>
      </c>
      <c r="B553" s="2" t="s">
        <v>375</v>
      </c>
      <c r="C553" s="50" t="str">
        <f t="shared" si="182"/>
        <v>LA NI - Lisburn and Castlereagh</v>
      </c>
      <c r="D553" s="71">
        <f t="shared" si="192"/>
        <v>54953</v>
      </c>
      <c r="E553" s="71">
        <f t="shared" si="193"/>
        <v>58649</v>
      </c>
      <c r="F553" s="72">
        <f t="shared" si="211"/>
        <v>146452</v>
      </c>
      <c r="G553" s="72">
        <f t="shared" si="212"/>
        <v>71937</v>
      </c>
      <c r="H553" s="73">
        <f t="shared" si="213"/>
        <v>74515</v>
      </c>
      <c r="I553" s="73">
        <f t="shared" si="214"/>
        <v>54953</v>
      </c>
      <c r="J553" s="73">
        <f t="shared" si="215"/>
        <v>58649</v>
      </c>
      <c r="K553" s="70">
        <f t="shared" si="216"/>
        <v>16984</v>
      </c>
      <c r="L553" s="71">
        <f t="shared" si="217"/>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2">
      <c r="A554" s="51" t="s">
        <v>449</v>
      </c>
      <c r="B554" s="2" t="s">
        <v>376</v>
      </c>
      <c r="C554" s="50" t="str">
        <f t="shared" si="182"/>
        <v>LA NI - Mid and East Antrim</v>
      </c>
      <c r="D554" s="71">
        <f t="shared" si="192"/>
        <v>53069</v>
      </c>
      <c r="E554" s="71">
        <f t="shared" si="193"/>
        <v>56284</v>
      </c>
      <c r="F554" s="72">
        <f t="shared" si="211"/>
        <v>139443</v>
      </c>
      <c r="G554" s="72">
        <f t="shared" si="212"/>
        <v>68463</v>
      </c>
      <c r="H554" s="73">
        <f t="shared" si="213"/>
        <v>70980</v>
      </c>
      <c r="I554" s="73">
        <f t="shared" si="214"/>
        <v>53069</v>
      </c>
      <c r="J554" s="73">
        <f t="shared" si="215"/>
        <v>56284</v>
      </c>
      <c r="K554" s="70">
        <f t="shared" si="216"/>
        <v>15394</v>
      </c>
      <c r="L554" s="71">
        <f t="shared" si="217"/>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2">
      <c r="A555" s="51" t="s">
        <v>449</v>
      </c>
      <c r="B555" s="2" t="s">
        <v>377</v>
      </c>
      <c r="C555" s="50" t="str">
        <f t="shared" si="182"/>
        <v>LA NI - Mid Ulster</v>
      </c>
      <c r="D555" s="71">
        <f t="shared" si="192"/>
        <v>55100</v>
      </c>
      <c r="E555" s="71">
        <f t="shared" si="193"/>
        <v>55267</v>
      </c>
      <c r="F555" s="72">
        <f t="shared" si="211"/>
        <v>148953</v>
      </c>
      <c r="G555" s="72">
        <f t="shared" si="212"/>
        <v>74851</v>
      </c>
      <c r="H555" s="73">
        <f t="shared" si="213"/>
        <v>74102</v>
      </c>
      <c r="I555" s="73">
        <f t="shared" si="214"/>
        <v>55100</v>
      </c>
      <c r="J555" s="73">
        <f t="shared" si="215"/>
        <v>55267</v>
      </c>
      <c r="K555" s="70">
        <f t="shared" si="216"/>
        <v>19751</v>
      </c>
      <c r="L555" s="71">
        <f t="shared" si="217"/>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2">
      <c r="A556" s="51" t="s">
        <v>449</v>
      </c>
      <c r="B556" s="2" t="s">
        <v>378</v>
      </c>
      <c r="C556" s="50" t="str">
        <f t="shared" si="182"/>
        <v>LA NI - Newry, Mourne and Down</v>
      </c>
      <c r="D556" s="71">
        <f t="shared" si="192"/>
        <v>66780</v>
      </c>
      <c r="E556" s="71">
        <f t="shared" si="193"/>
        <v>69210</v>
      </c>
      <c r="F556" s="72">
        <f t="shared" si="211"/>
        <v>181669</v>
      </c>
      <c r="G556" s="72">
        <f t="shared" si="212"/>
        <v>90265</v>
      </c>
      <c r="H556" s="73">
        <f t="shared" si="213"/>
        <v>91404</v>
      </c>
      <c r="I556" s="73">
        <f t="shared" si="214"/>
        <v>66780</v>
      </c>
      <c r="J556" s="73">
        <f t="shared" si="215"/>
        <v>69210</v>
      </c>
      <c r="K556" s="70">
        <f t="shared" si="216"/>
        <v>23485</v>
      </c>
      <c r="L556" s="71">
        <f t="shared" si="217"/>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63" customFormat="1" ht="15" x14ac:dyDescent="0.25">
      <c r="A557" s="159"/>
      <c r="B557" s="170"/>
      <c r="C557" s="159"/>
      <c r="D557" s="162">
        <f>SUM(D546:D556)</f>
        <v>707833</v>
      </c>
      <c r="E557" s="162">
        <f>SUM(E546:E556)</f>
        <v>746569</v>
      </c>
      <c r="F557" s="162">
        <f>SUM(F546:F556)</f>
        <v>1895510</v>
      </c>
      <c r="G557" s="162">
        <f>SUM(G546:G556)</f>
        <v>934155</v>
      </c>
      <c r="H557" s="162">
        <f>SUM(H546:H556)</f>
        <v>961355</v>
      </c>
      <c r="I557" s="161"/>
      <c r="J557" s="161"/>
      <c r="K557" s="162"/>
      <c r="L557" s="161"/>
      <c r="M557" s="162"/>
      <c r="N557" s="162"/>
      <c r="O557" s="162"/>
      <c r="P557" s="162"/>
      <c r="Q557" s="162"/>
      <c r="R557" s="162"/>
      <c r="S557" s="162"/>
      <c r="T557" s="162"/>
      <c r="U557" s="162"/>
      <c r="V557" s="162"/>
      <c r="W557" s="162"/>
      <c r="X557" s="162"/>
      <c r="Y557" s="162"/>
      <c r="Z557" s="162"/>
      <c r="AA557" s="162"/>
      <c r="AB557" s="162"/>
      <c r="AC557" s="162"/>
      <c r="AD557" s="162"/>
      <c r="AE557" s="162"/>
      <c r="AF557" s="162"/>
      <c r="AG557" s="162"/>
      <c r="AH557" s="162"/>
      <c r="AI557" s="162"/>
      <c r="AJ557" s="162"/>
      <c r="AK557" s="162"/>
      <c r="AL557" s="162"/>
      <c r="AM557" s="162"/>
      <c r="AN557" s="162"/>
      <c r="AO557" s="162"/>
      <c r="AP557" s="162"/>
      <c r="AQ557" s="162"/>
      <c r="AR557" s="162"/>
      <c r="AS557" s="162"/>
      <c r="AT557" s="162"/>
      <c r="AU557" s="162"/>
      <c r="AV557" s="162"/>
      <c r="AW557" s="162"/>
      <c r="AX557" s="162"/>
      <c r="AY557" s="162"/>
      <c r="AZ557" s="162"/>
      <c r="BA557" s="162"/>
      <c r="BB557" s="162"/>
      <c r="BC557" s="162"/>
      <c r="BD557" s="162"/>
      <c r="BE557" s="162"/>
      <c r="BF557" s="162"/>
      <c r="BG557" s="162"/>
      <c r="BH557" s="162"/>
      <c r="BI557" s="162"/>
      <c r="BJ557" s="162"/>
      <c r="BK557" s="162"/>
      <c r="BL557" s="162"/>
      <c r="BM557" s="162"/>
      <c r="BN557" s="162"/>
      <c r="BO557" s="162"/>
      <c r="BP557" s="162"/>
      <c r="BQ557" s="162"/>
      <c r="BR557" s="162"/>
      <c r="BS557" s="162"/>
      <c r="BT557" s="162"/>
      <c r="BU557" s="162"/>
      <c r="BV557" s="162"/>
      <c r="BW557" s="162"/>
      <c r="BX557" s="162"/>
      <c r="BY557" s="162"/>
      <c r="BZ557" s="162"/>
      <c r="CA557" s="162"/>
      <c r="CB557" s="162"/>
      <c r="CC557" s="162"/>
      <c r="CD557" s="162"/>
      <c r="CE557" s="162"/>
      <c r="CF557" s="162"/>
      <c r="CG557" s="162"/>
      <c r="CH557" s="162"/>
      <c r="CI557" s="162"/>
      <c r="CJ557" s="162"/>
      <c r="CK557" s="162"/>
      <c r="CL557" s="162"/>
      <c r="CM557" s="162"/>
      <c r="CN557" s="162"/>
      <c r="CO557" s="162"/>
      <c r="CP557" s="162"/>
      <c r="CQ557" s="162"/>
      <c r="CR557" s="162"/>
      <c r="CS557" s="162"/>
      <c r="CT557" s="162"/>
      <c r="CU557" s="162"/>
      <c r="CV557" s="162"/>
      <c r="CW557" s="162"/>
      <c r="CX557" s="162"/>
      <c r="CY557" s="161"/>
      <c r="CZ557" s="162"/>
      <c r="DA557" s="162"/>
      <c r="DB557" s="162"/>
      <c r="DC557" s="162"/>
      <c r="DD557" s="162"/>
      <c r="DE557" s="162"/>
      <c r="DF557" s="162"/>
      <c r="DG557" s="162"/>
      <c r="DH557" s="162"/>
      <c r="DI557" s="162"/>
      <c r="DJ557" s="162"/>
      <c r="DK557" s="162"/>
      <c r="DL557" s="162"/>
      <c r="DM557" s="162"/>
      <c r="DN557" s="162"/>
      <c r="DO557" s="162"/>
      <c r="DP557" s="162"/>
      <c r="DQ557" s="162"/>
      <c r="DR557" s="162"/>
      <c r="DS557" s="162"/>
      <c r="DT557" s="162"/>
      <c r="DU557" s="162"/>
      <c r="DV557" s="162"/>
      <c r="DW557" s="162"/>
      <c r="DX557" s="162"/>
      <c r="DY557" s="162"/>
      <c r="DZ557" s="162"/>
      <c r="EA557" s="162"/>
      <c r="EB557" s="162"/>
      <c r="EC557" s="162"/>
      <c r="ED557" s="162"/>
      <c r="EE557" s="162"/>
      <c r="EF557" s="162"/>
      <c r="EG557" s="162"/>
      <c r="EH557" s="162"/>
      <c r="EI557" s="162"/>
      <c r="EJ557" s="162"/>
      <c r="EK557" s="162"/>
      <c r="EL557" s="162"/>
      <c r="EM557" s="162"/>
      <c r="EN557" s="162"/>
      <c r="EO557" s="162"/>
      <c r="EP557" s="162"/>
      <c r="EQ557" s="162"/>
      <c r="ER557" s="162"/>
      <c r="ES557" s="162"/>
      <c r="ET557" s="162"/>
      <c r="EU557" s="162"/>
      <c r="EV557" s="162"/>
      <c r="EW557" s="162"/>
      <c r="EX557" s="162"/>
      <c r="EY557" s="162"/>
      <c r="EZ557" s="162"/>
      <c r="FA557" s="162"/>
      <c r="FB557" s="162"/>
      <c r="FC557" s="162"/>
      <c r="FD557" s="162"/>
      <c r="FE557" s="162"/>
      <c r="FF557" s="162"/>
      <c r="FG557" s="162"/>
      <c r="FH557" s="162"/>
      <c r="FI557" s="162"/>
      <c r="FJ557" s="162"/>
      <c r="FK557" s="162"/>
      <c r="FL557" s="162"/>
      <c r="FM557" s="162"/>
      <c r="FN557" s="162"/>
      <c r="FO557" s="162"/>
      <c r="FP557" s="162"/>
      <c r="FQ557" s="162"/>
      <c r="FR557" s="162"/>
      <c r="FS557" s="162"/>
      <c r="FT557" s="162"/>
      <c r="FU557" s="162"/>
      <c r="FV557" s="162"/>
      <c r="FW557" s="162"/>
      <c r="FX557" s="162"/>
      <c r="FY557" s="162"/>
      <c r="FZ557" s="162"/>
      <c r="GA557" s="162"/>
      <c r="GB557" s="162"/>
      <c r="GC557" s="162"/>
      <c r="GD557" s="162"/>
      <c r="GE557" s="162"/>
      <c r="GF557" s="162"/>
      <c r="GG557" s="162"/>
      <c r="GH557" s="162"/>
      <c r="GI557" s="162"/>
      <c r="GJ557" s="162"/>
      <c r="GK557" s="162"/>
      <c r="GL557" s="161"/>
    </row>
    <row r="558" spans="1:194" x14ac:dyDescent="0.2">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2">
      <c r="C559" s="35" t="s">
        <v>679</v>
      </c>
      <c r="D559" s="391" t="s">
        <v>680</v>
      </c>
      <c r="E559" s="391" t="s">
        <v>681</v>
      </c>
      <c r="F559" s="391" t="s">
        <v>682</v>
      </c>
      <c r="G559" s="391" t="s">
        <v>683</v>
      </c>
      <c r="H559" s="391" t="s">
        <v>684</v>
      </c>
      <c r="I559" s="391" t="s">
        <v>685</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2">
      <c r="C560" s="35" t="s">
        <v>686</v>
      </c>
      <c r="D560" s="662" t="s">
        <v>687</v>
      </c>
      <c r="E560" s="663"/>
      <c r="F560" s="663"/>
      <c r="G560" s="663"/>
      <c r="H560" s="663"/>
      <c r="I560" s="664"/>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2">
      <c r="B561" s="21">
        <v>0</v>
      </c>
      <c r="C561" s="390" t="s">
        <v>696</v>
      </c>
      <c r="D561" s="415"/>
      <c r="E561" s="415"/>
      <c r="F561" s="415"/>
      <c r="G561" s="415"/>
      <c r="H561" s="415"/>
      <c r="I561" s="415"/>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2">
      <c r="B562" s="21">
        <v>1</v>
      </c>
      <c r="C562" s="390" t="s">
        <v>700</v>
      </c>
      <c r="D562" s="415">
        <v>1.0084713674792447</v>
      </c>
      <c r="E562" s="415">
        <v>1.012558766876926</v>
      </c>
      <c r="F562" s="415">
        <v>1.0164706229364109</v>
      </c>
      <c r="G562" s="415">
        <v>1.0201553531133736</v>
      </c>
      <c r="H562" s="415">
        <v>1.0235742483952912</v>
      </c>
      <c r="I562" s="415">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2">
      <c r="B563" s="21">
        <v>2</v>
      </c>
      <c r="C563" s="390" t="s">
        <v>694</v>
      </c>
      <c r="D563" s="415">
        <v>0.97911366120419119</v>
      </c>
      <c r="E563" s="415">
        <v>0.96505936183655627</v>
      </c>
      <c r="F563" s="415">
        <v>0.94901616112315001</v>
      </c>
      <c r="G563" s="415">
        <v>0.93508333165134838</v>
      </c>
      <c r="H563" s="415">
        <v>0.9222712546323395</v>
      </c>
      <c r="I563" s="415">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2">
      <c r="B564" s="21">
        <v>3</v>
      </c>
      <c r="C564" s="390" t="s">
        <v>710</v>
      </c>
      <c r="D564" s="415">
        <v>1.0501308817348203</v>
      </c>
      <c r="E564" s="415">
        <v>1.0744077400525671</v>
      </c>
      <c r="F564" s="415">
        <v>1.0955667624449938</v>
      </c>
      <c r="G564" s="415">
        <v>1.1079906380704687</v>
      </c>
      <c r="H564" s="415">
        <v>1.1107920201570887</v>
      </c>
      <c r="I564" s="415">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2">
      <c r="B565" s="21">
        <v>4</v>
      </c>
      <c r="C565" s="390" t="s">
        <v>688</v>
      </c>
      <c r="D565" s="415">
        <v>1.0021244015688702</v>
      </c>
      <c r="E565" s="415">
        <v>1.0004900238876309</v>
      </c>
      <c r="F565" s="415">
        <v>0.99650095160224417</v>
      </c>
      <c r="G565" s="415">
        <v>0.99110812543288473</v>
      </c>
      <c r="H565" s="415">
        <v>0.9833550643960518</v>
      </c>
      <c r="I565" s="415">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2">
      <c r="B566" s="21">
        <v>5</v>
      </c>
      <c r="C566" s="390" t="s">
        <v>695</v>
      </c>
      <c r="D566" s="415">
        <v>0.99814913154892626</v>
      </c>
      <c r="E566" s="415">
        <v>0.99606252583011812</v>
      </c>
      <c r="F566" s="415">
        <v>0.99474491881213067</v>
      </c>
      <c r="G566" s="415">
        <v>0.99345811966553155</v>
      </c>
      <c r="H566" s="415">
        <v>0.99277041951420775</v>
      </c>
      <c r="I566" s="415">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2">
      <c r="B567" s="21">
        <v>6</v>
      </c>
      <c r="C567" s="390" t="s">
        <v>689</v>
      </c>
      <c r="D567" s="415">
        <v>1.0101978885143685</v>
      </c>
      <c r="E567" s="415">
        <v>1.0158417431734368</v>
      </c>
      <c r="F567" s="415">
        <v>1.0219028338714957</v>
      </c>
      <c r="G567" s="415">
        <v>1.0280568686265446</v>
      </c>
      <c r="H567" s="415">
        <v>1.0345147935582482</v>
      </c>
      <c r="I567" s="415">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2">
      <c r="B568" s="21">
        <v>7</v>
      </c>
      <c r="C568" s="390" t="s">
        <v>690</v>
      </c>
      <c r="D568" s="415">
        <v>1.0179895480811041</v>
      </c>
      <c r="E568" s="415">
        <v>1.0270245103407745</v>
      </c>
      <c r="F568" s="415">
        <v>1.035680022619258</v>
      </c>
      <c r="G568" s="415">
        <v>1.044587575347828</v>
      </c>
      <c r="H568" s="415">
        <v>1.0533108586534927</v>
      </c>
      <c r="I568" s="415">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2">
      <c r="B569" s="21">
        <v>8</v>
      </c>
      <c r="C569" s="390" t="s">
        <v>692</v>
      </c>
      <c r="D569" s="415">
        <v>1.025459585029741</v>
      </c>
      <c r="E569" s="415">
        <v>1.0362883746720766</v>
      </c>
      <c r="F569" s="415">
        <v>1.0456150301831861</v>
      </c>
      <c r="G569" s="415">
        <v>1.0541139681739078</v>
      </c>
      <c r="H569" s="415">
        <v>1.0617518973784201</v>
      </c>
      <c r="I569" s="415">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2">
      <c r="B570" s="21">
        <v>9</v>
      </c>
      <c r="C570" s="390" t="s">
        <v>691</v>
      </c>
      <c r="D570" s="415">
        <v>1.0176309601745992</v>
      </c>
      <c r="E570" s="415">
        <v>1.026721384011922</v>
      </c>
      <c r="F570" s="415">
        <v>1.0353097334700412</v>
      </c>
      <c r="G570" s="415">
        <v>1.0443529299521672</v>
      </c>
      <c r="H570" s="415">
        <v>1.0531269671200225</v>
      </c>
      <c r="I570" s="415">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2">
      <c r="B571" s="21">
        <v>10</v>
      </c>
      <c r="C571" s="390" t="s">
        <v>693</v>
      </c>
      <c r="D571" s="415">
        <v>1.0262012632924804</v>
      </c>
      <c r="E571" s="415">
        <v>1.0377419172898725</v>
      </c>
      <c r="F571" s="415">
        <v>1.0474318943272938</v>
      </c>
      <c r="G571" s="415">
        <v>1.0562455260408008</v>
      </c>
      <c r="H571" s="415">
        <v>1.0640586503393024</v>
      </c>
      <c r="I571" s="415">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2">
      <c r="B572" s="21">
        <v>11</v>
      </c>
      <c r="C572" s="390" t="s">
        <v>707</v>
      </c>
      <c r="D572" s="415">
        <v>1.0178171842817774</v>
      </c>
      <c r="E572" s="415">
        <v>1.0268788054668254</v>
      </c>
      <c r="F572" s="415">
        <v>1.0355020343395345</v>
      </c>
      <c r="G572" s="415">
        <v>1.0444747874619096</v>
      </c>
      <c r="H572" s="415">
        <v>1.0532224668176333</v>
      </c>
      <c r="I572" s="415">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2">
      <c r="B573" s="21">
        <v>12</v>
      </c>
      <c r="C573" s="390" t="s">
        <v>708</v>
      </c>
      <c r="D573" s="415">
        <v>1.0258121374506908</v>
      </c>
      <c r="E573" s="415">
        <v>1.0369793076474678</v>
      </c>
      <c r="F573" s="415">
        <v>1.0464786659194905</v>
      </c>
      <c r="G573" s="415">
        <v>1.0551271917293508</v>
      </c>
      <c r="H573" s="415">
        <v>1.0628483988963264</v>
      </c>
      <c r="I573" s="415">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2">
      <c r="B574" s="21">
        <v>13</v>
      </c>
      <c r="C574" s="390" t="s">
        <v>709</v>
      </c>
      <c r="D574" s="415">
        <v>1.0365941840145607</v>
      </c>
      <c r="E574" s="415">
        <v>1.0572178180655467</v>
      </c>
      <c r="F574" s="415">
        <v>1.0785254514512732</v>
      </c>
      <c r="G574" s="415">
        <v>1.0997637625585324</v>
      </c>
      <c r="H574" s="415">
        <v>1.1201767945027068</v>
      </c>
      <c r="I574" s="415">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2">
      <c r="B575" s="21">
        <v>14</v>
      </c>
      <c r="C575" s="390" t="s">
        <v>711</v>
      </c>
      <c r="D575" s="415">
        <v>1.0078587000810717</v>
      </c>
      <c r="E575" s="415">
        <v>1.0115906567364388</v>
      </c>
      <c r="F575" s="415">
        <v>1.0151771324716494</v>
      </c>
      <c r="G575" s="415">
        <v>1.0185646395951737</v>
      </c>
      <c r="H575" s="415">
        <v>1.0217137974440724</v>
      </c>
      <c r="I575" s="415">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2">
      <c r="B576" s="21">
        <v>15</v>
      </c>
      <c r="C576" s="390"/>
      <c r="D576" s="415"/>
      <c r="E576" s="415"/>
      <c r="F576" s="415"/>
      <c r="G576" s="415"/>
      <c r="H576" s="415"/>
      <c r="I576" s="415"/>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2">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2">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2">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2">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2">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2">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2">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2">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2">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2">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2">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2">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2">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2">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2">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2">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2">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2">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2">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2">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2">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2">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2">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2">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2">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2">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2">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2">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2">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2">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2">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2">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2">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2">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2">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2">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2">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2">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2">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2">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2">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2">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2">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2">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2">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2">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2">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2">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2">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2">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2">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2">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2">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2">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2">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2">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2">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2">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2">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2">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2">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2">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2">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2">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2">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2">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2">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2">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2">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2">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2">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2">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2">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2">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2">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2">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2">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2">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2">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2">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2">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2">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2">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2">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2">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2">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2">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2">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2">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2">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2">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7"/>
  <sheetViews>
    <sheetView showGridLines="0" zoomScale="80" zoomScaleNormal="80" workbookViewId="0">
      <selection activeCell="A4" sqref="A4"/>
    </sheetView>
  </sheetViews>
  <sheetFormatPr defaultColWidth="9.140625" defaultRowHeight="14.25" x14ac:dyDescent="0.2"/>
  <cols>
    <col min="1" max="1" width="69.140625" style="2" customWidth="1"/>
    <col min="2" max="2" width="19.42578125" style="2" customWidth="1"/>
    <col min="3" max="5" width="15.85546875" style="2" customWidth="1"/>
    <col min="6" max="6" width="3.5703125" style="2" customWidth="1"/>
    <col min="7" max="10" width="16.85546875" style="2" customWidth="1"/>
    <col min="11" max="11" width="3.5703125" style="2" customWidth="1"/>
    <col min="12" max="12" width="83.85546875" style="2" customWidth="1"/>
    <col min="13" max="13" width="3.5703125" style="2" customWidth="1"/>
    <col min="14" max="16384" width="9.140625" style="2"/>
  </cols>
  <sheetData>
    <row r="1" spans="1:12" ht="30" customHeight="1" x14ac:dyDescent="0.2">
      <c r="A1" s="454" t="s">
        <v>767</v>
      </c>
      <c r="B1" s="330" t="s">
        <v>3</v>
      </c>
      <c r="C1" s="330" t="s">
        <v>3</v>
      </c>
      <c r="D1" s="330" t="s">
        <v>3</v>
      </c>
      <c r="E1" s="330" t="s">
        <v>3</v>
      </c>
      <c r="F1" s="330" t="s">
        <v>3</v>
      </c>
      <c r="G1" s="330" t="s">
        <v>3</v>
      </c>
      <c r="H1" s="330" t="s">
        <v>3</v>
      </c>
    </row>
    <row r="2" spans="1:12" ht="30" customHeight="1" x14ac:dyDescent="0.2">
      <c r="A2" s="197" t="s">
        <v>12</v>
      </c>
      <c r="B2" s="359" t="s">
        <v>3</v>
      </c>
      <c r="C2" s="360" t="s">
        <v>3</v>
      </c>
      <c r="D2" s="360" t="s">
        <v>3</v>
      </c>
      <c r="E2" s="330" t="s">
        <v>3</v>
      </c>
      <c r="F2" s="328" t="s">
        <v>3</v>
      </c>
      <c r="G2" s="328" t="s">
        <v>3</v>
      </c>
      <c r="H2" s="328" t="s">
        <v>3</v>
      </c>
      <c r="I2" s="328" t="s">
        <v>3</v>
      </c>
      <c r="J2" s="328" t="s">
        <v>3</v>
      </c>
      <c r="K2" s="328" t="s">
        <v>3</v>
      </c>
      <c r="L2" s="328" t="s">
        <v>3</v>
      </c>
    </row>
    <row r="3" spans="1:12" ht="21.75" customHeight="1" x14ac:dyDescent="0.2">
      <c r="A3" s="393" t="s">
        <v>701</v>
      </c>
      <c r="B3" s="360"/>
      <c r="C3" s="360"/>
      <c r="D3" s="360"/>
      <c r="E3" s="330"/>
      <c r="F3" s="328"/>
      <c r="G3" s="328"/>
      <c r="H3" s="328"/>
    </row>
    <row r="4" spans="1:12" ht="18" customHeight="1" x14ac:dyDescent="0.25">
      <c r="A4" s="413" t="s">
        <v>704</v>
      </c>
      <c r="B4" s="335"/>
      <c r="C4" s="335"/>
      <c r="D4" s="335"/>
      <c r="E4" s="330"/>
      <c r="F4" s="328"/>
      <c r="G4" s="328"/>
      <c r="H4" s="328"/>
    </row>
    <row r="5" spans="1:12" ht="18" customHeight="1" thickBot="1" x14ac:dyDescent="0.3">
      <c r="A5" s="394"/>
      <c r="B5" s="335"/>
      <c r="C5" s="335"/>
      <c r="D5" s="335"/>
      <c r="E5" s="330"/>
      <c r="F5" s="328"/>
      <c r="G5" s="328"/>
      <c r="H5" s="328"/>
    </row>
    <row r="6" spans="1:12" ht="30" customHeight="1" x14ac:dyDescent="0.2">
      <c r="A6" s="198" t="s">
        <v>462</v>
      </c>
      <c r="B6" s="437">
        <v>1</v>
      </c>
      <c r="C6" s="196" t="s">
        <v>3</v>
      </c>
      <c r="D6" s="328" t="s">
        <v>3</v>
      </c>
      <c r="E6" s="328" t="s">
        <v>3</v>
      </c>
      <c r="F6" s="328" t="s">
        <v>3</v>
      </c>
      <c r="G6" s="328" t="s">
        <v>3</v>
      </c>
      <c r="H6" s="328" t="s">
        <v>3</v>
      </c>
      <c r="I6" s="328" t="s">
        <v>3</v>
      </c>
      <c r="J6" s="328" t="s">
        <v>3</v>
      </c>
      <c r="K6" s="328" t="s">
        <v>3</v>
      </c>
      <c r="L6" s="328" t="s">
        <v>3</v>
      </c>
    </row>
    <row r="7" spans="1:12" ht="30" customHeight="1" x14ac:dyDescent="0.2">
      <c r="A7" s="199" t="s">
        <v>463</v>
      </c>
      <c r="B7" s="438" t="s">
        <v>265</v>
      </c>
      <c r="C7" s="196" t="s">
        <v>3</v>
      </c>
      <c r="D7" s="328" t="s">
        <v>3</v>
      </c>
      <c r="E7" s="328" t="s">
        <v>3</v>
      </c>
      <c r="F7" s="328" t="s">
        <v>3</v>
      </c>
      <c r="G7" s="328" t="s">
        <v>3</v>
      </c>
      <c r="H7" s="328" t="s">
        <v>3</v>
      </c>
      <c r="I7" s="328" t="s">
        <v>3</v>
      </c>
      <c r="J7" s="328" t="s">
        <v>3</v>
      </c>
      <c r="K7" s="328" t="s">
        <v>3</v>
      </c>
      <c r="L7" s="328" t="s">
        <v>3</v>
      </c>
    </row>
    <row r="8" spans="1:12" ht="30" customHeight="1" x14ac:dyDescent="0.2">
      <c r="A8" s="199" t="s">
        <v>4</v>
      </c>
      <c r="B8" s="438" t="s">
        <v>14</v>
      </c>
      <c r="C8" s="196" t="s">
        <v>3</v>
      </c>
      <c r="D8" s="328" t="s">
        <v>3</v>
      </c>
      <c r="E8" s="328" t="s">
        <v>3</v>
      </c>
      <c r="F8" s="328" t="s">
        <v>3</v>
      </c>
      <c r="G8" s="328" t="s">
        <v>3</v>
      </c>
      <c r="H8" s="328" t="s">
        <v>3</v>
      </c>
      <c r="I8" s="328" t="s">
        <v>3</v>
      </c>
      <c r="J8" s="328" t="s">
        <v>3</v>
      </c>
      <c r="K8" s="328" t="s">
        <v>3</v>
      </c>
      <c r="L8" s="328" t="s">
        <v>3</v>
      </c>
    </row>
    <row r="9" spans="1:12" ht="30" customHeight="1" thickBot="1" x14ac:dyDescent="0.25">
      <c r="A9" s="414" t="s">
        <v>521</v>
      </c>
      <c r="B9" s="439"/>
      <c r="C9" s="196" t="s">
        <v>3</v>
      </c>
      <c r="D9" s="328" t="s">
        <v>3</v>
      </c>
      <c r="E9" s="328" t="s">
        <v>3</v>
      </c>
      <c r="F9" s="328" t="s">
        <v>3</v>
      </c>
      <c r="G9" s="328" t="s">
        <v>3</v>
      </c>
      <c r="H9" s="328" t="s">
        <v>3</v>
      </c>
      <c r="I9" s="328" t="s">
        <v>3</v>
      </c>
      <c r="J9" s="328" t="s">
        <v>3</v>
      </c>
      <c r="K9" s="328" t="s">
        <v>3</v>
      </c>
      <c r="L9" s="328" t="s">
        <v>3</v>
      </c>
    </row>
    <row r="10" spans="1:12" ht="30" customHeight="1" thickBot="1" x14ac:dyDescent="0.25">
      <c r="A10" s="414" t="s">
        <v>702</v>
      </c>
      <c r="B10" s="439"/>
      <c r="C10" s="196"/>
      <c r="D10" s="328"/>
      <c r="E10" s="328"/>
      <c r="F10" s="328"/>
      <c r="G10" s="328"/>
      <c r="H10" s="328"/>
      <c r="L10" s="328" t="s">
        <v>3</v>
      </c>
    </row>
    <row r="11" spans="1:12" ht="14.1" customHeight="1" thickBot="1" x14ac:dyDescent="0.25">
      <c r="A11" s="331" t="s">
        <v>3</v>
      </c>
      <c r="B11" s="332" t="s">
        <v>3</v>
      </c>
      <c r="C11" s="196" t="s">
        <v>3</v>
      </c>
      <c r="D11" s="328" t="s">
        <v>3</v>
      </c>
      <c r="E11" s="328" t="s">
        <v>3</v>
      </c>
      <c r="F11" s="328" t="s">
        <v>3</v>
      </c>
      <c r="G11" s="328" t="s">
        <v>3</v>
      </c>
      <c r="H11" s="328" t="s">
        <v>3</v>
      </c>
      <c r="I11" s="328" t="s">
        <v>3</v>
      </c>
      <c r="J11" s="328" t="s">
        <v>3</v>
      </c>
      <c r="K11" s="328" t="s">
        <v>3</v>
      </c>
      <c r="L11" s="328" t="s">
        <v>3</v>
      </c>
    </row>
    <row r="12" spans="1:12" ht="75" customHeight="1" x14ac:dyDescent="0.25">
      <c r="A12" s="200"/>
      <c r="B12" s="369" t="s">
        <v>537</v>
      </c>
      <c r="C12" s="369" t="s">
        <v>537</v>
      </c>
      <c r="D12" s="370" t="s">
        <v>678</v>
      </c>
      <c r="E12" s="371" t="s">
        <v>678</v>
      </c>
      <c r="F12" s="23"/>
      <c r="G12" s="372" t="s">
        <v>453</v>
      </c>
      <c r="H12" s="373" t="s">
        <v>453</v>
      </c>
      <c r="I12" s="372" t="s">
        <v>538</v>
      </c>
      <c r="J12" s="374" t="s">
        <v>538</v>
      </c>
      <c r="K12" s="368" t="s">
        <v>3</v>
      </c>
      <c r="L12" s="464" t="s">
        <v>430</v>
      </c>
    </row>
    <row r="13" spans="1:12" ht="30" customHeight="1" x14ac:dyDescent="0.25">
      <c r="A13" s="412" t="s">
        <v>703</v>
      </c>
      <c r="B13" s="468" t="s">
        <v>452</v>
      </c>
      <c r="C13" s="469" t="s">
        <v>454</v>
      </c>
      <c r="D13" s="468" t="s">
        <v>452</v>
      </c>
      <c r="E13" s="469" t="s">
        <v>454</v>
      </c>
      <c r="G13" s="470" t="s">
        <v>452</v>
      </c>
      <c r="H13" s="469" t="s">
        <v>454</v>
      </c>
      <c r="I13" s="470" t="s">
        <v>452</v>
      </c>
      <c r="J13" s="469" t="s">
        <v>454</v>
      </c>
      <c r="K13" s="328" t="s">
        <v>3</v>
      </c>
      <c r="L13" s="485" t="s">
        <v>3</v>
      </c>
    </row>
    <row r="14" spans="1:12" ht="30" customHeight="1" x14ac:dyDescent="0.25">
      <c r="A14" s="486" t="s">
        <v>782</v>
      </c>
      <c r="B14" s="78"/>
      <c r="C14" s="479">
        <f>IF(OR(B10&gt;"",'Population selection'!J23="",),B10,'Population selection'!J14)</f>
        <v>44456850</v>
      </c>
      <c r="D14" s="67"/>
      <c r="E14" s="479">
        <f>C14</f>
        <v>44456850</v>
      </c>
      <c r="G14" s="487"/>
      <c r="H14" s="479">
        <f>C14</f>
        <v>44456850</v>
      </c>
      <c r="I14" s="487"/>
      <c r="J14" s="479">
        <f>E14</f>
        <v>44456850</v>
      </c>
      <c r="K14" s="328" t="s">
        <v>3</v>
      </c>
      <c r="L14" s="488" t="s">
        <v>697</v>
      </c>
    </row>
    <row r="15" spans="1:12" ht="30" customHeight="1" x14ac:dyDescent="0.25">
      <c r="A15" s="478" t="s">
        <v>783</v>
      </c>
      <c r="B15" s="635"/>
      <c r="C15" s="479">
        <f>IF(OR(B10&gt;"",'Population selection'!J23="",),B10*'Resource impact over time'!G11,'Population selection'!J14*('Resource impact over time'!G11))</f>
        <v>46263200</v>
      </c>
      <c r="E15" s="479">
        <f>C15</f>
        <v>46263200</v>
      </c>
      <c r="G15" s="185"/>
      <c r="H15" s="479">
        <f>C15</f>
        <v>46263200</v>
      </c>
      <c r="I15" s="487"/>
      <c r="J15" s="489">
        <f>E15</f>
        <v>46263200</v>
      </c>
      <c r="K15" s="328" t="s">
        <v>3</v>
      </c>
      <c r="L15" s="485" t="s">
        <v>3</v>
      </c>
    </row>
    <row r="16" spans="1:12" ht="30" customHeight="1" x14ac:dyDescent="0.25">
      <c r="A16" s="478" t="s">
        <v>726</v>
      </c>
      <c r="B16" s="620">
        <v>1.0884036993174281E-3</v>
      </c>
      <c r="C16" s="479">
        <f>C15*B16</f>
        <v>50353.038022262044</v>
      </c>
      <c r="D16" s="621">
        <v>1.0884036993174281E-3</v>
      </c>
      <c r="E16" s="479">
        <f>D16*E15</f>
        <v>50353.038022262044</v>
      </c>
      <c r="G16" s="480">
        <v>1.0884036993174281E-3</v>
      </c>
      <c r="H16" s="479">
        <f>H15*G16</f>
        <v>50353.038022262044</v>
      </c>
      <c r="I16" s="480">
        <v>1.0884036993174281E-3</v>
      </c>
      <c r="J16" s="479">
        <f>I16*J15</f>
        <v>50353.038022262044</v>
      </c>
      <c r="K16" s="328" t="s">
        <v>3</v>
      </c>
      <c r="L16" s="490" t="s">
        <v>725</v>
      </c>
    </row>
    <row r="17" spans="1:12" ht="30" customHeight="1" x14ac:dyDescent="0.25">
      <c r="A17" s="478" t="s">
        <v>806</v>
      </c>
      <c r="B17" s="620">
        <v>0.84899999999999998</v>
      </c>
      <c r="C17" s="479">
        <f>B17*C16</f>
        <v>42749.729280900472</v>
      </c>
      <c r="D17" s="621">
        <v>0.84899999999999998</v>
      </c>
      <c r="E17" s="479">
        <f>D17*E16</f>
        <v>42749.729280900472</v>
      </c>
      <c r="G17" s="480">
        <v>0.84899999999999998</v>
      </c>
      <c r="H17" s="479">
        <f>G17*H16</f>
        <v>42749.729280900472</v>
      </c>
      <c r="I17" s="480">
        <v>0.84899999999999998</v>
      </c>
      <c r="J17" s="479">
        <f>I17*J16</f>
        <v>42749.729280900472</v>
      </c>
      <c r="K17" s="328"/>
      <c r="L17" s="490"/>
    </row>
    <row r="18" spans="1:12" ht="54.95" customHeight="1" x14ac:dyDescent="0.25">
      <c r="A18" s="622" t="s">
        <v>727</v>
      </c>
      <c r="B18" s="636">
        <v>0.41219768664563616</v>
      </c>
      <c r="C18" s="623">
        <f>C17*B18</f>
        <v>17621.33951431439</v>
      </c>
      <c r="D18" s="637">
        <v>0.41219768664563616</v>
      </c>
      <c r="E18" s="623">
        <f>E17*D18</f>
        <v>17621.33951431439</v>
      </c>
      <c r="F18" s="18"/>
      <c r="G18" s="624">
        <v>0.41219768664563616</v>
      </c>
      <c r="H18" s="623">
        <f>H17*G18</f>
        <v>17621.33951431439</v>
      </c>
      <c r="I18" s="624">
        <v>0.41219768664563616</v>
      </c>
      <c r="J18" s="623">
        <f>J17*I18</f>
        <v>17621.33951431439</v>
      </c>
      <c r="K18" s="328" t="s">
        <v>3</v>
      </c>
      <c r="L18" s="491" t="s">
        <v>801</v>
      </c>
    </row>
    <row r="19" spans="1:12" ht="60.75" thickBot="1" x14ac:dyDescent="0.3">
      <c r="A19" s="638" t="s">
        <v>807</v>
      </c>
      <c r="B19" s="639">
        <v>0.625</v>
      </c>
      <c r="C19" s="640">
        <f>C17*B19</f>
        <v>26718.580800562795</v>
      </c>
      <c r="D19" s="641">
        <v>0.625</v>
      </c>
      <c r="E19" s="640">
        <f>E17*D19</f>
        <v>26718.580800562795</v>
      </c>
      <c r="F19" s="18"/>
      <c r="G19" s="642">
        <v>0.625</v>
      </c>
      <c r="H19" s="640">
        <f>H17*G19</f>
        <v>26718.580800562795</v>
      </c>
      <c r="I19" s="642">
        <v>0.625</v>
      </c>
      <c r="J19" s="640">
        <f>J17*I19</f>
        <v>26718.580800562795</v>
      </c>
      <c r="K19" s="328" t="s">
        <v>3</v>
      </c>
      <c r="L19" s="643" t="s">
        <v>845</v>
      </c>
    </row>
    <row r="20" spans="1:12" ht="15" thickBot="1" x14ac:dyDescent="0.25">
      <c r="A20" s="328" t="s">
        <v>3</v>
      </c>
      <c r="B20" s="328" t="s">
        <v>3</v>
      </c>
      <c r="C20" s="328" t="s">
        <v>3</v>
      </c>
      <c r="D20" s="328" t="s">
        <v>3</v>
      </c>
      <c r="E20" s="328" t="s">
        <v>3</v>
      </c>
      <c r="F20" s="328" t="s">
        <v>3</v>
      </c>
      <c r="G20" s="328" t="s">
        <v>3</v>
      </c>
      <c r="H20" s="328" t="s">
        <v>3</v>
      </c>
      <c r="I20" s="328" t="s">
        <v>3</v>
      </c>
      <c r="J20" s="328" t="s">
        <v>3</v>
      </c>
      <c r="K20" s="328" t="s">
        <v>3</v>
      </c>
      <c r="L20" s="327" t="s">
        <v>3</v>
      </c>
    </row>
    <row r="21" spans="1:12" ht="74.45" customHeight="1" x14ac:dyDescent="0.25">
      <c r="A21" s="471" t="s">
        <v>781</v>
      </c>
      <c r="B21" s="465" t="s">
        <v>452</v>
      </c>
      <c r="C21" s="466" t="s">
        <v>454</v>
      </c>
      <c r="D21" s="465" t="s">
        <v>452</v>
      </c>
      <c r="E21" s="466" t="s">
        <v>454</v>
      </c>
      <c r="F21" s="23"/>
      <c r="G21" s="467" t="s">
        <v>452</v>
      </c>
      <c r="H21" s="466" t="s">
        <v>454</v>
      </c>
      <c r="I21" s="467" t="s">
        <v>452</v>
      </c>
      <c r="J21" s="466" t="s">
        <v>454</v>
      </c>
      <c r="K21" s="328" t="s">
        <v>3</v>
      </c>
      <c r="L21" s="477" t="s">
        <v>3</v>
      </c>
    </row>
    <row r="22" spans="1:12" ht="30" customHeight="1" x14ac:dyDescent="0.2">
      <c r="A22" s="478" t="s">
        <v>728</v>
      </c>
      <c r="B22" s="506">
        <v>0</v>
      </c>
      <c r="C22" s="479">
        <f>B22*C18</f>
        <v>0</v>
      </c>
      <c r="D22" s="508">
        <v>1</v>
      </c>
      <c r="E22" s="479">
        <f>D22*E18</f>
        <v>17621.33951431439</v>
      </c>
      <c r="G22" s="492">
        <v>0</v>
      </c>
      <c r="H22" s="479">
        <f>G22*H18</f>
        <v>0</v>
      </c>
      <c r="I22" s="492">
        <v>1</v>
      </c>
      <c r="J22" s="479">
        <f>I22*J18</f>
        <v>17621.33951431439</v>
      </c>
      <c r="K22" s="328" t="s">
        <v>3</v>
      </c>
      <c r="L22" s="481" t="s">
        <v>795</v>
      </c>
    </row>
    <row r="23" spans="1:12" ht="30" customHeight="1" x14ac:dyDescent="0.2">
      <c r="A23" s="478" t="s">
        <v>755</v>
      </c>
      <c r="B23" s="506">
        <v>0</v>
      </c>
      <c r="C23" s="479">
        <f>B23*C22</f>
        <v>0</v>
      </c>
      <c r="D23" s="508">
        <v>1</v>
      </c>
      <c r="E23" s="479">
        <f>D23*E22</f>
        <v>17621.33951431439</v>
      </c>
      <c r="G23" s="492">
        <v>0</v>
      </c>
      <c r="H23" s="479">
        <f>G23*H22</f>
        <v>0</v>
      </c>
      <c r="I23" s="492">
        <v>1</v>
      </c>
      <c r="J23" s="479">
        <f>I23*J22</f>
        <v>17621.33951431439</v>
      </c>
      <c r="K23" s="328"/>
      <c r="L23" s="481" t="s">
        <v>795</v>
      </c>
    </row>
    <row r="24" spans="1:12" ht="30" customHeight="1" x14ac:dyDescent="0.2">
      <c r="A24" s="478" t="s">
        <v>769</v>
      </c>
      <c r="B24" s="506">
        <v>0</v>
      </c>
      <c r="C24" s="479">
        <f>B24*C22</f>
        <v>0</v>
      </c>
      <c r="D24" s="508">
        <v>0.6</v>
      </c>
      <c r="E24" s="479">
        <f>D24*E22</f>
        <v>10572.803708588634</v>
      </c>
      <c r="G24" s="492">
        <v>0</v>
      </c>
      <c r="H24" s="479">
        <f>G24*H22</f>
        <v>0</v>
      </c>
      <c r="I24" s="492">
        <v>0.6</v>
      </c>
      <c r="J24" s="479">
        <f>I24*J22</f>
        <v>10572.803708588634</v>
      </c>
      <c r="K24" s="328"/>
      <c r="L24" s="481" t="s">
        <v>795</v>
      </c>
    </row>
    <row r="25" spans="1:12" ht="30" customHeight="1" x14ac:dyDescent="0.2">
      <c r="A25" s="478" t="s">
        <v>770</v>
      </c>
      <c r="B25" s="506">
        <v>0</v>
      </c>
      <c r="C25" s="479">
        <f>B25*C22</f>
        <v>0</v>
      </c>
      <c r="D25" s="508">
        <v>0.2</v>
      </c>
      <c r="E25" s="479">
        <f>D25*E22</f>
        <v>3524.2679028628781</v>
      </c>
      <c r="G25" s="492">
        <v>0</v>
      </c>
      <c r="H25" s="479">
        <f>G25*H22</f>
        <v>0</v>
      </c>
      <c r="I25" s="492">
        <v>0.2</v>
      </c>
      <c r="J25" s="479">
        <f>I25*J22</f>
        <v>3524.2679028628781</v>
      </c>
      <c r="K25" s="328"/>
      <c r="L25" s="481" t="s">
        <v>795</v>
      </c>
    </row>
    <row r="26" spans="1:12" ht="30" customHeight="1" x14ac:dyDescent="0.2">
      <c r="A26" s="478" t="s">
        <v>771</v>
      </c>
      <c r="B26" s="506">
        <v>0</v>
      </c>
      <c r="C26" s="479">
        <f>B26*C22</f>
        <v>0</v>
      </c>
      <c r="D26" s="508">
        <v>0.15</v>
      </c>
      <c r="E26" s="479">
        <f>D26*E22</f>
        <v>2643.2009271471584</v>
      </c>
      <c r="G26" s="492">
        <v>0</v>
      </c>
      <c r="H26" s="479">
        <f>G26*H22</f>
        <v>0</v>
      </c>
      <c r="I26" s="492">
        <v>0.15</v>
      </c>
      <c r="J26" s="479">
        <f>I26*J22</f>
        <v>2643.2009271471584</v>
      </c>
      <c r="K26" s="328"/>
      <c r="L26" s="481" t="s">
        <v>795</v>
      </c>
    </row>
    <row r="27" spans="1:12" ht="30" customHeight="1" x14ac:dyDescent="0.2">
      <c r="A27" s="478" t="s">
        <v>772</v>
      </c>
      <c r="B27" s="506">
        <v>0</v>
      </c>
      <c r="C27" s="479">
        <f>B27*C22</f>
        <v>0</v>
      </c>
      <c r="D27" s="508">
        <v>0.05</v>
      </c>
      <c r="E27" s="479">
        <f>D27*E22</f>
        <v>881.06697571571954</v>
      </c>
      <c r="G27" s="492">
        <v>0</v>
      </c>
      <c r="H27" s="479">
        <f>G27*H22</f>
        <v>0</v>
      </c>
      <c r="I27" s="492">
        <v>0.05</v>
      </c>
      <c r="J27" s="479">
        <f>I27*J22</f>
        <v>881.06697571571954</v>
      </c>
      <c r="K27" s="328"/>
      <c r="L27" s="481" t="s">
        <v>795</v>
      </c>
    </row>
    <row r="28" spans="1:12" ht="30" customHeight="1" thickBot="1" x14ac:dyDescent="0.25">
      <c r="A28" s="482" t="s">
        <v>729</v>
      </c>
      <c r="B28" s="507">
        <v>1</v>
      </c>
      <c r="C28" s="483">
        <f>C18*B28</f>
        <v>17621.33951431439</v>
      </c>
      <c r="D28" s="509">
        <v>0</v>
      </c>
      <c r="E28" s="483">
        <f>E18*D28</f>
        <v>0</v>
      </c>
      <c r="G28" s="493">
        <v>1</v>
      </c>
      <c r="H28" s="483">
        <f>H18*G28</f>
        <v>17621.33951431439</v>
      </c>
      <c r="I28" s="493">
        <v>0</v>
      </c>
      <c r="J28" s="483">
        <f>J18*I28</f>
        <v>0</v>
      </c>
      <c r="K28" s="328" t="s">
        <v>3</v>
      </c>
      <c r="L28" s="484" t="s">
        <v>795</v>
      </c>
    </row>
    <row r="29" spans="1:12" ht="15" thickBot="1" x14ac:dyDescent="0.25"/>
    <row r="30" spans="1:12" ht="75" x14ac:dyDescent="0.25">
      <c r="A30" s="471" t="s">
        <v>808</v>
      </c>
      <c r="B30" s="465" t="s">
        <v>452</v>
      </c>
      <c r="C30" s="466" t="s">
        <v>454</v>
      </c>
      <c r="D30" s="465" t="s">
        <v>452</v>
      </c>
      <c r="E30" s="466" t="s">
        <v>454</v>
      </c>
      <c r="F30" s="23"/>
      <c r="G30" s="467" t="s">
        <v>452</v>
      </c>
      <c r="H30" s="466" t="s">
        <v>454</v>
      </c>
      <c r="I30" s="467" t="s">
        <v>452</v>
      </c>
      <c r="J30" s="466" t="s">
        <v>454</v>
      </c>
      <c r="L30" s="477" t="s">
        <v>3</v>
      </c>
    </row>
    <row r="31" spans="1:12" ht="30" customHeight="1" x14ac:dyDescent="0.2">
      <c r="A31" s="478" t="s">
        <v>819</v>
      </c>
      <c r="B31" s="644">
        <v>0.9</v>
      </c>
      <c r="C31" s="479">
        <f>B31*$C$19</f>
        <v>24046.722720506517</v>
      </c>
      <c r="D31" s="645">
        <v>0.9</v>
      </c>
      <c r="E31" s="479">
        <f>D31*$E$19</f>
        <v>24046.722720506517</v>
      </c>
      <c r="G31" s="492">
        <v>0.5</v>
      </c>
      <c r="H31" s="479">
        <f>G31*$H$19</f>
        <v>13359.290400281398</v>
      </c>
      <c r="I31" s="492">
        <v>0.8</v>
      </c>
      <c r="J31" s="479">
        <f>I31*$J$19</f>
        <v>21374.864640450236</v>
      </c>
      <c r="L31" s="481" t="s">
        <v>838</v>
      </c>
    </row>
    <row r="32" spans="1:12" ht="30" customHeight="1" thickBot="1" x14ac:dyDescent="0.25">
      <c r="A32" s="482" t="s">
        <v>820</v>
      </c>
      <c r="B32" s="507">
        <v>0.1</v>
      </c>
      <c r="C32" s="483">
        <f>B32*$C$19</f>
        <v>2671.8580800562795</v>
      </c>
      <c r="D32" s="509">
        <v>0.1</v>
      </c>
      <c r="E32" s="483">
        <f>D32*$E$19</f>
        <v>2671.8580800562795</v>
      </c>
      <c r="G32" s="493">
        <v>0.5</v>
      </c>
      <c r="H32" s="483">
        <f>G32*$H$19</f>
        <v>13359.290400281398</v>
      </c>
      <c r="I32" s="493">
        <v>0.2</v>
      </c>
      <c r="J32" s="483">
        <f>I32*$J$19</f>
        <v>5343.716160112559</v>
      </c>
      <c r="L32" s="484" t="s">
        <v>838</v>
      </c>
    </row>
    <row r="33" spans="12:12" ht="15" thickBot="1" x14ac:dyDescent="0.25">
      <c r="L33" s="625"/>
    </row>
    <row r="34" spans="12:12" x14ac:dyDescent="0.2">
      <c r="L34" s="396" t="s">
        <v>354</v>
      </c>
    </row>
    <row r="35" spans="12:12" ht="38.25" x14ac:dyDescent="0.2">
      <c r="L35" s="172" t="s">
        <v>674</v>
      </c>
    </row>
    <row r="36" spans="12:12" x14ac:dyDescent="0.2">
      <c r="L36" s="173" t="s">
        <v>380</v>
      </c>
    </row>
    <row r="37" spans="12:12" x14ac:dyDescent="0.2">
      <c r="L37" s="173"/>
    </row>
    <row r="38" spans="12:12" ht="25.5" x14ac:dyDescent="0.2">
      <c r="L38" s="188" t="s">
        <v>675</v>
      </c>
    </row>
    <row r="39" spans="12:12" ht="25.5" x14ac:dyDescent="0.2">
      <c r="L39" s="173" t="s">
        <v>381</v>
      </c>
    </row>
    <row r="40" spans="12:12" x14ac:dyDescent="0.2">
      <c r="L40" s="189"/>
    </row>
    <row r="41" spans="12:12" ht="25.5" x14ac:dyDescent="0.2">
      <c r="L41" s="174" t="s">
        <v>676</v>
      </c>
    </row>
    <row r="42" spans="12:12" x14ac:dyDescent="0.2">
      <c r="L42" s="194" t="s">
        <v>442</v>
      </c>
    </row>
    <row r="43" spans="12:12" x14ac:dyDescent="0.2">
      <c r="L43" s="397"/>
    </row>
    <row r="44" spans="12:12" ht="25.5" x14ac:dyDescent="0.2">
      <c r="L44" s="190" t="s">
        <v>677</v>
      </c>
    </row>
    <row r="45" spans="12:12" ht="25.5" x14ac:dyDescent="0.2">
      <c r="L45" s="173" t="s">
        <v>424</v>
      </c>
    </row>
    <row r="46" spans="12:12" x14ac:dyDescent="0.2">
      <c r="L46" s="171"/>
    </row>
    <row r="47" spans="12:12" ht="15" thickBot="1" x14ac:dyDescent="0.25">
      <c r="L47" s="398"/>
    </row>
  </sheetData>
  <sheetProtection algorithmName="SHA-512" hashValue="FWA+58ugjeYZAJaLCVqY28ptJbTeBb59Okj6ReT7RxWwRlsFmJh6VV5IhpFSvvVnbzmRsbW7npEy1dFYgxbYaA==" saltValue="eVyX64wYjSBChtk8eYuaZg==" spinCount="100000" sheet="1" objects="1" scenarios="1"/>
  <dataConsolidate/>
  <dataValidations disablePrompts="1" count="1">
    <dataValidation type="list" allowBlank="1" showInputMessage="1" showErrorMessage="1" sqref="B7" xr:uid="{00000000-0002-0000-0600-000000000000}">
      <formula1>ORGTYPE</formula1>
    </dataValidation>
  </dataValidations>
  <hyperlinks>
    <hyperlink ref="L16" r:id="rId1" xr:uid="{33263680-5407-4A4F-817E-43E0DAD12812}"/>
    <hyperlink ref="L18" r:id="rId2" display="Exercise versus usual care after non-reconstructive breast cancer surgery (UK PROSPER): multicentre randomised controlled trial and economic evaluation, Bruce J et al 2021" xr:uid="{6991FAEC-30C4-4543-BB54-BFE3EAA3BD76}"/>
    <hyperlink ref="L19" r:id="rId3" display="Chemotherapy, Radiotherapy and Surgical Tumour Resections in England" xr:uid="{60E387EA-2010-4A4D-AFDF-F69BCC66920B}"/>
    <hyperlink ref="L36" r:id="rId4" xr:uid="{6FA6DC9D-96C8-4A1B-8FED-C7CB090E9E92}"/>
  </hyperlinks>
  <pageMargins left="0.31496062992125984" right="0.31496062992125984" top="0.74803149606299213" bottom="0.74803149606299213" header="0.31496062992125984" footer="0.31496062992125984"/>
  <pageSetup paperSize="9" scale="48" fitToHeight="2" orientation="landscape" r:id="rId5"/>
  <drawing r:id="rId6"/>
  <legacyDrawing r:id="rId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I96"/>
  <sheetViews>
    <sheetView showGridLines="0" topLeftCell="A17" zoomScale="80" zoomScaleNormal="80" workbookViewId="0">
      <selection activeCell="H55" sqref="H55"/>
    </sheetView>
  </sheetViews>
  <sheetFormatPr defaultColWidth="9.140625" defaultRowHeight="12.75" x14ac:dyDescent="0.2"/>
  <cols>
    <col min="1" max="1" width="40.5703125" style="4" customWidth="1"/>
    <col min="2" max="2" width="16.42578125" style="4" bestFit="1" customWidth="1"/>
    <col min="3" max="3" width="10.42578125" style="4" bestFit="1" customWidth="1"/>
    <col min="4" max="4" width="17.140625" style="4" customWidth="1"/>
    <col min="5" max="5" width="17.5703125" style="4" customWidth="1"/>
    <col min="6" max="6" width="14.5703125" style="4" customWidth="1"/>
    <col min="7" max="7" width="12.42578125" style="4" customWidth="1"/>
    <col min="8" max="8" width="16.5703125" style="4" bestFit="1" customWidth="1"/>
    <col min="9" max="9" width="18" style="4" customWidth="1"/>
    <col min="10" max="10" width="12.5703125" style="4" customWidth="1"/>
    <col min="11" max="11" width="23" style="4" customWidth="1"/>
    <col min="12" max="12" width="2" style="4" customWidth="1"/>
    <col min="13" max="13" width="2.85546875" style="4" customWidth="1"/>
    <col min="14" max="16384" width="9.140625" style="4"/>
  </cols>
  <sheetData>
    <row r="1" spans="1:35" ht="39.950000000000003" customHeight="1" x14ac:dyDescent="0.2">
      <c r="A1" s="455" t="str">
        <f>'Assumptions input'!A1</f>
        <v>Breast cancer – reducing arm and shoulder mobility problems after breast cancer surgery (update)</v>
      </c>
      <c r="B1" s="175"/>
      <c r="C1" s="175"/>
      <c r="D1" s="175"/>
      <c r="E1" s="333"/>
      <c r="F1" s="333" t="s">
        <v>3</v>
      </c>
      <c r="G1" s="333" t="s">
        <v>3</v>
      </c>
      <c r="H1" s="333" t="s">
        <v>3</v>
      </c>
      <c r="I1" s="333" t="s">
        <v>3</v>
      </c>
      <c r="J1" s="333" t="s">
        <v>3</v>
      </c>
      <c r="K1" s="334" t="s">
        <v>3</v>
      </c>
      <c r="L1" s="334"/>
    </row>
    <row r="2" spans="1:35" ht="26.25" customHeight="1" x14ac:dyDescent="0.35">
      <c r="A2" s="400" t="s">
        <v>275</v>
      </c>
      <c r="B2" s="401"/>
      <c r="C2" s="175"/>
      <c r="D2" s="175"/>
      <c r="E2" s="333" t="s">
        <v>3</v>
      </c>
      <c r="F2" s="333" t="s">
        <v>3</v>
      </c>
      <c r="G2" s="333" t="s">
        <v>3</v>
      </c>
      <c r="H2" s="333" t="s">
        <v>3</v>
      </c>
      <c r="I2" s="333" t="s">
        <v>3</v>
      </c>
      <c r="J2" s="333" t="s">
        <v>3</v>
      </c>
      <c r="K2" s="334" t="s">
        <v>3</v>
      </c>
      <c r="L2" s="334"/>
    </row>
    <row r="3" spans="1:35" s="5" customFormat="1" ht="15" x14ac:dyDescent="0.25">
      <c r="A3" s="335" t="s">
        <v>3</v>
      </c>
      <c r="B3" s="336" t="s">
        <v>3</v>
      </c>
      <c r="C3" s="336"/>
      <c r="D3" s="336"/>
      <c r="E3" s="336" t="s">
        <v>3</v>
      </c>
      <c r="F3" s="336" t="s">
        <v>3</v>
      </c>
      <c r="G3" s="333" t="s">
        <v>3</v>
      </c>
      <c r="H3" s="333" t="s">
        <v>3</v>
      </c>
      <c r="I3" s="333" t="s">
        <v>3</v>
      </c>
      <c r="J3" s="333" t="s">
        <v>3</v>
      </c>
      <c r="K3" s="334" t="s">
        <v>3</v>
      </c>
      <c r="L3" s="334"/>
      <c r="N3" s="4"/>
      <c r="O3" s="4"/>
      <c r="P3" s="4"/>
      <c r="Q3" s="4"/>
      <c r="R3" s="4"/>
      <c r="S3" s="4"/>
      <c r="T3" s="4"/>
      <c r="U3" s="4"/>
      <c r="V3" s="4"/>
      <c r="W3" s="4"/>
      <c r="X3" s="4"/>
      <c r="Y3" s="4"/>
      <c r="Z3" s="4"/>
      <c r="AA3" s="4"/>
      <c r="AB3" s="4"/>
      <c r="AC3" s="4"/>
      <c r="AD3" s="4"/>
      <c r="AE3" s="4"/>
      <c r="AF3" s="4"/>
      <c r="AG3" s="4"/>
      <c r="AH3" s="4"/>
      <c r="AI3" s="4"/>
    </row>
    <row r="4" spans="1:35" s="5" customFormat="1" ht="15" x14ac:dyDescent="0.25">
      <c r="A4" s="18" t="s">
        <v>736</v>
      </c>
      <c r="B4" s="6"/>
      <c r="C4" s="6"/>
      <c r="D4" s="6"/>
      <c r="E4" s="6"/>
      <c r="F4" s="6"/>
      <c r="G4" s="6"/>
      <c r="H4" s="6"/>
      <c r="I4" s="6"/>
      <c r="J4" s="6"/>
      <c r="K4" s="6"/>
      <c r="L4" s="6"/>
      <c r="N4" s="4"/>
      <c r="O4" s="4"/>
      <c r="P4" s="4"/>
      <c r="Q4" s="4"/>
      <c r="R4" s="4"/>
      <c r="S4" s="4"/>
      <c r="T4" s="4"/>
      <c r="U4" s="4"/>
      <c r="V4" s="4"/>
      <c r="W4" s="4"/>
      <c r="X4" s="4"/>
      <c r="Y4" s="4"/>
      <c r="Z4" s="4"/>
      <c r="AA4" s="4"/>
      <c r="AB4" s="4"/>
      <c r="AC4" s="4"/>
      <c r="AD4" s="4"/>
      <c r="AE4" s="4"/>
      <c r="AF4" s="4"/>
      <c r="AG4" s="4"/>
      <c r="AH4" s="4"/>
      <c r="AI4" s="4"/>
    </row>
    <row r="5" spans="1:35" s="427" customFormat="1" ht="40.5" customHeight="1" x14ac:dyDescent="0.2">
      <c r="A5" s="472" t="s">
        <v>713</v>
      </c>
      <c r="B5" s="473" t="s">
        <v>714</v>
      </c>
      <c r="C5" s="473" t="s">
        <v>734</v>
      </c>
      <c r="D5" s="474" t="s">
        <v>735</v>
      </c>
      <c r="E5" s="6"/>
      <c r="F5" s="425"/>
      <c r="G5" s="425"/>
      <c r="H5" s="425"/>
      <c r="I5" s="426"/>
      <c r="J5" s="425"/>
      <c r="K5" s="425"/>
      <c r="L5" s="425"/>
      <c r="N5" s="4"/>
      <c r="O5" s="4"/>
      <c r="P5" s="4"/>
      <c r="Q5" s="4"/>
      <c r="R5" s="4"/>
      <c r="S5" s="4"/>
      <c r="T5" s="4"/>
      <c r="U5" s="4"/>
      <c r="V5" s="4"/>
      <c r="W5" s="4"/>
      <c r="X5" s="4"/>
      <c r="Y5" s="4"/>
      <c r="Z5" s="4"/>
      <c r="AA5" s="4"/>
      <c r="AB5" s="4"/>
      <c r="AC5" s="4"/>
      <c r="AD5" s="4"/>
      <c r="AE5" s="4"/>
      <c r="AF5" s="4"/>
      <c r="AG5" s="4"/>
      <c r="AH5" s="4"/>
      <c r="AI5" s="4"/>
    </row>
    <row r="6" spans="1:35" s="5" customFormat="1" ht="14.25" x14ac:dyDescent="0.2">
      <c r="A6" s="494" t="s">
        <v>733</v>
      </c>
      <c r="B6" s="510">
        <v>36.630000000000003</v>
      </c>
      <c r="C6" s="511">
        <v>0.32</v>
      </c>
      <c r="D6" s="495">
        <f>B6*(1+C6)</f>
        <v>48.351600000000005</v>
      </c>
      <c r="E6" s="6"/>
      <c r="F6" s="153"/>
      <c r="G6" s="153"/>
      <c r="H6" s="419"/>
      <c r="I6" s="154"/>
      <c r="J6" s="420"/>
      <c r="K6" s="155"/>
      <c r="L6" s="460"/>
      <c r="N6" s="4"/>
      <c r="O6" s="4"/>
      <c r="P6" s="4"/>
      <c r="Q6" s="4"/>
      <c r="R6" s="4"/>
      <c r="S6" s="4"/>
      <c r="T6" s="4"/>
      <c r="U6" s="4"/>
      <c r="V6" s="4"/>
      <c r="W6" s="4"/>
      <c r="X6" s="4"/>
      <c r="Y6" s="4"/>
      <c r="Z6" s="4"/>
      <c r="AA6" s="4"/>
      <c r="AB6" s="4"/>
      <c r="AC6" s="4"/>
      <c r="AD6" s="4"/>
      <c r="AE6" s="4"/>
      <c r="AF6" s="4"/>
      <c r="AG6" s="4"/>
      <c r="AH6" s="4"/>
      <c r="AI6" s="4"/>
    </row>
    <row r="7" spans="1:35" s="5" customFormat="1" ht="14.25" x14ac:dyDescent="0.2">
      <c r="A7" s="494" t="s">
        <v>730</v>
      </c>
      <c r="B7" s="510">
        <v>29.6</v>
      </c>
      <c r="C7" s="511">
        <v>0.31</v>
      </c>
      <c r="D7" s="495">
        <f t="shared" ref="D7:D9" si="0">B7*(1+C7)</f>
        <v>38.776000000000003</v>
      </c>
      <c r="E7" s="6"/>
      <c r="F7" s="153"/>
      <c r="G7" s="153"/>
      <c r="H7" s="419"/>
      <c r="I7" s="154"/>
      <c r="J7" s="420"/>
      <c r="K7" s="155"/>
      <c r="L7" s="460"/>
      <c r="N7" s="4"/>
      <c r="O7" s="4"/>
      <c r="P7" s="4"/>
      <c r="Q7" s="4"/>
      <c r="R7" s="4"/>
      <c r="S7" s="4"/>
      <c r="T7" s="4"/>
      <c r="U7" s="4"/>
      <c r="V7" s="4"/>
      <c r="W7" s="4"/>
      <c r="X7" s="4"/>
      <c r="Y7" s="4"/>
      <c r="Z7" s="4"/>
      <c r="AA7" s="4"/>
      <c r="AB7" s="4"/>
      <c r="AC7" s="4"/>
      <c r="AD7" s="4"/>
      <c r="AE7" s="4"/>
      <c r="AF7" s="4"/>
      <c r="AG7" s="4"/>
      <c r="AH7" s="4"/>
      <c r="AI7" s="4"/>
    </row>
    <row r="8" spans="1:35" s="5" customFormat="1" ht="14.25" x14ac:dyDescent="0.2">
      <c r="A8" s="494" t="s">
        <v>731</v>
      </c>
      <c r="B8" s="510">
        <v>24.14</v>
      </c>
      <c r="C8" s="511">
        <v>0.3</v>
      </c>
      <c r="D8" s="495">
        <f t="shared" si="0"/>
        <v>31.382000000000001</v>
      </c>
      <c r="E8" s="6"/>
      <c r="F8" s="336"/>
      <c r="G8" s="334"/>
      <c r="H8" s="334"/>
      <c r="I8" s="334"/>
      <c r="J8" s="156"/>
      <c r="K8" s="156"/>
      <c r="L8" s="422"/>
      <c r="N8" s="4"/>
      <c r="O8" s="4"/>
      <c r="P8" s="4"/>
      <c r="Q8" s="4"/>
      <c r="R8" s="4"/>
      <c r="S8" s="4"/>
      <c r="T8" s="4"/>
      <c r="U8" s="4"/>
      <c r="V8" s="4"/>
      <c r="W8" s="4"/>
      <c r="X8" s="4"/>
      <c r="Y8" s="4"/>
      <c r="Z8" s="4"/>
      <c r="AA8" s="4"/>
      <c r="AB8" s="4"/>
      <c r="AC8" s="4"/>
      <c r="AD8" s="4"/>
      <c r="AE8" s="4"/>
      <c r="AF8" s="4"/>
      <c r="AG8" s="4"/>
      <c r="AH8" s="4"/>
      <c r="AI8" s="4"/>
    </row>
    <row r="9" spans="1:35" s="5" customFormat="1" ht="14.25" x14ac:dyDescent="0.2">
      <c r="A9" s="494" t="s">
        <v>732</v>
      </c>
      <c r="B9" s="510">
        <v>21.67</v>
      </c>
      <c r="C9" s="511">
        <v>0.3</v>
      </c>
      <c r="D9" s="495">
        <f t="shared" si="0"/>
        <v>28.171000000000003</v>
      </c>
      <c r="E9" s="6"/>
      <c r="F9" s="336"/>
      <c r="G9" s="334"/>
      <c r="H9" s="334"/>
      <c r="I9" s="334"/>
      <c r="J9" s="423"/>
      <c r="K9" s="156"/>
      <c r="L9" s="156"/>
      <c r="N9" s="4"/>
      <c r="O9" s="4"/>
      <c r="P9" s="4"/>
      <c r="Q9" s="4"/>
      <c r="R9" s="4"/>
      <c r="S9" s="4"/>
      <c r="T9" s="4"/>
      <c r="U9" s="4"/>
      <c r="V9" s="4"/>
      <c r="W9" s="4"/>
      <c r="X9" s="4"/>
      <c r="Y9" s="4"/>
      <c r="Z9" s="4"/>
      <c r="AA9" s="4"/>
      <c r="AB9" s="4"/>
      <c r="AC9" s="4"/>
      <c r="AD9" s="4"/>
      <c r="AE9" s="4"/>
      <c r="AF9" s="4"/>
      <c r="AG9" s="4"/>
      <c r="AH9" s="4"/>
      <c r="AI9" s="4"/>
    </row>
    <row r="10" spans="1:35" s="5" customFormat="1" ht="14.25" x14ac:dyDescent="0.2">
      <c r="A10" s="502" t="s">
        <v>786</v>
      </c>
      <c r="B10" s="157"/>
      <c r="C10" s="157"/>
      <c r="D10" s="157"/>
      <c r="E10" s="157"/>
      <c r="F10" s="157"/>
      <c r="G10" s="157"/>
      <c r="H10" s="157"/>
      <c r="I10" s="157"/>
      <c r="J10" s="158"/>
      <c r="K10" s="6"/>
      <c r="L10" s="6"/>
      <c r="N10" s="4"/>
      <c r="O10" s="4"/>
      <c r="P10" s="4"/>
      <c r="Q10" s="4"/>
      <c r="R10" s="4"/>
      <c r="S10" s="4"/>
      <c r="T10" s="4"/>
      <c r="U10" s="4"/>
      <c r="V10" s="4"/>
      <c r="W10" s="4"/>
      <c r="X10" s="4"/>
      <c r="Y10" s="4"/>
      <c r="Z10" s="4"/>
      <c r="AA10" s="4"/>
      <c r="AB10" s="4"/>
      <c r="AC10" s="4"/>
      <c r="AD10" s="4"/>
      <c r="AE10" s="4"/>
      <c r="AF10" s="4"/>
      <c r="AG10" s="4"/>
      <c r="AH10" s="4"/>
      <c r="AI10" s="4"/>
    </row>
    <row r="11" spans="1:35" s="5" customFormat="1" ht="15" x14ac:dyDescent="0.25">
      <c r="A11" s="503" t="s">
        <v>802</v>
      </c>
      <c r="B11" s="157"/>
      <c r="C11" s="157"/>
      <c r="D11" s="157"/>
      <c r="E11" s="157"/>
      <c r="F11" s="157"/>
      <c r="G11" s="157"/>
      <c r="H11" s="157"/>
      <c r="I11" s="157"/>
      <c r="J11" s="158"/>
      <c r="K11" s="6"/>
      <c r="L11" s="6"/>
      <c r="N11" s="4"/>
      <c r="O11" s="4"/>
      <c r="P11" s="4"/>
      <c r="Q11" s="4"/>
      <c r="R11" s="4"/>
      <c r="S11" s="4"/>
      <c r="T11" s="4"/>
      <c r="U11" s="4"/>
      <c r="V11" s="4"/>
      <c r="W11" s="4"/>
      <c r="X11" s="4"/>
      <c r="Y11" s="4"/>
      <c r="Z11" s="4"/>
      <c r="AA11" s="4"/>
      <c r="AB11" s="4"/>
      <c r="AC11" s="4"/>
      <c r="AD11" s="4"/>
      <c r="AE11" s="4"/>
      <c r="AF11" s="4"/>
      <c r="AG11" s="4"/>
      <c r="AH11" s="4"/>
      <c r="AI11" s="4"/>
    </row>
    <row r="12" spans="1:35" s="5" customFormat="1" ht="14.25" x14ac:dyDescent="0.2">
      <c r="A12" s="428"/>
      <c r="B12" s="157"/>
      <c r="C12" s="157"/>
      <c r="D12" s="157"/>
      <c r="E12" s="157"/>
      <c r="F12" s="157"/>
      <c r="G12" s="157"/>
      <c r="H12" s="157"/>
      <c r="I12" s="157"/>
      <c r="J12" s="158"/>
      <c r="K12" s="156"/>
      <c r="L12" s="156"/>
      <c r="N12" s="4"/>
      <c r="O12" s="4"/>
      <c r="P12" s="4"/>
      <c r="Q12" s="4"/>
      <c r="R12" s="4"/>
      <c r="S12" s="4"/>
      <c r="T12" s="4"/>
      <c r="U12" s="4"/>
      <c r="V12" s="4"/>
      <c r="W12" s="4"/>
      <c r="X12" s="4"/>
      <c r="Y12" s="4"/>
      <c r="Z12" s="4"/>
      <c r="AA12" s="4"/>
      <c r="AB12" s="4"/>
      <c r="AC12" s="4"/>
      <c r="AD12" s="4"/>
      <c r="AE12" s="4"/>
      <c r="AF12" s="4"/>
      <c r="AG12" s="4"/>
      <c r="AH12" s="4"/>
      <c r="AI12" s="4"/>
    </row>
    <row r="13" spans="1:35" s="5" customFormat="1" ht="15" x14ac:dyDescent="0.25">
      <c r="A13" s="501" t="s">
        <v>773</v>
      </c>
      <c r="B13" s="424"/>
      <c r="C13" s="424"/>
      <c r="D13" s="424"/>
      <c r="E13" s="424"/>
      <c r="F13" s="424"/>
      <c r="G13" s="424"/>
      <c r="H13" s="424"/>
      <c r="I13" s="424"/>
      <c r="J13" s="6"/>
      <c r="K13" s="6"/>
      <c r="L13" s="6"/>
      <c r="N13" s="4"/>
      <c r="O13" s="4"/>
      <c r="P13" s="4"/>
      <c r="Q13" s="4"/>
      <c r="R13" s="4"/>
      <c r="S13" s="4"/>
      <c r="T13" s="4"/>
      <c r="U13" s="4"/>
      <c r="V13" s="4"/>
      <c r="W13" s="4"/>
      <c r="X13" s="4"/>
      <c r="Y13" s="4"/>
      <c r="Z13" s="4"/>
      <c r="AA13" s="4"/>
      <c r="AB13" s="4"/>
      <c r="AC13" s="4"/>
      <c r="AD13" s="4"/>
      <c r="AE13" s="4"/>
      <c r="AF13" s="4"/>
      <c r="AG13" s="4"/>
      <c r="AH13" s="4"/>
      <c r="AI13" s="4"/>
    </row>
    <row r="14" spans="1:35" s="5" customFormat="1" ht="51" x14ac:dyDescent="0.2">
      <c r="A14" s="457" t="s">
        <v>740</v>
      </c>
      <c r="B14" s="458" t="s">
        <v>739</v>
      </c>
      <c r="C14" s="458" t="s">
        <v>737</v>
      </c>
      <c r="D14" s="458" t="s">
        <v>751</v>
      </c>
      <c r="E14" s="458" t="s">
        <v>743</v>
      </c>
      <c r="F14" s="458" t="s">
        <v>745</v>
      </c>
      <c r="G14" s="458" t="s">
        <v>738</v>
      </c>
      <c r="H14" s="458" t="s">
        <v>741</v>
      </c>
      <c r="I14" s="458" t="s">
        <v>747</v>
      </c>
      <c r="J14" s="459" t="s">
        <v>752</v>
      </c>
      <c r="K14" s="459" t="s">
        <v>753</v>
      </c>
      <c r="L14" s="460"/>
      <c r="N14" s="4"/>
      <c r="O14" s="4"/>
      <c r="P14" s="4"/>
      <c r="Q14" s="4"/>
      <c r="R14" s="4"/>
      <c r="S14" s="4"/>
      <c r="T14" s="4"/>
      <c r="U14" s="4"/>
      <c r="V14" s="4"/>
      <c r="W14" s="4"/>
      <c r="X14" s="4"/>
      <c r="Y14" s="4"/>
      <c r="Z14" s="4"/>
      <c r="AA14" s="4"/>
      <c r="AB14" s="4"/>
      <c r="AC14" s="4"/>
      <c r="AD14" s="4"/>
      <c r="AE14" s="4"/>
      <c r="AF14" s="4"/>
      <c r="AG14" s="4"/>
      <c r="AH14" s="4"/>
      <c r="AI14" s="4"/>
    </row>
    <row r="15" spans="1:35" s="11" customFormat="1" ht="17.25" customHeight="1" x14ac:dyDescent="0.2">
      <c r="A15" s="512">
        <v>1</v>
      </c>
      <c r="B15" s="512">
        <v>0.25</v>
      </c>
      <c r="C15" s="461">
        <f>B15+A15</f>
        <v>1.25</v>
      </c>
      <c r="D15" s="461">
        <v>1</v>
      </c>
      <c r="E15" s="462">
        <f>D15*C15</f>
        <v>1.25</v>
      </c>
      <c r="F15" s="462">
        <v>1</v>
      </c>
      <c r="G15" s="512">
        <v>6</v>
      </c>
      <c r="H15" s="513">
        <v>38.78</v>
      </c>
      <c r="I15" s="504">
        <f>H15*E15</f>
        <v>48.475000000000001</v>
      </c>
      <c r="J15" s="444">
        <f>I15/F15</f>
        <v>48.475000000000001</v>
      </c>
      <c r="K15" s="463">
        <f>E15/F15</f>
        <v>1.25</v>
      </c>
      <c r="L15" s="422"/>
      <c r="N15" s="4"/>
      <c r="O15" s="4"/>
      <c r="P15" s="4"/>
      <c r="Q15" s="4"/>
      <c r="R15" s="4"/>
      <c r="S15" s="4"/>
      <c r="T15" s="4"/>
      <c r="U15" s="4"/>
      <c r="V15" s="4"/>
      <c r="W15" s="4"/>
      <c r="X15" s="4"/>
      <c r="Y15" s="4"/>
      <c r="Z15" s="4"/>
      <c r="AA15" s="4"/>
      <c r="AB15" s="4"/>
      <c r="AC15" s="4"/>
      <c r="AD15" s="4"/>
      <c r="AE15" s="4"/>
      <c r="AF15" s="4"/>
      <c r="AG15" s="4"/>
      <c r="AH15" s="4"/>
      <c r="AI15" s="4"/>
    </row>
    <row r="16" spans="1:35" s="5" customFormat="1" ht="14.25" x14ac:dyDescent="0.2">
      <c r="A16" s="443"/>
      <c r="B16" s="153"/>
      <c r="C16" s="153"/>
      <c r="D16" s="153"/>
      <c r="E16" s="153"/>
      <c r="F16" s="153"/>
      <c r="G16" s="153"/>
      <c r="H16" s="419"/>
      <c r="I16" s="154"/>
      <c r="J16" s="420"/>
      <c r="K16" s="156"/>
      <c r="L16" s="156"/>
    </row>
    <row r="17" spans="1:12" s="5" customFormat="1" ht="15" x14ac:dyDescent="0.25">
      <c r="A17" s="501" t="s">
        <v>742</v>
      </c>
      <c r="B17" s="424"/>
      <c r="C17" s="424"/>
      <c r="D17" s="424"/>
      <c r="E17" s="424"/>
      <c r="F17" s="424"/>
      <c r="G17" s="153"/>
      <c r="H17" s="419"/>
      <c r="I17" s="154"/>
      <c r="J17" s="420"/>
      <c r="K17" s="417"/>
      <c r="L17" s="417"/>
    </row>
    <row r="18" spans="1:12" s="5" customFormat="1" ht="51" x14ac:dyDescent="0.2">
      <c r="A18" s="457" t="s">
        <v>744</v>
      </c>
      <c r="B18" s="458" t="s">
        <v>739</v>
      </c>
      <c r="C18" s="458" t="s">
        <v>737</v>
      </c>
      <c r="D18" s="458" t="s">
        <v>803</v>
      </c>
      <c r="E18" s="458" t="s">
        <v>743</v>
      </c>
      <c r="F18" s="458" t="s">
        <v>745</v>
      </c>
      <c r="G18" s="458" t="s">
        <v>738</v>
      </c>
      <c r="H18" s="458" t="s">
        <v>741</v>
      </c>
      <c r="I18" s="458" t="s">
        <v>746</v>
      </c>
      <c r="J18" s="459" t="s">
        <v>752</v>
      </c>
      <c r="K18" s="459" t="s">
        <v>753</v>
      </c>
      <c r="L18" s="460"/>
    </row>
    <row r="19" spans="1:12" s="5" customFormat="1" ht="14.25" x14ac:dyDescent="0.2">
      <c r="A19" s="512">
        <v>0.5</v>
      </c>
      <c r="B19" s="512">
        <v>0.25</v>
      </c>
      <c r="C19" s="461">
        <f>B19+A19</f>
        <v>0.75</v>
      </c>
      <c r="D19" s="512">
        <v>3</v>
      </c>
      <c r="E19" s="462">
        <f>D19*C19</f>
        <v>2.25</v>
      </c>
      <c r="F19" s="512">
        <v>1</v>
      </c>
      <c r="G19" s="512">
        <v>5</v>
      </c>
      <c r="H19" s="513">
        <v>31.38</v>
      </c>
      <c r="I19" s="504">
        <f>H19*E19</f>
        <v>70.605000000000004</v>
      </c>
      <c r="J19" s="444">
        <f>I19/F19</f>
        <v>70.605000000000004</v>
      </c>
      <c r="K19" s="463">
        <f>E19/F19</f>
        <v>2.25</v>
      </c>
      <c r="L19" s="421"/>
    </row>
    <row r="20" spans="1:12" s="5" customFormat="1" ht="14.25" x14ac:dyDescent="0.2">
      <c r="A20" s="153" t="s">
        <v>787</v>
      </c>
      <c r="B20" s="153"/>
      <c r="C20" s="153"/>
      <c r="D20" s="153"/>
      <c r="E20" s="153"/>
      <c r="F20" s="153"/>
      <c r="G20" s="153"/>
      <c r="H20" s="418"/>
      <c r="I20" s="418"/>
      <c r="J20" s="417"/>
      <c r="K20" s="399"/>
      <c r="L20" s="422"/>
    </row>
    <row r="21" spans="1:12" s="5" customFormat="1" ht="14.25" x14ac:dyDescent="0.2">
      <c r="A21" s="152"/>
      <c r="B21" s="153"/>
      <c r="C21" s="153"/>
      <c r="D21" s="153"/>
      <c r="E21" s="153"/>
      <c r="F21" s="153"/>
      <c r="G21" s="153"/>
      <c r="H21" s="418"/>
      <c r="I21" s="418"/>
      <c r="J21" s="417"/>
      <c r="K21" s="399"/>
      <c r="L21" s="422"/>
    </row>
    <row r="22" spans="1:12" s="5" customFormat="1" ht="15" x14ac:dyDescent="0.25">
      <c r="A22" s="501" t="s">
        <v>748</v>
      </c>
      <c r="B22" s="424"/>
      <c r="C22" s="424"/>
      <c r="D22" s="424"/>
      <c r="E22" s="424"/>
      <c r="F22" s="424"/>
      <c r="G22" s="153"/>
      <c r="H22" s="419"/>
      <c r="I22" s="154"/>
      <c r="J22" s="420"/>
      <c r="K22" s="399"/>
      <c r="L22" s="422"/>
    </row>
    <row r="23" spans="1:12" s="5" customFormat="1" ht="51" x14ac:dyDescent="0.2">
      <c r="A23" s="457" t="s">
        <v>744</v>
      </c>
      <c r="B23" s="458" t="s">
        <v>739</v>
      </c>
      <c r="C23" s="458" t="s">
        <v>737</v>
      </c>
      <c r="D23" s="458" t="s">
        <v>803</v>
      </c>
      <c r="E23" s="458" t="s">
        <v>743</v>
      </c>
      <c r="F23" s="458" t="s">
        <v>745</v>
      </c>
      <c r="G23" s="458" t="s">
        <v>738</v>
      </c>
      <c r="H23" s="458" t="s">
        <v>741</v>
      </c>
      <c r="I23" s="458" t="s">
        <v>746</v>
      </c>
      <c r="J23" s="459" t="s">
        <v>752</v>
      </c>
      <c r="K23" s="459" t="s">
        <v>753</v>
      </c>
      <c r="L23" s="158"/>
    </row>
    <row r="24" spans="1:12" s="5" customFormat="1" ht="14.25" x14ac:dyDescent="0.2">
      <c r="A24" s="512">
        <v>0.5</v>
      </c>
      <c r="B24" s="512">
        <v>0.25</v>
      </c>
      <c r="C24" s="461">
        <f>B24+A24</f>
        <v>0.75</v>
      </c>
      <c r="D24" s="512">
        <v>3</v>
      </c>
      <c r="E24" s="462">
        <f>D24*C24</f>
        <v>2.25</v>
      </c>
      <c r="F24" s="512">
        <v>6</v>
      </c>
      <c r="G24" s="512">
        <v>5</v>
      </c>
      <c r="H24" s="513">
        <v>31.38</v>
      </c>
      <c r="I24" s="504">
        <f>H24*E24</f>
        <v>70.605000000000004</v>
      </c>
      <c r="J24" s="444">
        <f>I24/F24</f>
        <v>11.7675</v>
      </c>
      <c r="K24" s="463">
        <f>E24/F24</f>
        <v>0.375</v>
      </c>
      <c r="L24" s="6"/>
    </row>
    <row r="25" spans="1:12" s="5" customFormat="1" ht="14.25" x14ac:dyDescent="0.2">
      <c r="A25" s="337"/>
      <c r="B25" s="334"/>
      <c r="C25" s="334"/>
      <c r="D25" s="334"/>
      <c r="E25" s="334"/>
      <c r="F25" s="334"/>
      <c r="G25" s="334"/>
      <c r="H25" s="153"/>
      <c r="I25" s="154"/>
      <c r="J25" s="399"/>
      <c r="K25" s="156"/>
      <c r="L25" s="156"/>
    </row>
    <row r="26" spans="1:12" s="5" customFormat="1" ht="15" x14ac:dyDescent="0.25">
      <c r="A26" s="442" t="s">
        <v>749</v>
      </c>
      <c r="B26" s="424"/>
      <c r="C26" s="424"/>
      <c r="D26" s="424"/>
      <c r="E26" s="424"/>
      <c r="F26" s="424"/>
      <c r="G26" s="153"/>
      <c r="H26" s="419"/>
      <c r="I26" s="154"/>
      <c r="J26" s="420"/>
      <c r="K26" s="417"/>
      <c r="L26" s="417"/>
    </row>
    <row r="27" spans="1:12" s="5" customFormat="1" ht="51" x14ac:dyDescent="0.2">
      <c r="A27" s="457" t="s">
        <v>744</v>
      </c>
      <c r="B27" s="458" t="s">
        <v>739</v>
      </c>
      <c r="C27" s="458" t="s">
        <v>737</v>
      </c>
      <c r="D27" s="458" t="s">
        <v>803</v>
      </c>
      <c r="E27" s="458" t="s">
        <v>743</v>
      </c>
      <c r="F27" s="458" t="s">
        <v>745</v>
      </c>
      <c r="G27" s="458" t="s">
        <v>738</v>
      </c>
      <c r="H27" s="458" t="s">
        <v>741</v>
      </c>
      <c r="I27" s="458" t="s">
        <v>746</v>
      </c>
      <c r="J27" s="459" t="s">
        <v>752</v>
      </c>
      <c r="K27" s="459" t="s">
        <v>753</v>
      </c>
      <c r="L27" s="460"/>
    </row>
    <row r="28" spans="1:12" s="5" customFormat="1" ht="14.25" x14ac:dyDescent="0.2">
      <c r="A28" s="512">
        <v>0.5</v>
      </c>
      <c r="B28" s="512">
        <v>0.25</v>
      </c>
      <c r="C28" s="461">
        <f>B28+A28</f>
        <v>0.75</v>
      </c>
      <c r="D28" s="512">
        <v>3</v>
      </c>
      <c r="E28" s="462">
        <f>D28*C28</f>
        <v>2.25</v>
      </c>
      <c r="F28" s="512">
        <v>1</v>
      </c>
      <c r="G28" s="512">
        <v>5</v>
      </c>
      <c r="H28" s="513">
        <v>31.38</v>
      </c>
      <c r="I28" s="504">
        <f>H28*E28</f>
        <v>70.605000000000004</v>
      </c>
      <c r="J28" s="444">
        <f>I28/F28</f>
        <v>70.605000000000004</v>
      </c>
      <c r="K28" s="463">
        <f>E28/F28</f>
        <v>2.25</v>
      </c>
      <c r="L28" s="421"/>
    </row>
    <row r="29" spans="1:12" s="5" customFormat="1" ht="14.25" x14ac:dyDescent="0.2">
      <c r="A29" s="152"/>
      <c r="B29" s="153"/>
      <c r="C29" s="153"/>
      <c r="D29" s="153"/>
      <c r="E29" s="153"/>
      <c r="F29" s="153"/>
      <c r="G29" s="153"/>
      <c r="H29" s="418"/>
      <c r="I29" s="418"/>
      <c r="J29" s="417"/>
      <c r="K29" s="399"/>
      <c r="L29" s="422"/>
    </row>
    <row r="30" spans="1:12" s="5" customFormat="1" ht="15" x14ac:dyDescent="0.25">
      <c r="A30" s="501" t="s">
        <v>750</v>
      </c>
      <c r="B30" s="424"/>
      <c r="C30" s="424"/>
      <c r="D30" s="424"/>
      <c r="E30" s="424"/>
      <c r="F30" s="424"/>
      <c r="G30" s="153"/>
      <c r="H30" s="419"/>
      <c r="I30" s="154"/>
      <c r="J30" s="420"/>
      <c r="K30" s="399"/>
      <c r="L30" s="422"/>
    </row>
    <row r="31" spans="1:12" s="5" customFormat="1" ht="51" x14ac:dyDescent="0.2">
      <c r="A31" s="457" t="s">
        <v>744</v>
      </c>
      <c r="B31" s="458" t="s">
        <v>739</v>
      </c>
      <c r="C31" s="458" t="s">
        <v>737</v>
      </c>
      <c r="D31" s="458" t="s">
        <v>803</v>
      </c>
      <c r="E31" s="458" t="s">
        <v>743</v>
      </c>
      <c r="F31" s="458" t="s">
        <v>745</v>
      </c>
      <c r="G31" s="458" t="s">
        <v>738</v>
      </c>
      <c r="H31" s="458" t="s">
        <v>741</v>
      </c>
      <c r="I31" s="458" t="s">
        <v>746</v>
      </c>
      <c r="J31" s="459" t="s">
        <v>752</v>
      </c>
      <c r="K31" s="459" t="s">
        <v>753</v>
      </c>
      <c r="L31" s="158"/>
    </row>
    <row r="32" spans="1:12" s="5" customFormat="1" ht="14.25" x14ac:dyDescent="0.2">
      <c r="A32" s="512">
        <v>0.5</v>
      </c>
      <c r="B32" s="512">
        <v>0.25</v>
      </c>
      <c r="C32" s="461">
        <f>B32+A32</f>
        <v>0.75</v>
      </c>
      <c r="D32" s="512">
        <v>3</v>
      </c>
      <c r="E32" s="462">
        <f>D32*C32</f>
        <v>2.25</v>
      </c>
      <c r="F32" s="512">
        <v>6</v>
      </c>
      <c r="G32" s="512">
        <v>5</v>
      </c>
      <c r="H32" s="513">
        <v>31.38</v>
      </c>
      <c r="I32" s="504">
        <f>H32*E32</f>
        <v>70.605000000000004</v>
      </c>
      <c r="J32" s="444">
        <f>I32/F32</f>
        <v>11.7675</v>
      </c>
      <c r="K32" s="463">
        <f>E32/F32</f>
        <v>0.375</v>
      </c>
      <c r="L32" s="6"/>
    </row>
    <row r="33" spans="1:12" s="5" customFormat="1" ht="14.25" x14ac:dyDescent="0.2">
      <c r="A33" s="157"/>
      <c r="B33" s="157"/>
      <c r="C33" s="157"/>
      <c r="D33" s="157"/>
      <c r="E33" s="157"/>
      <c r="F33" s="157"/>
      <c r="G33" s="157"/>
      <c r="H33" s="157"/>
      <c r="I33" s="157"/>
      <c r="J33" s="158"/>
      <c r="K33" s="6"/>
      <c r="L33" s="6"/>
    </row>
    <row r="34" spans="1:12" s="5" customFormat="1" ht="14.25" x14ac:dyDescent="0.2">
      <c r="A34" s="157"/>
      <c r="B34" s="157"/>
      <c r="C34" s="157"/>
      <c r="D34" s="157"/>
      <c r="E34" s="157"/>
      <c r="F34" s="157"/>
      <c r="G34" s="157"/>
      <c r="H34" s="157"/>
      <c r="I34" s="157"/>
      <c r="J34" s="158"/>
      <c r="K34" s="6"/>
      <c r="L34" s="6"/>
    </row>
    <row r="35" spans="1:12" s="5" customFormat="1" ht="14.25" x14ac:dyDescent="0.2">
      <c r="A35" s="157"/>
      <c r="B35" s="157"/>
      <c r="C35" s="157"/>
      <c r="D35" s="157"/>
      <c r="E35" s="157"/>
      <c r="F35" s="157"/>
      <c r="G35" s="157"/>
      <c r="H35" s="157"/>
      <c r="I35" s="157"/>
      <c r="J35" s="158"/>
      <c r="K35" s="6"/>
      <c r="L35" s="6"/>
    </row>
    <row r="36" spans="1:12" s="5" customFormat="1" ht="15" x14ac:dyDescent="0.25">
      <c r="A36" s="501" t="s">
        <v>784</v>
      </c>
      <c r="B36" s="424"/>
      <c r="C36" s="424"/>
      <c r="D36" s="424"/>
      <c r="E36" s="424"/>
      <c r="F36" s="424"/>
      <c r="G36" s="153"/>
      <c r="H36" s="419"/>
      <c r="I36" s="154"/>
      <c r="J36" s="420"/>
      <c r="K36" s="399"/>
      <c r="L36" s="422"/>
    </row>
    <row r="37" spans="1:12" s="5" customFormat="1" ht="25.5" x14ac:dyDescent="0.2">
      <c r="A37" s="457" t="s">
        <v>788</v>
      </c>
      <c r="B37" s="458" t="s">
        <v>797</v>
      </c>
      <c r="C37" s="153"/>
      <c r="D37" s="153"/>
      <c r="E37" s="153"/>
      <c r="F37" s="153"/>
      <c r="G37" s="153"/>
      <c r="H37" s="153"/>
      <c r="I37" s="154"/>
      <c r="J37" s="155"/>
      <c r="K37" s="6"/>
      <c r="L37" s="6"/>
    </row>
    <row r="38" spans="1:12" s="5" customFormat="1" ht="14.25" x14ac:dyDescent="0.2">
      <c r="A38" s="514" t="s">
        <v>789</v>
      </c>
      <c r="B38" s="515"/>
      <c r="C38" s="153"/>
      <c r="D38" s="153"/>
      <c r="E38" s="153"/>
      <c r="F38" s="153"/>
      <c r="G38" s="153"/>
      <c r="H38" s="153"/>
      <c r="I38" s="154"/>
      <c r="J38" s="155"/>
      <c r="K38" s="6"/>
      <c r="L38" s="6"/>
    </row>
    <row r="39" spans="1:12" s="5" customFormat="1" ht="14.25" x14ac:dyDescent="0.2">
      <c r="A39" s="516" t="s">
        <v>790</v>
      </c>
      <c r="B39" s="515"/>
      <c r="C39" s="153"/>
      <c r="D39" s="153"/>
      <c r="E39" s="153"/>
      <c r="F39" s="153"/>
      <c r="G39" s="153"/>
      <c r="H39" s="153"/>
      <c r="I39" s="154"/>
      <c r="J39" s="155"/>
      <c r="K39" s="6"/>
      <c r="L39" s="6"/>
    </row>
    <row r="40" spans="1:12" s="5" customFormat="1" ht="14.25" x14ac:dyDescent="0.2">
      <c r="A40" s="516"/>
      <c r="B40" s="515"/>
      <c r="C40" s="6"/>
      <c r="D40" s="6"/>
      <c r="E40" s="6"/>
      <c r="F40" s="6"/>
      <c r="G40" s="6"/>
      <c r="H40" s="6"/>
      <c r="I40" s="6"/>
      <c r="J40" s="6"/>
      <c r="K40" s="6"/>
      <c r="L40" s="6"/>
    </row>
    <row r="41" spans="1:12" s="5" customFormat="1" ht="14.25" x14ac:dyDescent="0.2">
      <c r="A41" s="476" t="s">
        <v>792</v>
      </c>
      <c r="B41" s="505">
        <f>SUM(B38:B40)</f>
        <v>0</v>
      </c>
      <c r="C41" s="6"/>
      <c r="D41" s="6"/>
      <c r="E41" s="6"/>
      <c r="F41" s="6"/>
      <c r="G41" s="6"/>
      <c r="H41" s="6"/>
      <c r="I41" s="6"/>
      <c r="J41" s="6"/>
      <c r="K41" s="6"/>
      <c r="L41" s="6"/>
    </row>
    <row r="42" spans="1:12" s="5" customFormat="1" ht="14.25" x14ac:dyDescent="0.2">
      <c r="A42" s="157" t="s">
        <v>791</v>
      </c>
      <c r="B42" s="475"/>
      <c r="C42" s="6"/>
      <c r="D42" s="6"/>
      <c r="E42" s="6"/>
      <c r="F42" s="6"/>
      <c r="G42" s="6"/>
      <c r="H42" s="6"/>
      <c r="I42" s="6"/>
      <c r="J42" s="6"/>
      <c r="K42" s="6"/>
      <c r="L42" s="6"/>
    </row>
    <row r="43" spans="1:12" s="5" customFormat="1" ht="14.25" x14ac:dyDescent="0.2">
      <c r="A43" s="157"/>
      <c r="B43" s="6"/>
      <c r="C43" s="6"/>
      <c r="D43" s="6"/>
      <c r="E43" s="6"/>
      <c r="F43" s="6"/>
      <c r="G43" s="6"/>
      <c r="H43" s="6"/>
      <c r="I43" s="6"/>
      <c r="J43" s="6"/>
      <c r="K43" s="6"/>
      <c r="L43" s="6"/>
    </row>
    <row r="44" spans="1:12" s="5" customFormat="1" ht="15" x14ac:dyDescent="0.25">
      <c r="A44" s="501" t="s">
        <v>785</v>
      </c>
      <c r="B44" s="6"/>
      <c r="C44" s="6"/>
      <c r="D44" s="6"/>
      <c r="E44" s="6"/>
      <c r="F44" s="6"/>
      <c r="G44" s="6"/>
      <c r="H44" s="6"/>
      <c r="I44" s="6"/>
      <c r="J44" s="6"/>
      <c r="K44" s="6"/>
      <c r="L44" s="6"/>
    </row>
    <row r="45" spans="1:12" s="5" customFormat="1" ht="38.25" x14ac:dyDescent="0.2">
      <c r="A45" s="457" t="s">
        <v>794</v>
      </c>
      <c r="B45" s="458" t="s">
        <v>796</v>
      </c>
      <c r="C45" s="6"/>
      <c r="D45" s="6"/>
      <c r="E45" s="6"/>
      <c r="F45" s="6"/>
      <c r="G45" s="6"/>
      <c r="H45" s="6"/>
      <c r="I45" s="6"/>
      <c r="J45" s="6"/>
      <c r="K45" s="6"/>
      <c r="L45" s="6"/>
    </row>
    <row r="46" spans="1:12" s="5" customFormat="1" ht="14.25" x14ac:dyDescent="0.2">
      <c r="A46" s="516" t="s">
        <v>793</v>
      </c>
      <c r="B46" s="515"/>
      <c r="C46" s="6"/>
      <c r="D46" s="6"/>
      <c r="E46" s="6"/>
      <c r="F46" s="6"/>
      <c r="G46" s="6"/>
      <c r="H46" s="6"/>
      <c r="I46" s="6"/>
      <c r="J46" s="6"/>
      <c r="K46" s="6"/>
      <c r="L46" s="6"/>
    </row>
    <row r="47" spans="1:12" s="5" customFormat="1" ht="14.25" x14ac:dyDescent="0.2">
      <c r="A47" s="516"/>
      <c r="B47" s="515"/>
      <c r="C47" s="6"/>
      <c r="D47" s="6"/>
      <c r="E47" s="6"/>
      <c r="F47" s="6"/>
      <c r="G47" s="6"/>
      <c r="H47" s="6"/>
      <c r="I47" s="6"/>
      <c r="J47" s="6"/>
      <c r="K47" s="6"/>
      <c r="L47" s="6"/>
    </row>
    <row r="48" spans="1:12" s="5" customFormat="1" ht="14.25" x14ac:dyDescent="0.2">
      <c r="A48" s="516"/>
      <c r="B48" s="515"/>
      <c r="C48" s="6"/>
      <c r="D48" s="6"/>
      <c r="E48" s="6"/>
      <c r="F48" s="6"/>
      <c r="G48" s="6"/>
      <c r="H48" s="6"/>
      <c r="I48" s="6"/>
      <c r="J48" s="6"/>
      <c r="K48" s="6"/>
      <c r="L48" s="6"/>
    </row>
    <row r="49" spans="1:12" s="5" customFormat="1" ht="14.25" x14ac:dyDescent="0.2">
      <c r="A49" s="516"/>
      <c r="B49" s="515"/>
      <c r="C49" s="6"/>
      <c r="D49" s="6"/>
      <c r="E49" s="6"/>
      <c r="F49" s="6"/>
      <c r="G49" s="6"/>
      <c r="H49" s="6"/>
      <c r="I49" s="6"/>
      <c r="J49" s="6"/>
      <c r="K49" s="6"/>
      <c r="L49" s="6"/>
    </row>
    <row r="50" spans="1:12" s="5" customFormat="1" ht="14.25" x14ac:dyDescent="0.2">
      <c r="A50" s="476" t="s">
        <v>798</v>
      </c>
      <c r="B50" s="505">
        <f>SUM(B46:B49)</f>
        <v>0</v>
      </c>
      <c r="C50" s="6"/>
      <c r="D50" s="6"/>
      <c r="E50" s="6"/>
      <c r="F50" s="6"/>
      <c r="G50" s="6"/>
      <c r="H50" s="6"/>
      <c r="I50" s="6"/>
      <c r="J50" s="6"/>
      <c r="K50" s="6"/>
      <c r="L50" s="6"/>
    </row>
    <row r="51" spans="1:12" s="5" customFormat="1" ht="14.25" x14ac:dyDescent="0.2">
      <c r="A51" s="153" t="s">
        <v>800</v>
      </c>
      <c r="B51" s="6"/>
      <c r="C51" s="6"/>
      <c r="D51" s="6"/>
      <c r="E51" s="6"/>
      <c r="F51" s="6"/>
      <c r="G51" s="6"/>
      <c r="H51" s="6"/>
      <c r="I51" s="6"/>
      <c r="J51" s="6"/>
      <c r="K51" s="6"/>
      <c r="L51" s="6"/>
    </row>
    <row r="52" spans="1:12" s="5" customFormat="1" ht="14.25" x14ac:dyDescent="0.2">
      <c r="A52" s="6"/>
      <c r="B52" s="6"/>
      <c r="C52" s="6"/>
      <c r="D52" s="6"/>
      <c r="E52" s="6"/>
      <c r="F52" s="6"/>
      <c r="G52" s="6"/>
      <c r="H52" s="6"/>
      <c r="I52" s="6"/>
      <c r="J52" s="6"/>
      <c r="K52" s="6"/>
      <c r="L52" s="6"/>
    </row>
    <row r="53" spans="1:12" s="5" customFormat="1" ht="14.25" x14ac:dyDescent="0.2">
      <c r="A53" s="6"/>
      <c r="B53" s="6"/>
      <c r="C53" s="6"/>
      <c r="D53" s="6"/>
      <c r="E53" s="6"/>
      <c r="F53" s="6"/>
      <c r="G53" s="6"/>
      <c r="H53" s="6"/>
      <c r="I53" s="6"/>
      <c r="J53" s="6"/>
      <c r="K53" s="6"/>
      <c r="L53" s="6"/>
    </row>
    <row r="54" spans="1:12" s="5" customFormat="1" ht="15" x14ac:dyDescent="0.25">
      <c r="A54" s="626" t="s">
        <v>809</v>
      </c>
      <c r="B54" s="6"/>
      <c r="C54" s="6"/>
      <c r="D54" s="6"/>
      <c r="E54" s="6"/>
      <c r="F54" s="6"/>
      <c r="G54" s="6"/>
      <c r="H54" s="6"/>
      <c r="I54" s="6"/>
      <c r="J54" s="6"/>
      <c r="K54" s="6"/>
      <c r="L54" s="6"/>
    </row>
    <row r="55" spans="1:12" s="5" customFormat="1" ht="75" x14ac:dyDescent="0.25">
      <c r="A55" s="457" t="s">
        <v>810</v>
      </c>
      <c r="B55" s="458" t="s">
        <v>811</v>
      </c>
      <c r="C55" s="458" t="s">
        <v>839</v>
      </c>
      <c r="D55" s="646" t="s">
        <v>840</v>
      </c>
      <c r="E55" s="458" t="s">
        <v>815</v>
      </c>
      <c r="F55" s="646" t="s">
        <v>816</v>
      </c>
      <c r="G55" s="646" t="s">
        <v>823</v>
      </c>
      <c r="H55" s="6"/>
      <c r="I55" s="6"/>
      <c r="J55" s="6"/>
      <c r="K55" s="6"/>
      <c r="L55" s="6"/>
    </row>
    <row r="56" spans="1:12" s="5" customFormat="1" ht="14.25" x14ac:dyDescent="0.2">
      <c r="A56" s="627" t="s">
        <v>812</v>
      </c>
      <c r="B56" s="627">
        <v>5</v>
      </c>
      <c r="C56" s="661">
        <v>102</v>
      </c>
      <c r="D56" s="661">
        <v>0.5</v>
      </c>
      <c r="E56" s="629">
        <f>C56*B56</f>
        <v>510</v>
      </c>
      <c r="F56" s="627">
        <f>B56*D56</f>
        <v>2.5</v>
      </c>
      <c r="G56" s="661">
        <v>4</v>
      </c>
      <c r="H56" s="6" t="s">
        <v>844</v>
      </c>
      <c r="I56" s="6"/>
      <c r="J56" s="6"/>
      <c r="K56" s="6"/>
      <c r="L56" s="6"/>
    </row>
    <row r="57" spans="1:12" s="5" customFormat="1" ht="14.25" x14ac:dyDescent="0.2">
      <c r="A57" s="627" t="s">
        <v>813</v>
      </c>
      <c r="B57" s="627">
        <v>15</v>
      </c>
      <c r="C57" s="661">
        <v>102</v>
      </c>
      <c r="D57" s="661">
        <v>0.5</v>
      </c>
      <c r="E57" s="629">
        <f>C57*B57</f>
        <v>1530</v>
      </c>
      <c r="F57" s="627">
        <f>D57*B57</f>
        <v>7.5</v>
      </c>
      <c r="G57" s="661">
        <v>4</v>
      </c>
      <c r="H57" s="6" t="s">
        <v>844</v>
      </c>
      <c r="I57" s="6"/>
      <c r="J57" s="6"/>
      <c r="K57" s="6"/>
      <c r="L57" s="6"/>
    </row>
    <row r="58" spans="1:12" s="5" customFormat="1" ht="14.25" x14ac:dyDescent="0.2">
      <c r="A58" s="6"/>
      <c r="B58" s="6"/>
      <c r="C58" s="6"/>
      <c r="D58" s="6"/>
      <c r="E58" s="6"/>
      <c r="F58" s="6"/>
      <c r="G58" s="6"/>
      <c r="H58" s="6"/>
      <c r="I58" s="6"/>
      <c r="J58" s="6"/>
      <c r="K58" s="6"/>
      <c r="L58" s="6"/>
    </row>
    <row r="59" spans="1:12" s="5" customFormat="1" ht="14.25" x14ac:dyDescent="0.2">
      <c r="A59" s="6" t="s">
        <v>841</v>
      </c>
      <c r="B59" s="6"/>
      <c r="C59" s="6"/>
      <c r="D59" s="6"/>
      <c r="E59" s="6"/>
      <c r="F59" s="6"/>
      <c r="G59" s="6"/>
      <c r="H59" s="6"/>
      <c r="I59" s="6"/>
      <c r="J59" s="6"/>
      <c r="K59" s="6"/>
      <c r="L59" s="6"/>
    </row>
    <row r="60" spans="1:12" s="5" customFormat="1" ht="15" x14ac:dyDescent="0.25">
      <c r="A60" s="628" t="s">
        <v>814</v>
      </c>
      <c r="B60" s="6"/>
      <c r="C60" s="6"/>
      <c r="D60" s="6"/>
      <c r="E60" s="6"/>
      <c r="F60" s="6"/>
      <c r="G60" s="6"/>
      <c r="H60" s="6"/>
      <c r="I60" s="6"/>
      <c r="J60" s="6"/>
      <c r="K60" s="6"/>
      <c r="L60" s="6"/>
    </row>
    <row r="61" spans="1:12" s="5" customFormat="1" ht="14.25" x14ac:dyDescent="0.2">
      <c r="A61" s="6"/>
      <c r="B61" s="6"/>
      <c r="C61" s="6"/>
      <c r="D61" s="6"/>
      <c r="E61" s="6"/>
      <c r="F61" s="6"/>
      <c r="G61" s="6"/>
      <c r="H61" s="6"/>
      <c r="I61" s="6"/>
      <c r="J61" s="6"/>
      <c r="K61" s="6"/>
      <c r="L61" s="6"/>
    </row>
    <row r="62" spans="1:12" s="5" customFormat="1" ht="14.25" x14ac:dyDescent="0.2">
      <c r="A62" s="6"/>
      <c r="B62" s="6"/>
      <c r="C62" s="6"/>
      <c r="D62" s="6"/>
      <c r="E62" s="6"/>
      <c r="F62" s="6"/>
      <c r="G62" s="6"/>
      <c r="H62" s="6"/>
      <c r="I62" s="6"/>
      <c r="J62" s="6"/>
      <c r="K62" s="6"/>
      <c r="L62" s="6"/>
    </row>
    <row r="63" spans="1:12" s="5" customFormat="1" ht="14.25" x14ac:dyDescent="0.2">
      <c r="A63" s="6"/>
      <c r="B63" s="6"/>
      <c r="C63" s="6"/>
      <c r="D63" s="6"/>
      <c r="E63" s="6"/>
      <c r="F63" s="6"/>
      <c r="G63" s="6"/>
      <c r="H63" s="6"/>
      <c r="I63" s="6"/>
      <c r="J63" s="6"/>
      <c r="K63" s="6"/>
      <c r="L63" s="6"/>
    </row>
    <row r="64" spans="1:12" s="5" customFormat="1" ht="14.25" x14ac:dyDescent="0.2">
      <c r="A64" s="6"/>
      <c r="B64" s="6"/>
      <c r="C64" s="6"/>
      <c r="D64" s="6"/>
      <c r="E64" s="6"/>
      <c r="F64" s="6"/>
      <c r="G64" s="6"/>
      <c r="H64" s="6"/>
      <c r="I64" s="6"/>
      <c r="J64" s="6"/>
      <c r="K64" s="6"/>
      <c r="L64" s="6"/>
    </row>
    <row r="65" spans="1:12" s="5" customFormat="1" ht="14.25" x14ac:dyDescent="0.2">
      <c r="A65" s="6"/>
      <c r="B65" s="6"/>
      <c r="C65" s="6"/>
      <c r="D65" s="6"/>
      <c r="E65" s="6"/>
      <c r="F65" s="6"/>
      <c r="G65" s="6"/>
      <c r="H65" s="6"/>
      <c r="I65" s="6"/>
      <c r="J65" s="6"/>
      <c r="K65" s="6"/>
      <c r="L65" s="6"/>
    </row>
    <row r="66" spans="1:12" s="5" customFormat="1" ht="14.25" x14ac:dyDescent="0.2">
      <c r="A66" s="6"/>
      <c r="B66" s="6"/>
      <c r="C66" s="6"/>
      <c r="D66" s="6"/>
      <c r="E66" s="6"/>
      <c r="F66" s="6"/>
      <c r="G66" s="6"/>
      <c r="H66" s="6"/>
      <c r="I66" s="6"/>
      <c r="J66" s="6"/>
      <c r="K66" s="6"/>
      <c r="L66" s="6"/>
    </row>
    <row r="67" spans="1:12" s="5" customFormat="1" ht="14.25" x14ac:dyDescent="0.2">
      <c r="A67" s="6"/>
      <c r="B67" s="6"/>
      <c r="C67" s="6"/>
      <c r="D67" s="6"/>
      <c r="E67" s="6"/>
      <c r="F67" s="6"/>
      <c r="G67" s="6"/>
      <c r="H67" s="6"/>
      <c r="I67" s="6"/>
      <c r="J67" s="6"/>
      <c r="K67" s="6"/>
      <c r="L67" s="6"/>
    </row>
    <row r="68" spans="1:12" s="5" customFormat="1" ht="14.25" x14ac:dyDescent="0.2">
      <c r="A68" s="6"/>
      <c r="B68" s="6"/>
      <c r="C68" s="6"/>
      <c r="D68" s="6"/>
      <c r="E68" s="6"/>
      <c r="F68" s="6"/>
      <c r="G68" s="6"/>
      <c r="H68" s="6"/>
      <c r="I68" s="6"/>
      <c r="J68" s="6"/>
      <c r="K68" s="6"/>
      <c r="L68" s="6"/>
    </row>
    <row r="69" spans="1:12" s="5" customFormat="1" ht="14.25" x14ac:dyDescent="0.2"/>
    <row r="70" spans="1:12" s="5" customFormat="1" ht="14.25" x14ac:dyDescent="0.2"/>
    <row r="71" spans="1:12" s="5" customFormat="1" ht="14.25" x14ac:dyDescent="0.2"/>
    <row r="72" spans="1:12" s="5" customFormat="1" ht="14.25" x14ac:dyDescent="0.2"/>
    <row r="73" spans="1:12" s="5" customFormat="1" ht="14.25" x14ac:dyDescent="0.2"/>
    <row r="74" spans="1:12" s="5" customFormat="1" ht="14.25" x14ac:dyDescent="0.2"/>
    <row r="75" spans="1:12" s="5" customFormat="1" ht="14.25" x14ac:dyDescent="0.2"/>
    <row r="76" spans="1:12" s="5" customFormat="1" ht="14.25" x14ac:dyDescent="0.2"/>
    <row r="77" spans="1:12" s="5" customFormat="1" ht="14.25" x14ac:dyDescent="0.2"/>
    <row r="78" spans="1:12" s="5" customFormat="1" ht="14.25" x14ac:dyDescent="0.2"/>
    <row r="79" spans="1:12" s="5" customFormat="1" ht="14.25" x14ac:dyDescent="0.2"/>
    <row r="80" spans="1:12" s="5" customFormat="1" ht="14.25" x14ac:dyDescent="0.2"/>
    <row r="81" spans="1:12" s="5" customFormat="1" ht="14.25" x14ac:dyDescent="0.2"/>
    <row r="82" spans="1:12" s="5" customFormat="1" ht="14.25" x14ac:dyDescent="0.2"/>
    <row r="83" spans="1:12" s="5" customFormat="1" ht="14.25" x14ac:dyDescent="0.2"/>
    <row r="84" spans="1:12" s="5" customFormat="1" ht="14.25" x14ac:dyDescent="0.2"/>
    <row r="85" spans="1:12" s="5" customFormat="1" ht="14.25" x14ac:dyDescent="0.2"/>
    <row r="86" spans="1:12" s="5" customFormat="1" ht="14.25" x14ac:dyDescent="0.2"/>
    <row r="87" spans="1:12" s="5" customFormat="1" ht="14.25" x14ac:dyDescent="0.2"/>
    <row r="88" spans="1:12" s="5" customFormat="1" ht="14.25" x14ac:dyDescent="0.2"/>
    <row r="89" spans="1:12" s="5" customFormat="1" ht="14.25" x14ac:dyDescent="0.2"/>
    <row r="90" spans="1:12" s="5" customFormat="1" ht="14.25" x14ac:dyDescent="0.2"/>
    <row r="91" spans="1:12" ht="14.25" x14ac:dyDescent="0.2">
      <c r="A91" s="5"/>
      <c r="B91" s="5"/>
      <c r="C91" s="5"/>
      <c r="D91" s="5"/>
      <c r="E91" s="5"/>
      <c r="F91" s="5"/>
      <c r="G91" s="5"/>
      <c r="H91" s="5"/>
      <c r="I91" s="5"/>
      <c r="J91" s="5"/>
      <c r="K91" s="5"/>
      <c r="L91" s="5"/>
    </row>
    <row r="92" spans="1:12" ht="14.25" x14ac:dyDescent="0.2">
      <c r="A92" s="5"/>
      <c r="B92" s="5"/>
      <c r="C92" s="5"/>
      <c r="D92" s="5"/>
      <c r="E92" s="5"/>
      <c r="F92" s="5"/>
      <c r="G92" s="5"/>
      <c r="H92" s="5"/>
      <c r="I92" s="5"/>
      <c r="J92" s="5"/>
      <c r="K92" s="5"/>
      <c r="L92" s="5"/>
    </row>
    <row r="93" spans="1:12" ht="14.25" x14ac:dyDescent="0.2">
      <c r="A93" s="5"/>
      <c r="B93" s="5"/>
      <c r="C93" s="5"/>
      <c r="D93" s="5"/>
      <c r="E93" s="5"/>
      <c r="F93" s="5"/>
      <c r="G93" s="5"/>
      <c r="H93" s="5"/>
      <c r="I93" s="5"/>
      <c r="J93" s="5"/>
      <c r="K93" s="5"/>
      <c r="L93" s="5"/>
    </row>
    <row r="94" spans="1:12" ht="14.25" x14ac:dyDescent="0.2">
      <c r="A94" s="5"/>
      <c r="B94" s="5"/>
      <c r="C94" s="5"/>
      <c r="D94" s="5"/>
      <c r="E94" s="5"/>
      <c r="F94" s="5"/>
      <c r="G94" s="5"/>
      <c r="H94" s="5"/>
      <c r="I94" s="5"/>
      <c r="J94" s="5"/>
    </row>
    <row r="95" spans="1:12" ht="14.25" x14ac:dyDescent="0.2">
      <c r="A95" s="5"/>
      <c r="B95" s="5"/>
      <c r="C95" s="5"/>
      <c r="D95" s="5"/>
      <c r="E95" s="5"/>
      <c r="F95" s="5"/>
      <c r="G95" s="5"/>
      <c r="H95" s="5"/>
      <c r="I95" s="5"/>
      <c r="J95" s="5"/>
    </row>
    <row r="96" spans="1:12" ht="14.25" x14ac:dyDescent="0.2">
      <c r="A96" s="5"/>
      <c r="B96" s="5"/>
      <c r="C96" s="5"/>
      <c r="D96" s="5"/>
      <c r="E96" s="5"/>
      <c r="F96" s="5"/>
      <c r="G96" s="5"/>
      <c r="H96" s="5"/>
      <c r="I96" s="5"/>
      <c r="J96" s="5"/>
    </row>
  </sheetData>
  <sheetProtection algorithmName="SHA-512" hashValue="7Eid7yoGrvuI0DrK6M8uI42B5Tq1HlXr+6e0zepRyZPfJXizYclM9UzRyxtKw0O+z3yVYeG5Y22soMeAg1TLvA==" saltValue="UqriabLA89QgXAmT4Z0zSQ==" spinCount="100000" sheet="1" objects="1" scenarios="1"/>
  <hyperlinks>
    <hyperlink ref="B1" location="'2. Guide'!A1" display="Back to guide" xr:uid="{458C1D02-CBDC-45D9-95AE-C7CCDBFE7272}"/>
    <hyperlink ref="A60" r:id="rId1" xr:uid="{9046B4B8-BFC3-412C-98EB-927EF98466F6}"/>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8"/>
  <sheetViews>
    <sheetView showGridLines="0" zoomScale="85" zoomScaleNormal="85" workbookViewId="0">
      <selection activeCell="C26" sqref="C25:E26"/>
    </sheetView>
  </sheetViews>
  <sheetFormatPr defaultColWidth="9.140625" defaultRowHeight="15" x14ac:dyDescent="0.2"/>
  <cols>
    <col min="1" max="1" width="85.140625" style="207" customWidth="1"/>
    <col min="2" max="2" width="15.85546875" style="355" customWidth="1"/>
    <col min="3" max="3" width="15.85546875" style="2" customWidth="1"/>
    <col min="4" max="5" width="15.85546875" style="72" customWidth="1"/>
    <col min="6" max="6" width="3.85546875" style="72" customWidth="1"/>
    <col min="7" max="7" width="17" style="356" bestFit="1" customWidth="1"/>
    <col min="8" max="9" width="15.85546875" style="356" customWidth="1"/>
    <col min="10" max="16384" width="9.140625" style="2"/>
  </cols>
  <sheetData>
    <row r="1" spans="1:10" ht="30" customHeight="1" x14ac:dyDescent="0.2">
      <c r="A1" s="454" t="str">
        <f>'Assumptions input'!A1</f>
        <v>Breast cancer – reducing arm and shoulder mobility problems after breast cancer surgery (update)</v>
      </c>
      <c r="B1" s="338" t="s">
        <v>3</v>
      </c>
      <c r="C1" s="339" t="s">
        <v>3</v>
      </c>
      <c r="D1" s="340" t="s">
        <v>3</v>
      </c>
      <c r="E1" s="328" t="s">
        <v>3</v>
      </c>
      <c r="F1" s="328" t="s">
        <v>3</v>
      </c>
      <c r="G1" s="328" t="s">
        <v>3</v>
      </c>
      <c r="H1" s="328" t="s">
        <v>3</v>
      </c>
      <c r="I1" s="328" t="s">
        <v>3</v>
      </c>
    </row>
    <row r="2" spans="1:10" ht="30" customHeight="1" x14ac:dyDescent="0.2">
      <c r="A2" s="187" t="s">
        <v>358</v>
      </c>
      <c r="B2" s="341" t="s">
        <v>3</v>
      </c>
      <c r="C2" s="342" t="s">
        <v>3</v>
      </c>
      <c r="D2" s="343" t="s">
        <v>3</v>
      </c>
      <c r="E2" s="327" t="s">
        <v>3</v>
      </c>
      <c r="F2" s="327" t="s">
        <v>3</v>
      </c>
      <c r="G2" s="328" t="s">
        <v>3</v>
      </c>
      <c r="H2" s="328" t="s">
        <v>3</v>
      </c>
      <c r="I2" s="328" t="s">
        <v>3</v>
      </c>
    </row>
    <row r="3" spans="1:10" s="186" customFormat="1" thickBot="1" x14ac:dyDescent="0.25">
      <c r="A3" s="327"/>
      <c r="B3" s="402"/>
      <c r="C3" s="327"/>
      <c r="D3" s="343"/>
      <c r="E3" s="343"/>
      <c r="F3" s="343"/>
      <c r="G3" s="328" t="s">
        <v>3</v>
      </c>
      <c r="H3" s="328" t="s">
        <v>3</v>
      </c>
      <c r="I3" s="328" t="s">
        <v>3</v>
      </c>
      <c r="J3" s="2"/>
    </row>
    <row r="4" spans="1:10" ht="45" customHeight="1" x14ac:dyDescent="0.25">
      <c r="A4" s="450" t="s">
        <v>774</v>
      </c>
      <c r="B4" s="386" t="s">
        <v>536</v>
      </c>
      <c r="C4" s="375" t="s">
        <v>456</v>
      </c>
      <c r="D4" s="376" t="s">
        <v>457</v>
      </c>
      <c r="E4" s="383" t="s">
        <v>458</v>
      </c>
      <c r="F4" s="378"/>
      <c r="G4" s="409" t="s">
        <v>459</v>
      </c>
      <c r="H4" s="410" t="s">
        <v>460</v>
      </c>
      <c r="I4" s="411" t="s">
        <v>461</v>
      </c>
      <c r="J4" s="185"/>
    </row>
    <row r="5" spans="1:10" s="186" customFormat="1" ht="14.25" x14ac:dyDescent="0.25">
      <c r="A5" s="384" t="s">
        <v>755</v>
      </c>
      <c r="B5" s="517">
        <f>'Unit costs'!J15</f>
        <v>48.475000000000001</v>
      </c>
      <c r="C5" s="403">
        <f>'Assumptions input'!C23</f>
        <v>0</v>
      </c>
      <c r="D5" s="404">
        <f>'Assumptions input'!E23</f>
        <v>17621.33951431439</v>
      </c>
      <c r="E5" s="395">
        <f t="shared" ref="E5" si="0">D5-C5</f>
        <v>17621.33951431439</v>
      </c>
      <c r="F5" s="351"/>
      <c r="G5" s="405">
        <f t="shared" ref="G5" si="1">B5*C5</f>
        <v>0</v>
      </c>
      <c r="H5" s="406">
        <f t="shared" ref="H5" si="2">B5*D5</f>
        <v>854194.43295639008</v>
      </c>
      <c r="I5" s="407">
        <f t="shared" ref="I5" si="3">H5-G5</f>
        <v>854194.43295639008</v>
      </c>
      <c r="J5" s="350"/>
    </row>
    <row r="6" spans="1:10" s="186" customFormat="1" ht="14.25" x14ac:dyDescent="0.25">
      <c r="A6" s="384" t="s">
        <v>769</v>
      </c>
      <c r="B6" s="517">
        <f>'Unit costs'!J19</f>
        <v>70.605000000000004</v>
      </c>
      <c r="C6" s="403">
        <f>'Assumptions input'!C24</f>
        <v>0</v>
      </c>
      <c r="D6" s="404">
        <f>'Assumptions input'!E24</f>
        <v>10572.803708588634</v>
      </c>
      <c r="E6" s="395">
        <f t="shared" ref="E6:E10" si="4">D6-C6</f>
        <v>10572.803708588634</v>
      </c>
      <c r="F6" s="351"/>
      <c r="G6" s="405">
        <f t="shared" ref="G6:G10" si="5">B6*C6</f>
        <v>0</v>
      </c>
      <c r="H6" s="406">
        <f t="shared" ref="H6:H10" si="6">B6*D6</f>
        <v>746492.80584490055</v>
      </c>
      <c r="I6" s="407">
        <f t="shared" ref="I6:I10" si="7">H6-G6</f>
        <v>746492.80584490055</v>
      </c>
      <c r="J6" s="350"/>
    </row>
    <row r="7" spans="1:10" s="186" customFormat="1" ht="14.25" x14ac:dyDescent="0.25">
      <c r="A7" s="384" t="s">
        <v>770</v>
      </c>
      <c r="B7" s="517">
        <f>'Unit costs'!J24</f>
        <v>11.7675</v>
      </c>
      <c r="C7" s="403">
        <f>'Assumptions input'!C25</f>
        <v>0</v>
      </c>
      <c r="D7" s="404">
        <f>'Assumptions input'!E25</f>
        <v>3524.2679028628781</v>
      </c>
      <c r="E7" s="395">
        <f t="shared" si="4"/>
        <v>3524.2679028628781</v>
      </c>
      <c r="F7" s="351"/>
      <c r="G7" s="405">
        <f t="shared" si="5"/>
        <v>0</v>
      </c>
      <c r="H7" s="406">
        <f t="shared" si="6"/>
        <v>41471.822546938922</v>
      </c>
      <c r="I7" s="407">
        <f t="shared" si="7"/>
        <v>41471.822546938922</v>
      </c>
      <c r="J7" s="350"/>
    </row>
    <row r="8" spans="1:10" s="186" customFormat="1" ht="14.25" x14ac:dyDescent="0.25">
      <c r="A8" s="384" t="s">
        <v>771</v>
      </c>
      <c r="B8" s="518">
        <f>'Unit costs'!J28</f>
        <v>70.605000000000004</v>
      </c>
      <c r="C8" s="403">
        <f>'Assumptions input'!C26</f>
        <v>0</v>
      </c>
      <c r="D8" s="404">
        <f>'Assumptions input'!E26</f>
        <v>2643.2009271471584</v>
      </c>
      <c r="E8" s="395">
        <f t="shared" si="4"/>
        <v>2643.2009271471584</v>
      </c>
      <c r="F8" s="351"/>
      <c r="G8" s="405">
        <f t="shared" ref="G8" si="8">B8*C8</f>
        <v>0</v>
      </c>
      <c r="H8" s="406">
        <f t="shared" ref="H8" si="9">B8*D8</f>
        <v>186623.20146122514</v>
      </c>
      <c r="I8" s="407">
        <f t="shared" ref="I8" si="10">H8-G8</f>
        <v>186623.20146122514</v>
      </c>
      <c r="J8" s="350"/>
    </row>
    <row r="9" spans="1:10" s="186" customFormat="1" ht="14.25" x14ac:dyDescent="0.25">
      <c r="A9" s="384" t="s">
        <v>772</v>
      </c>
      <c r="B9" s="517">
        <f>'Unit costs'!J32</f>
        <v>11.7675</v>
      </c>
      <c r="C9" s="403">
        <f>'Assumptions input'!C27</f>
        <v>0</v>
      </c>
      <c r="D9" s="404">
        <f>'Assumptions input'!E27</f>
        <v>881.06697571571954</v>
      </c>
      <c r="E9" s="395">
        <f t="shared" si="4"/>
        <v>881.06697571571954</v>
      </c>
      <c r="F9" s="351"/>
      <c r="G9" s="405">
        <f t="shared" si="5"/>
        <v>0</v>
      </c>
      <c r="H9" s="406">
        <f t="shared" si="6"/>
        <v>10367.95563673473</v>
      </c>
      <c r="I9" s="407">
        <f>H9-G9</f>
        <v>10367.95563673473</v>
      </c>
      <c r="J9" s="350"/>
    </row>
    <row r="10" spans="1:10" s="186" customFormat="1" ht="14.25" x14ac:dyDescent="0.25">
      <c r="A10" s="384" t="s">
        <v>754</v>
      </c>
      <c r="B10" s="517">
        <v>0</v>
      </c>
      <c r="C10" s="403">
        <f>'Assumptions input'!C28</f>
        <v>17621.33951431439</v>
      </c>
      <c r="D10" s="404">
        <f>'Assumptions input'!E28</f>
        <v>0</v>
      </c>
      <c r="E10" s="395">
        <f t="shared" si="4"/>
        <v>-17621.33951431439</v>
      </c>
      <c r="F10" s="351"/>
      <c r="G10" s="405">
        <f t="shared" si="5"/>
        <v>0</v>
      </c>
      <c r="H10" s="406">
        <f t="shared" si="6"/>
        <v>0</v>
      </c>
      <c r="I10" s="407">
        <f t="shared" si="7"/>
        <v>0</v>
      </c>
      <c r="J10" s="350"/>
    </row>
    <row r="11" spans="1:10" ht="14.25" x14ac:dyDescent="0.2">
      <c r="A11" s="487" t="s">
        <v>799</v>
      </c>
      <c r="B11" s="519">
        <f>'Unit costs'!B41</f>
        <v>0</v>
      </c>
      <c r="C11" s="500">
        <f>'Resource impact over time'!H32</f>
        <v>0</v>
      </c>
      <c r="D11" s="496">
        <f>'Resource impact over time'!L32</f>
        <v>0</v>
      </c>
      <c r="E11" s="479">
        <f>D11-C11</f>
        <v>0</v>
      </c>
      <c r="F11" s="340"/>
      <c r="G11" s="497">
        <f t="shared" ref="G11:G12" si="11">B11*C11</f>
        <v>0</v>
      </c>
      <c r="H11" s="498">
        <f t="shared" ref="H11:H12" si="12">B11*D11</f>
        <v>0</v>
      </c>
      <c r="I11" s="499">
        <f t="shared" ref="I11:I12" si="13">H11-G11</f>
        <v>0</v>
      </c>
    </row>
    <row r="12" spans="1:10" ht="14.25" x14ac:dyDescent="0.2">
      <c r="A12" s="487" t="s">
        <v>785</v>
      </c>
      <c r="B12" s="519">
        <f>'Unit costs'!B50</f>
        <v>0</v>
      </c>
      <c r="C12" s="500">
        <f>'Resource impact over time'!H33</f>
        <v>0</v>
      </c>
      <c r="D12" s="496">
        <f>'Resource impact over time'!L33</f>
        <v>0</v>
      </c>
      <c r="E12" s="479">
        <f>D12-C12</f>
        <v>0</v>
      </c>
      <c r="F12" s="340"/>
      <c r="G12" s="497">
        <f t="shared" si="11"/>
        <v>0</v>
      </c>
      <c r="H12" s="498">
        <f t="shared" si="12"/>
        <v>0</v>
      </c>
      <c r="I12" s="499">
        <f t="shared" si="13"/>
        <v>0</v>
      </c>
    </row>
    <row r="13" spans="1:10" ht="15.75" thickBot="1" x14ac:dyDescent="0.3">
      <c r="A13" s="191" t="s">
        <v>775</v>
      </c>
      <c r="B13" s="347"/>
      <c r="C13" s="348"/>
      <c r="D13" s="389"/>
      <c r="E13" s="385"/>
      <c r="F13" s="346"/>
      <c r="G13" s="349">
        <f>SUM(G5:G10)</f>
        <v>0</v>
      </c>
      <c r="H13" s="387">
        <f>SUM(H5:H10)</f>
        <v>1839150.2184461895</v>
      </c>
      <c r="I13" s="349">
        <f>SUM(I5:I10)</f>
        <v>1839150.2184461895</v>
      </c>
      <c r="J13" s="185"/>
    </row>
    <row r="14" spans="1:10" thickBot="1" x14ac:dyDescent="0.25">
      <c r="A14" s="328" t="s">
        <v>3</v>
      </c>
      <c r="B14" s="344" t="s">
        <v>3</v>
      </c>
      <c r="C14" s="328" t="s">
        <v>3</v>
      </c>
      <c r="D14" s="340" t="s">
        <v>3</v>
      </c>
      <c r="E14" s="340" t="s">
        <v>3</v>
      </c>
      <c r="F14" s="340" t="s">
        <v>3</v>
      </c>
      <c r="G14" s="345" t="s">
        <v>3</v>
      </c>
      <c r="H14" s="345" t="s">
        <v>3</v>
      </c>
      <c r="I14" s="345" t="s">
        <v>3</v>
      </c>
    </row>
    <row r="15" spans="1:10" ht="45" customHeight="1" x14ac:dyDescent="0.25">
      <c r="A15" s="382" t="s">
        <v>776</v>
      </c>
      <c r="B15" s="386" t="s">
        <v>756</v>
      </c>
      <c r="C15" s="375" t="s">
        <v>456</v>
      </c>
      <c r="D15" s="376" t="s">
        <v>457</v>
      </c>
      <c r="E15" s="383" t="s">
        <v>458</v>
      </c>
      <c r="F15" s="378"/>
      <c r="G15" s="379" t="s">
        <v>757</v>
      </c>
      <c r="H15" s="376" t="s">
        <v>758</v>
      </c>
      <c r="I15" s="377" t="s">
        <v>759</v>
      </c>
      <c r="J15" s="185"/>
    </row>
    <row r="16" spans="1:10" s="186" customFormat="1" ht="14.25" x14ac:dyDescent="0.25">
      <c r="A16" s="384" t="s">
        <v>755</v>
      </c>
      <c r="B16" s="520">
        <f>'Unit costs'!K15</f>
        <v>1.25</v>
      </c>
      <c r="C16" s="403">
        <f>'Assumptions input'!H23</f>
        <v>0</v>
      </c>
      <c r="D16" s="404">
        <f>'Assumptions input'!J23</f>
        <v>17621.33951431439</v>
      </c>
      <c r="E16" s="395">
        <f t="shared" ref="E16:E21" si="14">D16-C16</f>
        <v>17621.33951431439</v>
      </c>
      <c r="F16" s="351"/>
      <c r="G16" s="445">
        <f t="shared" ref="G16:G21" si="15">B16*C16</f>
        <v>0</v>
      </c>
      <c r="H16" s="404">
        <f>B16*D16</f>
        <v>22026.674392892986</v>
      </c>
      <c r="I16" s="447">
        <f t="shared" ref="I16:I19" si="16">H16-G16</f>
        <v>22026.674392892986</v>
      </c>
      <c r="J16" s="350"/>
    </row>
    <row r="17" spans="1:10" s="186" customFormat="1" ht="14.25" x14ac:dyDescent="0.25">
      <c r="A17" s="384" t="s">
        <v>769</v>
      </c>
      <c r="B17" s="520">
        <f>'Unit costs'!K19</f>
        <v>2.25</v>
      </c>
      <c r="C17" s="403">
        <f>'Assumptions input'!H24</f>
        <v>0</v>
      </c>
      <c r="D17" s="404">
        <f>'Assumptions input'!J24</f>
        <v>10572.803708588634</v>
      </c>
      <c r="E17" s="395">
        <f t="shared" si="14"/>
        <v>10572.803708588634</v>
      </c>
      <c r="F17" s="351"/>
      <c r="G17" s="445">
        <f t="shared" si="15"/>
        <v>0</v>
      </c>
      <c r="H17" s="404">
        <f t="shared" ref="H17:H21" si="17">B17*D17</f>
        <v>23788.808344324425</v>
      </c>
      <c r="I17" s="447">
        <f t="shared" si="16"/>
        <v>23788.808344324425</v>
      </c>
      <c r="J17" s="350"/>
    </row>
    <row r="18" spans="1:10" s="186" customFormat="1" ht="14.25" x14ac:dyDescent="0.25">
      <c r="A18" s="384" t="s">
        <v>770</v>
      </c>
      <c r="B18" s="520">
        <f>'Unit costs'!K24</f>
        <v>0.375</v>
      </c>
      <c r="C18" s="403">
        <f>'Assumptions input'!H25</f>
        <v>0</v>
      </c>
      <c r="D18" s="404">
        <f>'Assumptions input'!J25</f>
        <v>3524.2679028628781</v>
      </c>
      <c r="E18" s="395">
        <f t="shared" si="14"/>
        <v>3524.2679028628781</v>
      </c>
      <c r="F18" s="351"/>
      <c r="G18" s="445">
        <f t="shared" si="15"/>
        <v>0</v>
      </c>
      <c r="H18" s="404">
        <f t="shared" si="17"/>
        <v>1321.6004635735794</v>
      </c>
      <c r="I18" s="447">
        <f t="shared" si="16"/>
        <v>1321.6004635735794</v>
      </c>
      <c r="J18" s="350"/>
    </row>
    <row r="19" spans="1:10" s="186" customFormat="1" ht="14.25" x14ac:dyDescent="0.25">
      <c r="A19" s="384" t="s">
        <v>771</v>
      </c>
      <c r="B19" s="520">
        <f>'Unit costs'!K28</f>
        <v>2.25</v>
      </c>
      <c r="C19" s="403">
        <f>'Assumptions input'!H26</f>
        <v>0</v>
      </c>
      <c r="D19" s="404">
        <f>'Assumptions input'!J26</f>
        <v>2643.2009271471584</v>
      </c>
      <c r="E19" s="395">
        <f t="shared" si="14"/>
        <v>2643.2009271471584</v>
      </c>
      <c r="F19" s="351"/>
      <c r="G19" s="445">
        <f t="shared" si="15"/>
        <v>0</v>
      </c>
      <c r="H19" s="404">
        <f t="shared" si="17"/>
        <v>5947.2020860811062</v>
      </c>
      <c r="I19" s="447">
        <f t="shared" si="16"/>
        <v>5947.2020860811062</v>
      </c>
      <c r="J19" s="350"/>
    </row>
    <row r="20" spans="1:10" s="186" customFormat="1" ht="14.25" x14ac:dyDescent="0.25">
      <c r="A20" s="384" t="s">
        <v>772</v>
      </c>
      <c r="B20" s="520">
        <f>'Unit costs'!K32</f>
        <v>0.375</v>
      </c>
      <c r="C20" s="403">
        <f>'Assumptions input'!H27</f>
        <v>0</v>
      </c>
      <c r="D20" s="404">
        <f>'Assumptions input'!J27</f>
        <v>881.06697571571954</v>
      </c>
      <c r="E20" s="395">
        <f t="shared" si="14"/>
        <v>881.06697571571954</v>
      </c>
      <c r="F20" s="351"/>
      <c r="G20" s="445">
        <f t="shared" si="15"/>
        <v>0</v>
      </c>
      <c r="H20" s="404">
        <f t="shared" si="17"/>
        <v>330.40011589339485</v>
      </c>
      <c r="I20" s="447">
        <f>H20-G20</f>
        <v>330.40011589339485</v>
      </c>
      <c r="J20" s="350"/>
    </row>
    <row r="21" spans="1:10" s="186" customFormat="1" ht="14.25" x14ac:dyDescent="0.25">
      <c r="A21" s="384" t="s">
        <v>754</v>
      </c>
      <c r="B21" s="520">
        <v>0</v>
      </c>
      <c r="C21" s="403">
        <f>'Assumptions input'!H28</f>
        <v>17621.33951431439</v>
      </c>
      <c r="D21" s="404">
        <f>'Assumptions input'!J28</f>
        <v>0</v>
      </c>
      <c r="E21" s="395">
        <f t="shared" si="14"/>
        <v>-17621.33951431439</v>
      </c>
      <c r="F21" s="351"/>
      <c r="G21" s="445">
        <f t="shared" si="15"/>
        <v>0</v>
      </c>
      <c r="H21" s="404">
        <f t="shared" si="17"/>
        <v>0</v>
      </c>
      <c r="I21" s="447">
        <f t="shared" ref="I21" si="18">H21-G21</f>
        <v>0</v>
      </c>
      <c r="J21" s="350"/>
    </row>
    <row r="22" spans="1:10" ht="15.75" thickBot="1" x14ac:dyDescent="0.3">
      <c r="A22" s="191" t="s">
        <v>777</v>
      </c>
      <c r="B22" s="347"/>
      <c r="C22" s="348"/>
      <c r="D22" s="389"/>
      <c r="E22" s="385"/>
      <c r="F22" s="346"/>
      <c r="G22" s="446">
        <f>SUM(G16:G21)</f>
        <v>0</v>
      </c>
      <c r="H22" s="448">
        <f>SUM(H16:H21)</f>
        <v>53414.685402765492</v>
      </c>
      <c r="I22" s="449">
        <f>SUM(I16:I21)</f>
        <v>53414.685402765492</v>
      </c>
      <c r="J22" s="185"/>
    </row>
    <row r="23" spans="1:10" thickBot="1" x14ac:dyDescent="0.25">
      <c r="A23" s="328"/>
      <c r="B23" s="344"/>
      <c r="C23" s="328"/>
      <c r="D23" s="340"/>
      <c r="E23" s="340"/>
      <c r="F23" s="340"/>
      <c r="G23" s="345"/>
      <c r="H23" s="345"/>
      <c r="I23" s="345"/>
    </row>
    <row r="24" spans="1:10" ht="54.95" customHeight="1" x14ac:dyDescent="0.25">
      <c r="A24" s="450" t="s">
        <v>842</v>
      </c>
      <c r="B24" s="386" t="s">
        <v>536</v>
      </c>
      <c r="C24" s="375" t="s">
        <v>456</v>
      </c>
      <c r="D24" s="376" t="s">
        <v>457</v>
      </c>
      <c r="E24" s="383" t="s">
        <v>458</v>
      </c>
      <c r="F24" s="378"/>
      <c r="G24" s="409" t="s">
        <v>459</v>
      </c>
      <c r="H24" s="410" t="s">
        <v>460</v>
      </c>
      <c r="I24" s="411" t="s">
        <v>461</v>
      </c>
      <c r="J24" s="185"/>
    </row>
    <row r="25" spans="1:10" s="186" customFormat="1" ht="14.25" x14ac:dyDescent="0.25">
      <c r="A25" s="384" t="s">
        <v>821</v>
      </c>
      <c r="B25" s="517">
        <f>'Unit costs'!E56</f>
        <v>510</v>
      </c>
      <c r="C25" s="403">
        <f>'Assumptions input'!C31</f>
        <v>24046.722720506517</v>
      </c>
      <c r="D25" s="404">
        <f>'Assumptions input'!E31</f>
        <v>24046.722720506517</v>
      </c>
      <c r="E25" s="395">
        <f t="shared" ref="E25:E26" si="19">D25-C25</f>
        <v>0</v>
      </c>
      <c r="F25" s="351"/>
      <c r="G25" s="405">
        <f t="shared" ref="G25:G26" si="20">B25*C25</f>
        <v>12263828.587458324</v>
      </c>
      <c r="H25" s="406">
        <f t="shared" ref="H25:H26" si="21">B25*D25</f>
        <v>12263828.587458324</v>
      </c>
      <c r="I25" s="407">
        <f t="shared" ref="I25:I26" si="22">H25-G25</f>
        <v>0</v>
      </c>
      <c r="J25" s="350"/>
    </row>
    <row r="26" spans="1:10" s="186" customFormat="1" ht="14.25" x14ac:dyDescent="0.25">
      <c r="A26" s="384" t="s">
        <v>822</v>
      </c>
      <c r="B26" s="517">
        <f>'Unit costs'!E57</f>
        <v>1530</v>
      </c>
      <c r="C26" s="403">
        <f>'Assumptions input'!C32</f>
        <v>2671.8580800562795</v>
      </c>
      <c r="D26" s="404">
        <f>'Assumptions input'!E32</f>
        <v>2671.8580800562795</v>
      </c>
      <c r="E26" s="395">
        <f t="shared" si="19"/>
        <v>0</v>
      </c>
      <c r="F26" s="351"/>
      <c r="G26" s="405">
        <f t="shared" si="20"/>
        <v>4087942.8624861077</v>
      </c>
      <c r="H26" s="406">
        <f t="shared" si="21"/>
        <v>4087942.8624861077</v>
      </c>
      <c r="I26" s="407">
        <f t="shared" si="22"/>
        <v>0</v>
      </c>
      <c r="J26" s="350"/>
    </row>
    <row r="27" spans="1:10" ht="15.75" thickBot="1" x14ac:dyDescent="0.3">
      <c r="A27" s="191" t="s">
        <v>817</v>
      </c>
      <c r="B27" s="347"/>
      <c r="C27" s="348"/>
      <c r="D27" s="389"/>
      <c r="E27" s="385"/>
      <c r="F27" s="346"/>
      <c r="G27" s="349">
        <f>SUM(G25:G26)</f>
        <v>16351771.449944431</v>
      </c>
      <c r="H27" s="387">
        <f>SUM(H25:H26)</f>
        <v>16351771.449944431</v>
      </c>
      <c r="I27" s="349">
        <f>SUM(I25:I26)</f>
        <v>0</v>
      </c>
      <c r="J27" s="185"/>
    </row>
    <row r="28" spans="1:10" thickBot="1" x14ac:dyDescent="0.25">
      <c r="A28" s="328" t="s">
        <v>3</v>
      </c>
      <c r="B28" s="344" t="s">
        <v>3</v>
      </c>
      <c r="C28" s="328" t="s">
        <v>3</v>
      </c>
      <c r="D28" s="340" t="s">
        <v>3</v>
      </c>
      <c r="E28" s="340" t="s">
        <v>3</v>
      </c>
      <c r="F28" s="340" t="s">
        <v>3</v>
      </c>
      <c r="G28" s="345" t="s">
        <v>3</v>
      </c>
      <c r="H28" s="345" t="s">
        <v>3</v>
      </c>
      <c r="I28" s="345" t="s">
        <v>3</v>
      </c>
    </row>
    <row r="29" spans="1:10" ht="45" customHeight="1" x14ac:dyDescent="0.25">
      <c r="A29" s="382" t="s">
        <v>843</v>
      </c>
      <c r="B29" s="386" t="s">
        <v>756</v>
      </c>
      <c r="C29" s="375" t="s">
        <v>456</v>
      </c>
      <c r="D29" s="376" t="s">
        <v>457</v>
      </c>
      <c r="E29" s="383" t="s">
        <v>458</v>
      </c>
      <c r="F29" s="378"/>
      <c r="G29" s="379" t="s">
        <v>757</v>
      </c>
      <c r="H29" s="376" t="s">
        <v>758</v>
      </c>
      <c r="I29" s="377" t="s">
        <v>759</v>
      </c>
      <c r="J29" s="185"/>
    </row>
    <row r="30" spans="1:10" s="186" customFormat="1" ht="14.25" x14ac:dyDescent="0.25">
      <c r="A30" s="384" t="s">
        <v>821</v>
      </c>
      <c r="B30" s="520">
        <f>'Unit costs'!F56</f>
        <v>2.5</v>
      </c>
      <c r="C30" s="403">
        <f>C25</f>
        <v>24046.722720506517</v>
      </c>
      <c r="D30" s="404">
        <f t="shared" ref="D30:D31" si="23">D25</f>
        <v>24046.722720506517</v>
      </c>
      <c r="E30" s="395">
        <f t="shared" ref="E30:E31" si="24">D30-C30</f>
        <v>0</v>
      </c>
      <c r="F30" s="351"/>
      <c r="G30" s="647">
        <f t="shared" ref="G30" si="25">B30*C30</f>
        <v>60116.806801266292</v>
      </c>
      <c r="H30" s="404">
        <f>B30*D30</f>
        <v>60116.806801266292</v>
      </c>
      <c r="I30" s="447">
        <f t="shared" ref="I30" si="26">H30-G30</f>
        <v>0</v>
      </c>
      <c r="J30" s="350"/>
    </row>
    <row r="31" spans="1:10" s="186" customFormat="1" ht="14.25" x14ac:dyDescent="0.25">
      <c r="A31" s="384" t="s">
        <v>822</v>
      </c>
      <c r="B31" s="520">
        <f>'Unit costs'!F57</f>
        <v>7.5</v>
      </c>
      <c r="C31" s="403">
        <f t="shared" ref="C31" si="27">C26</f>
        <v>2671.8580800562795</v>
      </c>
      <c r="D31" s="404">
        <f t="shared" si="23"/>
        <v>2671.8580800562795</v>
      </c>
      <c r="E31" s="395">
        <f t="shared" si="24"/>
        <v>0</v>
      </c>
      <c r="F31" s="351"/>
      <c r="G31" s="647">
        <f>B31*C31</f>
        <v>20038.935600422097</v>
      </c>
      <c r="H31" s="404">
        <f>B31*D31</f>
        <v>20038.935600422097</v>
      </c>
      <c r="I31" s="447">
        <f>H31-G31</f>
        <v>0</v>
      </c>
      <c r="J31" s="350"/>
    </row>
    <row r="32" spans="1:10" ht="15.75" thickBot="1" x14ac:dyDescent="0.3">
      <c r="A32" s="191" t="s">
        <v>818</v>
      </c>
      <c r="B32" s="347"/>
      <c r="C32" s="348"/>
      <c r="D32" s="389"/>
      <c r="E32" s="385"/>
      <c r="F32" s="346"/>
      <c r="G32" s="449">
        <f>SUM(G30:G31)</f>
        <v>80155.742401688389</v>
      </c>
      <c r="H32" s="448">
        <f>SUM(H30:H31)</f>
        <v>80155.742401688389</v>
      </c>
      <c r="I32" s="449">
        <f>SUM(I30:I31)</f>
        <v>0</v>
      </c>
      <c r="J32" s="185"/>
    </row>
    <row r="33" spans="1:9" ht="14.25" x14ac:dyDescent="0.2">
      <c r="A33" s="328"/>
      <c r="B33" s="344"/>
      <c r="C33" s="328"/>
      <c r="D33" s="340"/>
      <c r="E33" s="340"/>
      <c r="F33" s="340"/>
      <c r="G33" s="345"/>
      <c r="H33" s="345"/>
      <c r="I33" s="345"/>
    </row>
    <row r="34" spans="1:9" thickBot="1" x14ac:dyDescent="0.25">
      <c r="A34" s="328"/>
      <c r="B34" s="344"/>
      <c r="C34" s="328"/>
      <c r="D34" s="340"/>
      <c r="E34" s="340"/>
      <c r="F34" s="340"/>
      <c r="G34" s="345"/>
      <c r="H34" s="345"/>
      <c r="I34" s="345"/>
    </row>
    <row r="35" spans="1:9" s="186" customFormat="1" ht="15.75" thickBot="1" x14ac:dyDescent="0.3">
      <c r="A35" s="192" t="s">
        <v>826</v>
      </c>
      <c r="B35" s="380" t="s">
        <v>3</v>
      </c>
      <c r="C35" s="381" t="s">
        <v>3</v>
      </c>
      <c r="D35" s="381" t="s">
        <v>3</v>
      </c>
      <c r="E35" s="381" t="s">
        <v>3</v>
      </c>
      <c r="F35" s="352"/>
      <c r="G35" s="353">
        <f>G13</f>
        <v>0</v>
      </c>
      <c r="H35" s="388">
        <f>H13</f>
        <v>1839150.2184461895</v>
      </c>
      <c r="I35" s="354">
        <f>I13</f>
        <v>1839150.2184461895</v>
      </c>
    </row>
    <row r="36" spans="1:9" s="186" customFormat="1" ht="16.5" customHeight="1" thickBot="1" x14ac:dyDescent="0.3">
      <c r="A36" s="327" t="s">
        <v>3</v>
      </c>
      <c r="B36" s="402" t="s">
        <v>3</v>
      </c>
      <c r="C36" s="327" t="s">
        <v>3</v>
      </c>
      <c r="D36" s="343" t="s">
        <v>3</v>
      </c>
      <c r="E36" s="343" t="s">
        <v>3</v>
      </c>
      <c r="F36" s="343" t="s">
        <v>3</v>
      </c>
      <c r="G36" s="408" t="s">
        <v>3</v>
      </c>
      <c r="H36" s="408" t="s">
        <v>3</v>
      </c>
      <c r="I36" s="408" t="s">
        <v>3</v>
      </c>
    </row>
    <row r="37" spans="1:9" s="186" customFormat="1" ht="15.75" thickBot="1" x14ac:dyDescent="0.3">
      <c r="A37" s="192" t="s">
        <v>824</v>
      </c>
      <c r="B37" s="380" t="s">
        <v>3</v>
      </c>
      <c r="C37" s="381" t="s">
        <v>3</v>
      </c>
      <c r="D37" s="381" t="s">
        <v>3</v>
      </c>
      <c r="E37" s="381" t="s">
        <v>3</v>
      </c>
      <c r="F37" s="352"/>
      <c r="G37" s="451">
        <f>G22</f>
        <v>0</v>
      </c>
      <c r="H37" s="452">
        <f t="shared" ref="H37:I37" si="28">H22</f>
        <v>53414.685402765492</v>
      </c>
      <c r="I37" s="453">
        <f t="shared" si="28"/>
        <v>53414.685402765492</v>
      </c>
    </row>
    <row r="38" spans="1:9" ht="16.5" customHeight="1" thickBot="1" x14ac:dyDescent="0.25">
      <c r="A38" s="328" t="s">
        <v>3</v>
      </c>
      <c r="B38" s="344" t="s">
        <v>3</v>
      </c>
      <c r="C38" s="328" t="s">
        <v>3</v>
      </c>
      <c r="D38" s="340" t="s">
        <v>3</v>
      </c>
      <c r="E38" s="340" t="s">
        <v>3</v>
      </c>
      <c r="F38" s="340" t="s">
        <v>3</v>
      </c>
      <c r="G38" s="345" t="s">
        <v>3</v>
      </c>
      <c r="H38" s="345" t="s">
        <v>3</v>
      </c>
      <c r="I38" s="345" t="s">
        <v>3</v>
      </c>
    </row>
    <row r="39" spans="1:9" ht="15.75" thickBot="1" x14ac:dyDescent="0.25">
      <c r="A39" s="192" t="s">
        <v>825</v>
      </c>
      <c r="B39" s="380" t="s">
        <v>3</v>
      </c>
      <c r="C39" s="381" t="s">
        <v>3</v>
      </c>
      <c r="D39" s="381" t="s">
        <v>3</v>
      </c>
      <c r="E39" s="381" t="s">
        <v>3</v>
      </c>
      <c r="F39" s="352"/>
      <c r="G39" s="451">
        <f>G37/1560</f>
        <v>0</v>
      </c>
      <c r="H39" s="452">
        <f>H37/1560</f>
        <v>34.240182950490698</v>
      </c>
      <c r="I39" s="453">
        <f>I37/1560</f>
        <v>34.240182950490698</v>
      </c>
    </row>
    <row r="40" spans="1:9" ht="15.75" thickBot="1" x14ac:dyDescent="0.25">
      <c r="A40" s="193"/>
    </row>
    <row r="41" spans="1:9" ht="15.75" thickBot="1" x14ac:dyDescent="0.25">
      <c r="A41" s="192" t="s">
        <v>827</v>
      </c>
      <c r="B41" s="380" t="s">
        <v>3</v>
      </c>
      <c r="C41" s="381" t="s">
        <v>3</v>
      </c>
      <c r="D41" s="381" t="s">
        <v>3</v>
      </c>
      <c r="E41" s="381" t="s">
        <v>3</v>
      </c>
      <c r="F41" s="352"/>
      <c r="G41" s="353">
        <f>G27</f>
        <v>16351771.449944431</v>
      </c>
      <c r="H41" s="388">
        <f t="shared" ref="H41:I41" si="29">H27</f>
        <v>16351771.449944431</v>
      </c>
      <c r="I41" s="354">
        <f t="shared" si="29"/>
        <v>0</v>
      </c>
    </row>
    <row r="42" spans="1:9" thickBot="1" x14ac:dyDescent="0.25">
      <c r="A42" s="327" t="s">
        <v>3</v>
      </c>
      <c r="B42" s="402" t="s">
        <v>3</v>
      </c>
      <c r="C42" s="327" t="s">
        <v>3</v>
      </c>
      <c r="D42" s="343" t="s">
        <v>3</v>
      </c>
      <c r="E42" s="343" t="s">
        <v>3</v>
      </c>
      <c r="F42" s="343" t="s">
        <v>3</v>
      </c>
      <c r="G42" s="408" t="s">
        <v>3</v>
      </c>
      <c r="H42" s="408" t="s">
        <v>3</v>
      </c>
      <c r="I42" s="408" t="s">
        <v>3</v>
      </c>
    </row>
    <row r="43" spans="1:9" ht="15.75" thickBot="1" x14ac:dyDescent="0.25">
      <c r="A43" s="192" t="s">
        <v>828</v>
      </c>
      <c r="B43" s="380" t="s">
        <v>3</v>
      </c>
      <c r="C43" s="381" t="s">
        <v>3</v>
      </c>
      <c r="D43" s="381" t="s">
        <v>3</v>
      </c>
      <c r="E43" s="381" t="s">
        <v>3</v>
      </c>
      <c r="F43" s="352"/>
      <c r="G43" s="451">
        <f>G32</f>
        <v>80155.742401688389</v>
      </c>
      <c r="H43" s="452">
        <f t="shared" ref="H43:I43" si="30">H32</f>
        <v>80155.742401688389</v>
      </c>
      <c r="I43" s="453">
        <f t="shared" si="30"/>
        <v>0</v>
      </c>
    </row>
    <row r="44" spans="1:9" thickBot="1" x14ac:dyDescent="0.25">
      <c r="A44" s="328" t="s">
        <v>3</v>
      </c>
      <c r="B44" s="344" t="s">
        <v>3</v>
      </c>
      <c r="C44" s="328" t="s">
        <v>3</v>
      </c>
      <c r="D44" s="340" t="s">
        <v>3</v>
      </c>
      <c r="E44" s="340" t="s">
        <v>3</v>
      </c>
      <c r="F44" s="340" t="s">
        <v>3</v>
      </c>
      <c r="G44" s="345" t="s">
        <v>3</v>
      </c>
      <c r="H44" s="345" t="s">
        <v>3</v>
      </c>
      <c r="I44" s="345" t="s">
        <v>3</v>
      </c>
    </row>
    <row r="45" spans="1:9" ht="15.75" thickBot="1" x14ac:dyDescent="0.25">
      <c r="A45" s="192" t="s">
        <v>829</v>
      </c>
      <c r="B45" s="380" t="s">
        <v>3</v>
      </c>
      <c r="C45" s="381" t="s">
        <v>3</v>
      </c>
      <c r="D45" s="381" t="s">
        <v>3</v>
      </c>
      <c r="E45" s="381" t="s">
        <v>3</v>
      </c>
      <c r="F45" s="352"/>
      <c r="G45" s="451">
        <f>(G30/'Unit costs'!$G$56)+('Resource impact template'!G31/'Unit costs'!$G$57)</f>
        <v>20038.935600422097</v>
      </c>
      <c r="H45" s="452">
        <f>(H30/'Unit costs'!$G$56)+('Resource impact template'!H31/'Unit costs'!$G$57)</f>
        <v>20038.935600422097</v>
      </c>
      <c r="I45" s="453">
        <f>(I30/'Unit costs'!$G$56)+('Resource impact template'!I31/'Unit costs'!$G$57)</f>
        <v>0</v>
      </c>
    </row>
    <row r="46" spans="1:9" x14ac:dyDescent="0.2">
      <c r="A46" s="193"/>
    </row>
    <row r="47" spans="1:9" x14ac:dyDescent="0.2">
      <c r="A47" s="193"/>
    </row>
    <row r="48" spans="1:9" x14ac:dyDescent="0.2">
      <c r="A48" s="193"/>
    </row>
    <row r="49" spans="1:6" x14ac:dyDescent="0.2">
      <c r="A49" s="193"/>
    </row>
    <row r="50" spans="1:6" s="356" customFormat="1" x14ac:dyDescent="0.2">
      <c r="A50" s="193"/>
      <c r="B50" s="355"/>
      <c r="C50" s="2"/>
      <c r="D50" s="72"/>
      <c r="E50" s="72"/>
      <c r="F50" s="72"/>
    </row>
    <row r="51" spans="1:6" s="356" customFormat="1" x14ac:dyDescent="0.2">
      <c r="A51" s="193"/>
      <c r="B51" s="355"/>
      <c r="C51" s="2"/>
      <c r="D51" s="72"/>
      <c r="E51" s="72"/>
      <c r="F51" s="72"/>
    </row>
    <row r="52" spans="1:6" s="356" customFormat="1" x14ac:dyDescent="0.2">
      <c r="A52" s="193"/>
      <c r="B52" s="355"/>
      <c r="C52" s="2"/>
      <c r="D52" s="72"/>
      <c r="E52" s="72"/>
      <c r="F52" s="72"/>
    </row>
    <row r="53" spans="1:6" s="356" customFormat="1" x14ac:dyDescent="0.2">
      <c r="A53" s="193"/>
      <c r="B53" s="355"/>
      <c r="C53" s="2"/>
      <c r="D53" s="72"/>
      <c r="E53" s="72"/>
      <c r="F53" s="72"/>
    </row>
    <row r="54" spans="1:6" s="356" customFormat="1" x14ac:dyDescent="0.2">
      <c r="A54" s="193"/>
      <c r="B54" s="355"/>
      <c r="C54" s="2"/>
      <c r="D54" s="72"/>
      <c r="E54" s="72"/>
      <c r="F54" s="72"/>
    </row>
    <row r="55" spans="1:6" s="356" customFormat="1" x14ac:dyDescent="0.2">
      <c r="A55" s="193"/>
      <c r="B55" s="355"/>
      <c r="C55" s="2"/>
      <c r="D55" s="72"/>
      <c r="E55" s="72"/>
      <c r="F55" s="72"/>
    </row>
    <row r="56" spans="1:6" s="356" customFormat="1" x14ac:dyDescent="0.2">
      <c r="A56" s="193"/>
      <c r="B56" s="355"/>
      <c r="C56" s="2"/>
      <c r="D56" s="72"/>
      <c r="E56" s="72"/>
      <c r="F56" s="72"/>
    </row>
    <row r="57" spans="1:6" s="356" customFormat="1" x14ac:dyDescent="0.2">
      <c r="A57" s="193"/>
      <c r="B57" s="355"/>
      <c r="C57" s="2"/>
      <c r="D57" s="72"/>
      <c r="E57" s="72"/>
      <c r="F57" s="72"/>
    </row>
    <row r="58" spans="1:6" s="356" customFormat="1" x14ac:dyDescent="0.2">
      <c r="A58" s="193"/>
      <c r="B58" s="355"/>
      <c r="C58" s="2"/>
      <c r="D58" s="72"/>
      <c r="E58" s="72"/>
      <c r="F58" s="72"/>
    </row>
    <row r="59" spans="1:6" s="356" customFormat="1" x14ac:dyDescent="0.2">
      <c r="A59" s="193"/>
      <c r="B59" s="355"/>
      <c r="C59" s="2"/>
      <c r="D59" s="72"/>
      <c r="E59" s="72"/>
      <c r="F59" s="72"/>
    </row>
    <row r="60" spans="1:6" s="356" customFormat="1" x14ac:dyDescent="0.2">
      <c r="A60" s="193"/>
      <c r="B60" s="355"/>
      <c r="C60" s="2"/>
      <c r="D60" s="72"/>
      <c r="E60" s="72"/>
      <c r="F60" s="72"/>
    </row>
    <row r="61" spans="1:6" s="356" customFormat="1" x14ac:dyDescent="0.2">
      <c r="A61" s="193"/>
      <c r="B61" s="355"/>
      <c r="C61" s="2"/>
      <c r="D61" s="72"/>
      <c r="E61" s="72"/>
      <c r="F61" s="72"/>
    </row>
    <row r="62" spans="1:6" s="356" customFormat="1" x14ac:dyDescent="0.2">
      <c r="A62" s="193"/>
      <c r="B62" s="355"/>
      <c r="C62" s="2"/>
      <c r="D62" s="72"/>
      <c r="E62" s="72"/>
      <c r="F62" s="72"/>
    </row>
    <row r="63" spans="1:6" s="356" customFormat="1" x14ac:dyDescent="0.2">
      <c r="A63" s="193"/>
      <c r="B63" s="355"/>
      <c r="C63" s="2"/>
      <c r="D63" s="72"/>
      <c r="E63" s="72"/>
      <c r="F63" s="72"/>
    </row>
    <row r="64" spans="1:6" s="356" customFormat="1" x14ac:dyDescent="0.2">
      <c r="A64" s="193"/>
      <c r="B64" s="355"/>
      <c r="C64" s="2"/>
      <c r="D64" s="72"/>
      <c r="E64" s="72"/>
      <c r="F64" s="72"/>
    </row>
    <row r="65" spans="1:6" s="356" customFormat="1" x14ac:dyDescent="0.2">
      <c r="A65" s="193"/>
      <c r="B65" s="355"/>
      <c r="C65" s="2"/>
      <c r="D65" s="72"/>
      <c r="E65" s="72"/>
      <c r="F65" s="72"/>
    </row>
    <row r="66" spans="1:6" s="356" customFormat="1" x14ac:dyDescent="0.2">
      <c r="A66" s="193"/>
      <c r="B66" s="355"/>
      <c r="C66" s="2"/>
      <c r="D66" s="72"/>
      <c r="E66" s="72"/>
      <c r="F66" s="72"/>
    </row>
    <row r="67" spans="1:6" s="356" customFormat="1" x14ac:dyDescent="0.2">
      <c r="A67" s="193"/>
      <c r="B67" s="355"/>
      <c r="C67" s="2"/>
      <c r="D67" s="72"/>
      <c r="E67" s="72"/>
      <c r="F67" s="72"/>
    </row>
    <row r="68" spans="1:6" s="356" customFormat="1" x14ac:dyDescent="0.2">
      <c r="A68" s="193"/>
      <c r="B68" s="355"/>
      <c r="C68" s="2"/>
      <c r="D68" s="72"/>
      <c r="E68" s="72"/>
      <c r="F68" s="72"/>
    </row>
    <row r="69" spans="1:6" s="356" customFormat="1" x14ac:dyDescent="0.2">
      <c r="A69" s="193"/>
      <c r="B69" s="355"/>
      <c r="C69" s="2"/>
      <c r="D69" s="72"/>
      <c r="E69" s="72"/>
      <c r="F69" s="72"/>
    </row>
    <row r="70" spans="1:6" s="356" customFormat="1" x14ac:dyDescent="0.2">
      <c r="A70" s="193"/>
      <c r="B70" s="355"/>
      <c r="C70" s="2"/>
      <c r="D70" s="72"/>
      <c r="E70" s="72"/>
      <c r="F70" s="72"/>
    </row>
    <row r="71" spans="1:6" s="356" customFormat="1" x14ac:dyDescent="0.2">
      <c r="A71" s="193"/>
      <c r="B71" s="355"/>
      <c r="C71" s="2"/>
      <c r="D71" s="72"/>
      <c r="E71" s="72"/>
      <c r="F71" s="72"/>
    </row>
    <row r="72" spans="1:6" s="356" customFormat="1" x14ac:dyDescent="0.2">
      <c r="A72" s="193"/>
      <c r="B72" s="355"/>
      <c r="C72" s="2"/>
      <c r="D72" s="72"/>
      <c r="E72" s="72"/>
      <c r="F72" s="72"/>
    </row>
    <row r="73" spans="1:6" s="356" customFormat="1" x14ac:dyDescent="0.2">
      <c r="A73" s="193"/>
      <c r="B73" s="355"/>
      <c r="C73" s="2"/>
      <c r="D73" s="72"/>
      <c r="E73" s="72"/>
      <c r="F73" s="72"/>
    </row>
    <row r="74" spans="1:6" s="356" customFormat="1" x14ac:dyDescent="0.2">
      <c r="A74" s="193"/>
      <c r="B74" s="355"/>
      <c r="C74" s="2"/>
      <c r="D74" s="72"/>
      <c r="E74" s="72"/>
      <c r="F74" s="72"/>
    </row>
    <row r="75" spans="1:6" s="356" customFormat="1" x14ac:dyDescent="0.2">
      <c r="A75" s="193"/>
      <c r="B75" s="355"/>
      <c r="C75" s="2"/>
      <c r="D75" s="72"/>
      <c r="E75" s="72"/>
      <c r="F75" s="72"/>
    </row>
    <row r="76" spans="1:6" s="356" customFormat="1" x14ac:dyDescent="0.2">
      <c r="A76" s="193"/>
      <c r="B76" s="355"/>
      <c r="C76" s="2"/>
      <c r="D76" s="72"/>
      <c r="E76" s="72"/>
      <c r="F76" s="72"/>
    </row>
    <row r="77" spans="1:6" s="356" customFormat="1" x14ac:dyDescent="0.2">
      <c r="A77" s="193"/>
      <c r="B77" s="355"/>
      <c r="C77" s="2"/>
      <c r="D77" s="72"/>
      <c r="E77" s="72"/>
      <c r="F77" s="72"/>
    </row>
    <row r="78" spans="1:6" s="356" customFormat="1" x14ac:dyDescent="0.2">
      <c r="A78" s="193"/>
      <c r="B78" s="355"/>
      <c r="C78" s="2"/>
      <c r="D78" s="72"/>
      <c r="E78" s="72"/>
      <c r="F78" s="72"/>
    </row>
    <row r="79" spans="1:6" s="356" customFormat="1" x14ac:dyDescent="0.2">
      <c r="A79" s="193"/>
      <c r="B79" s="355"/>
      <c r="C79" s="2"/>
      <c r="D79" s="72"/>
      <c r="E79" s="72"/>
      <c r="F79" s="72"/>
    </row>
    <row r="80" spans="1:6" s="356" customFormat="1" x14ac:dyDescent="0.2">
      <c r="A80" s="193"/>
      <c r="B80" s="355"/>
      <c r="C80" s="2"/>
      <c r="D80" s="72"/>
      <c r="E80" s="72"/>
      <c r="F80" s="72"/>
    </row>
    <row r="81" spans="1:6" s="356" customFormat="1" x14ac:dyDescent="0.2">
      <c r="A81" s="193"/>
      <c r="B81" s="355"/>
      <c r="C81" s="2"/>
      <c r="D81" s="72"/>
      <c r="E81" s="72"/>
      <c r="F81" s="72"/>
    </row>
    <row r="82" spans="1:6" s="356" customFormat="1" x14ac:dyDescent="0.2">
      <c r="A82" s="193"/>
      <c r="B82" s="355"/>
      <c r="C82" s="2"/>
      <c r="D82" s="72"/>
      <c r="E82" s="72"/>
      <c r="F82" s="72"/>
    </row>
    <row r="83" spans="1:6" s="356" customFormat="1" x14ac:dyDescent="0.2">
      <c r="A83" s="193"/>
      <c r="B83" s="355"/>
      <c r="C83" s="2"/>
      <c r="D83" s="72"/>
      <c r="E83" s="72"/>
      <c r="F83" s="72"/>
    </row>
    <row r="84" spans="1:6" s="356" customFormat="1" x14ac:dyDescent="0.2">
      <c r="A84" s="193"/>
      <c r="B84" s="355"/>
      <c r="C84" s="2"/>
      <c r="D84" s="72"/>
      <c r="E84" s="72"/>
      <c r="F84" s="72"/>
    </row>
    <row r="85" spans="1:6" s="356" customFormat="1" x14ac:dyDescent="0.2">
      <c r="A85" s="193"/>
      <c r="B85" s="355"/>
      <c r="C85" s="2"/>
      <c r="D85" s="72"/>
      <c r="E85" s="72"/>
      <c r="F85" s="72"/>
    </row>
    <row r="86" spans="1:6" s="356" customFormat="1" x14ac:dyDescent="0.2">
      <c r="A86" s="193"/>
      <c r="B86" s="355"/>
      <c r="C86" s="2"/>
      <c r="D86" s="72"/>
      <c r="E86" s="72"/>
      <c r="F86" s="72"/>
    </row>
    <row r="87" spans="1:6" s="356" customFormat="1" x14ac:dyDescent="0.2">
      <c r="A87" s="193"/>
      <c r="B87" s="355"/>
      <c r="C87" s="2"/>
      <c r="D87" s="72"/>
      <c r="E87" s="72"/>
      <c r="F87" s="72"/>
    </row>
    <row r="88" spans="1:6" s="356" customFormat="1" x14ac:dyDescent="0.2">
      <c r="A88" s="193"/>
      <c r="B88" s="355"/>
      <c r="C88" s="2"/>
      <c r="D88" s="72"/>
      <c r="E88" s="72"/>
      <c r="F88" s="72"/>
    </row>
    <row r="89" spans="1:6" s="356" customFormat="1" x14ac:dyDescent="0.2">
      <c r="A89" s="193"/>
      <c r="B89" s="355"/>
      <c r="C89" s="2"/>
      <c r="D89" s="72"/>
      <c r="E89" s="72"/>
      <c r="F89" s="72"/>
    </row>
    <row r="90" spans="1:6" s="356" customFormat="1" x14ac:dyDescent="0.2">
      <c r="A90" s="193"/>
      <c r="B90" s="355"/>
      <c r="C90" s="2"/>
      <c r="D90" s="72"/>
      <c r="E90" s="72"/>
      <c r="F90" s="72"/>
    </row>
    <row r="91" spans="1:6" s="356" customFormat="1" x14ac:dyDescent="0.2">
      <c r="A91" s="193"/>
      <c r="B91" s="355"/>
      <c r="C91" s="2"/>
      <c r="D91" s="72"/>
      <c r="E91" s="72"/>
      <c r="F91" s="72"/>
    </row>
    <row r="92" spans="1:6" s="356" customFormat="1" x14ac:dyDescent="0.2">
      <c r="A92" s="193"/>
      <c r="B92" s="355"/>
      <c r="C92" s="2"/>
      <c r="D92" s="72"/>
      <c r="E92" s="72"/>
      <c r="F92" s="72"/>
    </row>
    <row r="93" spans="1:6" s="356" customFormat="1" x14ac:dyDescent="0.2">
      <c r="A93" s="193"/>
      <c r="B93" s="355"/>
      <c r="C93" s="2"/>
      <c r="D93" s="72"/>
      <c r="E93" s="72"/>
      <c r="F93" s="72"/>
    </row>
    <row r="94" spans="1:6" s="356" customFormat="1" x14ac:dyDescent="0.2">
      <c r="A94" s="193"/>
      <c r="B94" s="355"/>
      <c r="C94" s="2"/>
      <c r="D94" s="72"/>
      <c r="E94" s="72"/>
      <c r="F94" s="72"/>
    </row>
    <row r="95" spans="1:6" s="356" customFormat="1" x14ac:dyDescent="0.2">
      <c r="A95" s="193"/>
      <c r="B95" s="355"/>
      <c r="C95" s="2"/>
      <c r="D95" s="72"/>
      <c r="E95" s="72"/>
      <c r="F95" s="72"/>
    </row>
    <row r="96" spans="1:6" s="356" customFormat="1" x14ac:dyDescent="0.2">
      <c r="A96" s="193"/>
      <c r="B96" s="355"/>
      <c r="C96" s="2"/>
      <c r="D96" s="72"/>
      <c r="E96" s="72"/>
      <c r="F96" s="72"/>
    </row>
    <row r="97" spans="1:6" s="356" customFormat="1" x14ac:dyDescent="0.2">
      <c r="A97" s="193"/>
      <c r="B97" s="355"/>
      <c r="C97" s="2"/>
      <c r="D97" s="72"/>
      <c r="E97" s="72"/>
      <c r="F97" s="72"/>
    </row>
    <row r="98" spans="1:6" s="356" customFormat="1" x14ac:dyDescent="0.2">
      <c r="A98" s="193"/>
      <c r="B98" s="355"/>
      <c r="C98" s="2"/>
      <c r="D98" s="72"/>
      <c r="E98" s="72"/>
      <c r="F98" s="72"/>
    </row>
    <row r="99" spans="1:6" s="356" customFormat="1" x14ac:dyDescent="0.2">
      <c r="A99" s="193"/>
      <c r="B99" s="355"/>
      <c r="C99" s="2"/>
      <c r="D99" s="72"/>
      <c r="E99" s="72"/>
      <c r="F99" s="72"/>
    </row>
    <row r="100" spans="1:6" s="356" customFormat="1" x14ac:dyDescent="0.2">
      <c r="A100" s="193"/>
      <c r="B100" s="355"/>
      <c r="C100" s="2"/>
      <c r="D100" s="72"/>
      <c r="E100" s="72"/>
      <c r="F100" s="72"/>
    </row>
    <row r="101" spans="1:6" s="356" customFormat="1" x14ac:dyDescent="0.2">
      <c r="A101" s="193"/>
      <c r="B101" s="355"/>
      <c r="C101" s="2"/>
      <c r="D101" s="72"/>
      <c r="E101" s="72"/>
      <c r="F101" s="72"/>
    </row>
    <row r="102" spans="1:6" s="356" customFormat="1" x14ac:dyDescent="0.2">
      <c r="A102" s="193"/>
      <c r="B102" s="355"/>
      <c r="C102" s="2"/>
      <c r="D102" s="72"/>
      <c r="E102" s="72"/>
      <c r="F102" s="72"/>
    </row>
    <row r="103" spans="1:6" s="356" customFormat="1" x14ac:dyDescent="0.2">
      <c r="A103" s="193"/>
      <c r="B103" s="355"/>
      <c r="C103" s="2"/>
      <c r="D103" s="72"/>
      <c r="E103" s="72"/>
      <c r="F103" s="72"/>
    </row>
    <row r="104" spans="1:6" s="356" customFormat="1" x14ac:dyDescent="0.2">
      <c r="A104" s="193"/>
      <c r="B104" s="355"/>
      <c r="C104" s="2"/>
      <c r="D104" s="72"/>
      <c r="E104" s="72"/>
      <c r="F104" s="72"/>
    </row>
    <row r="105" spans="1:6" s="356" customFormat="1" x14ac:dyDescent="0.2">
      <c r="A105" s="193"/>
      <c r="B105" s="355"/>
      <c r="C105" s="2"/>
      <c r="D105" s="72"/>
      <c r="E105" s="72"/>
      <c r="F105" s="72"/>
    </row>
    <row r="106" spans="1:6" s="356" customFormat="1" x14ac:dyDescent="0.2">
      <c r="A106" s="193"/>
      <c r="B106" s="355"/>
      <c r="C106" s="2"/>
      <c r="D106" s="72"/>
      <c r="E106" s="72"/>
      <c r="F106" s="72"/>
    </row>
    <row r="107" spans="1:6" s="356" customFormat="1" x14ac:dyDescent="0.2">
      <c r="A107" s="193"/>
      <c r="B107" s="355"/>
      <c r="C107" s="2"/>
      <c r="D107" s="72"/>
      <c r="E107" s="72"/>
      <c r="F107" s="72"/>
    </row>
    <row r="108" spans="1:6" s="356" customFormat="1" x14ac:dyDescent="0.2">
      <c r="A108" s="193"/>
      <c r="B108" s="355"/>
      <c r="C108" s="2"/>
      <c r="D108" s="72"/>
      <c r="E108" s="72"/>
      <c r="F108" s="72"/>
    </row>
    <row r="109" spans="1:6" s="356" customFormat="1" x14ac:dyDescent="0.2">
      <c r="A109" s="193"/>
      <c r="B109" s="355"/>
      <c r="C109" s="2"/>
      <c r="D109" s="72"/>
      <c r="E109" s="72"/>
      <c r="F109" s="72"/>
    </row>
    <row r="110" spans="1:6" s="356" customFormat="1" x14ac:dyDescent="0.2">
      <c r="A110" s="193"/>
      <c r="B110" s="355"/>
      <c r="C110" s="2"/>
      <c r="D110" s="72"/>
      <c r="E110" s="72"/>
      <c r="F110" s="72"/>
    </row>
    <row r="111" spans="1:6" s="356" customFormat="1" x14ac:dyDescent="0.2">
      <c r="A111" s="193"/>
      <c r="B111" s="355"/>
      <c r="C111" s="2"/>
      <c r="D111" s="72"/>
      <c r="E111" s="72"/>
      <c r="F111" s="72"/>
    </row>
    <row r="112" spans="1:6" s="356" customFormat="1" x14ac:dyDescent="0.2">
      <c r="A112" s="193"/>
      <c r="B112" s="355"/>
      <c r="C112" s="2"/>
      <c r="D112" s="72"/>
      <c r="E112" s="72"/>
      <c r="F112" s="72"/>
    </row>
    <row r="113" spans="1:6" s="356" customFormat="1" x14ac:dyDescent="0.2">
      <c r="A113" s="193"/>
      <c r="B113" s="355"/>
      <c r="C113" s="2"/>
      <c r="D113" s="72"/>
      <c r="E113" s="72"/>
      <c r="F113" s="72"/>
    </row>
    <row r="114" spans="1:6" s="356" customFormat="1" x14ac:dyDescent="0.2">
      <c r="A114" s="193"/>
      <c r="B114" s="355"/>
      <c r="C114" s="2"/>
      <c r="D114" s="72"/>
      <c r="E114" s="72"/>
      <c r="F114" s="72"/>
    </row>
    <row r="115" spans="1:6" s="356" customFormat="1" x14ac:dyDescent="0.2">
      <c r="A115" s="193"/>
      <c r="B115" s="355"/>
      <c r="C115" s="2"/>
      <c r="D115" s="72"/>
      <c r="E115" s="72"/>
      <c r="F115" s="72"/>
    </row>
    <row r="116" spans="1:6" s="356" customFormat="1" x14ac:dyDescent="0.2">
      <c r="A116" s="193"/>
      <c r="B116" s="355"/>
      <c r="C116" s="2"/>
      <c r="D116" s="72"/>
      <c r="E116" s="72"/>
      <c r="F116" s="72"/>
    </row>
    <row r="117" spans="1:6" s="356" customFormat="1" x14ac:dyDescent="0.2">
      <c r="A117" s="193"/>
      <c r="B117" s="355"/>
      <c r="C117" s="2"/>
      <c r="D117" s="72"/>
      <c r="E117" s="72"/>
      <c r="F117" s="72"/>
    </row>
    <row r="118" spans="1:6" s="356" customFormat="1" x14ac:dyDescent="0.2">
      <c r="A118" s="193"/>
      <c r="B118" s="355"/>
      <c r="C118" s="2"/>
      <c r="D118" s="72"/>
      <c r="E118" s="72"/>
      <c r="F118" s="72"/>
    </row>
    <row r="119" spans="1:6" s="356" customFormat="1" x14ac:dyDescent="0.2">
      <c r="A119" s="193"/>
      <c r="B119" s="355"/>
      <c r="C119" s="2"/>
      <c r="D119" s="72"/>
      <c r="E119" s="72"/>
      <c r="F119" s="72"/>
    </row>
    <row r="120" spans="1:6" s="356" customFormat="1" x14ac:dyDescent="0.2">
      <c r="A120" s="193"/>
      <c r="B120" s="355"/>
      <c r="C120" s="2"/>
      <c r="D120" s="72"/>
      <c r="E120" s="72"/>
      <c r="F120" s="72"/>
    </row>
    <row r="121" spans="1:6" s="356" customFormat="1" x14ac:dyDescent="0.2">
      <c r="A121" s="193"/>
      <c r="B121" s="355"/>
      <c r="C121" s="2"/>
      <c r="D121" s="72"/>
      <c r="E121" s="72"/>
      <c r="F121" s="72"/>
    </row>
    <row r="122" spans="1:6" s="356" customFormat="1" x14ac:dyDescent="0.2">
      <c r="A122" s="193"/>
      <c r="B122" s="355"/>
      <c r="C122" s="2"/>
      <c r="D122" s="72"/>
      <c r="E122" s="72"/>
      <c r="F122" s="72"/>
    </row>
    <row r="123" spans="1:6" s="356" customFormat="1" x14ac:dyDescent="0.2">
      <c r="A123" s="193"/>
      <c r="B123" s="355"/>
      <c r="C123" s="2"/>
      <c r="D123" s="72"/>
      <c r="E123" s="72"/>
      <c r="F123" s="72"/>
    </row>
    <row r="124" spans="1:6" s="356" customFormat="1" x14ac:dyDescent="0.2">
      <c r="A124" s="193"/>
      <c r="B124" s="355"/>
      <c r="C124" s="2"/>
      <c r="D124" s="72"/>
      <c r="E124" s="72"/>
      <c r="F124" s="72"/>
    </row>
    <row r="125" spans="1:6" s="356" customFormat="1" x14ac:dyDescent="0.2">
      <c r="A125" s="193"/>
      <c r="B125" s="355"/>
      <c r="C125" s="2"/>
      <c r="D125" s="72"/>
      <c r="E125" s="72"/>
      <c r="F125" s="72"/>
    </row>
    <row r="126" spans="1:6" s="356" customFormat="1" x14ac:dyDescent="0.2">
      <c r="A126" s="193"/>
      <c r="B126" s="355"/>
      <c r="C126" s="2"/>
      <c r="D126" s="72"/>
      <c r="E126" s="72"/>
      <c r="F126" s="72"/>
    </row>
    <row r="127" spans="1:6" s="356" customFormat="1" x14ac:dyDescent="0.2">
      <c r="A127" s="193"/>
      <c r="B127" s="355"/>
      <c r="C127" s="2"/>
      <c r="D127" s="72"/>
      <c r="E127" s="72"/>
      <c r="F127" s="72"/>
    </row>
    <row r="128" spans="1:6" s="356" customFormat="1" x14ac:dyDescent="0.2">
      <c r="A128" s="193"/>
      <c r="B128" s="355"/>
      <c r="C128" s="2"/>
      <c r="D128" s="72"/>
      <c r="E128" s="72"/>
      <c r="F128" s="72"/>
    </row>
    <row r="129" spans="1:6" s="356" customFormat="1" x14ac:dyDescent="0.2">
      <c r="A129" s="193"/>
      <c r="B129" s="355"/>
      <c r="C129" s="2"/>
      <c r="D129" s="72"/>
      <c r="E129" s="72"/>
      <c r="F129" s="72"/>
    </row>
    <row r="130" spans="1:6" s="356" customFormat="1" x14ac:dyDescent="0.2">
      <c r="A130" s="193"/>
      <c r="B130" s="355"/>
      <c r="C130" s="2"/>
      <c r="D130" s="72"/>
      <c r="E130" s="72"/>
      <c r="F130" s="72"/>
    </row>
    <row r="131" spans="1:6" s="356" customFormat="1" x14ac:dyDescent="0.2">
      <c r="A131" s="193"/>
      <c r="B131" s="355"/>
      <c r="C131" s="2"/>
      <c r="D131" s="72"/>
      <c r="E131" s="72"/>
      <c r="F131" s="72"/>
    </row>
    <row r="132" spans="1:6" s="356" customFormat="1" x14ac:dyDescent="0.2">
      <c r="A132" s="193"/>
      <c r="B132" s="355"/>
      <c r="C132" s="2"/>
      <c r="D132" s="72"/>
      <c r="E132" s="72"/>
      <c r="F132" s="72"/>
    </row>
    <row r="133" spans="1:6" s="356" customFormat="1" x14ac:dyDescent="0.2">
      <c r="A133" s="193"/>
      <c r="B133" s="355"/>
      <c r="C133" s="2"/>
      <c r="D133" s="72"/>
      <c r="E133" s="72"/>
      <c r="F133" s="72"/>
    </row>
    <row r="134" spans="1:6" s="356" customFormat="1" x14ac:dyDescent="0.2">
      <c r="A134" s="193"/>
      <c r="B134" s="355"/>
      <c r="C134" s="2"/>
      <c r="D134" s="72"/>
      <c r="E134" s="72"/>
      <c r="F134" s="72"/>
    </row>
    <row r="135" spans="1:6" s="356" customFormat="1" x14ac:dyDescent="0.2">
      <c r="A135" s="193"/>
      <c r="B135" s="355"/>
      <c r="C135" s="2"/>
      <c r="D135" s="72"/>
      <c r="E135" s="72"/>
      <c r="F135" s="72"/>
    </row>
    <row r="136" spans="1:6" s="356" customFormat="1" x14ac:dyDescent="0.2">
      <c r="A136" s="193"/>
      <c r="B136" s="355"/>
      <c r="C136" s="2"/>
      <c r="D136" s="72"/>
      <c r="E136" s="72"/>
      <c r="F136" s="72"/>
    </row>
    <row r="137" spans="1:6" s="356" customFormat="1" x14ac:dyDescent="0.2">
      <c r="A137" s="193"/>
      <c r="B137" s="355"/>
      <c r="C137" s="2"/>
      <c r="D137" s="72"/>
      <c r="E137" s="72"/>
      <c r="F137" s="72"/>
    </row>
    <row r="138" spans="1:6" s="356" customFormat="1" x14ac:dyDescent="0.2">
      <c r="A138" s="193"/>
      <c r="B138" s="355"/>
      <c r="C138" s="2"/>
      <c r="D138" s="72"/>
      <c r="E138" s="72"/>
      <c r="F138" s="72"/>
    </row>
    <row r="139" spans="1:6" s="356" customFormat="1" x14ac:dyDescent="0.2">
      <c r="A139" s="193"/>
      <c r="B139" s="355"/>
      <c r="C139" s="2"/>
      <c r="D139" s="72"/>
      <c r="E139" s="72"/>
      <c r="F139" s="72"/>
    </row>
    <row r="140" spans="1:6" s="356" customFormat="1" x14ac:dyDescent="0.2">
      <c r="A140" s="193"/>
      <c r="B140" s="355"/>
      <c r="C140" s="2"/>
      <c r="D140" s="72"/>
      <c r="E140" s="72"/>
      <c r="F140" s="72"/>
    </row>
    <row r="141" spans="1:6" s="356" customFormat="1" x14ac:dyDescent="0.2">
      <c r="A141" s="193"/>
      <c r="B141" s="355"/>
      <c r="C141" s="2"/>
      <c r="D141" s="72"/>
      <c r="E141" s="72"/>
      <c r="F141" s="72"/>
    </row>
    <row r="142" spans="1:6" s="356" customFormat="1" x14ac:dyDescent="0.2">
      <c r="A142" s="193"/>
      <c r="B142" s="355"/>
      <c r="C142" s="2"/>
      <c r="D142" s="72"/>
      <c r="E142" s="72"/>
      <c r="F142" s="72"/>
    </row>
    <row r="143" spans="1:6" s="356" customFormat="1" x14ac:dyDescent="0.2">
      <c r="A143" s="193"/>
      <c r="B143" s="355"/>
      <c r="C143" s="2"/>
      <c r="D143" s="72"/>
      <c r="E143" s="72"/>
      <c r="F143" s="72"/>
    </row>
    <row r="144" spans="1:6" s="356" customFormat="1" x14ac:dyDescent="0.2">
      <c r="A144" s="193"/>
      <c r="B144" s="355"/>
      <c r="C144" s="2"/>
      <c r="D144" s="72"/>
      <c r="E144" s="72"/>
      <c r="F144" s="72"/>
    </row>
    <row r="145" spans="1:6" s="356" customFormat="1" x14ac:dyDescent="0.2">
      <c r="A145" s="193"/>
      <c r="B145" s="355"/>
      <c r="C145" s="2"/>
      <c r="D145" s="72"/>
      <c r="E145" s="72"/>
      <c r="F145" s="72"/>
    </row>
    <row r="146" spans="1:6" s="356" customFormat="1" x14ac:dyDescent="0.2">
      <c r="A146" s="193"/>
      <c r="B146" s="355"/>
      <c r="C146" s="2"/>
      <c r="D146" s="72"/>
      <c r="E146" s="72"/>
      <c r="F146" s="72"/>
    </row>
    <row r="147" spans="1:6" s="356" customFormat="1" x14ac:dyDescent="0.2">
      <c r="A147" s="193"/>
      <c r="B147" s="355"/>
      <c r="C147" s="2"/>
      <c r="D147" s="72"/>
      <c r="E147" s="72"/>
      <c r="F147" s="72"/>
    </row>
    <row r="148" spans="1:6" s="356" customFormat="1" x14ac:dyDescent="0.2">
      <c r="A148" s="193"/>
      <c r="B148" s="355"/>
      <c r="C148" s="2"/>
      <c r="D148" s="72"/>
      <c r="E148" s="72"/>
      <c r="F148" s="72"/>
    </row>
    <row r="149" spans="1:6" s="356" customFormat="1" x14ac:dyDescent="0.2">
      <c r="A149" s="193"/>
      <c r="B149" s="355"/>
      <c r="C149" s="2"/>
      <c r="D149" s="72"/>
      <c r="E149" s="72"/>
      <c r="F149" s="72"/>
    </row>
    <row r="150" spans="1:6" s="356" customFormat="1" x14ac:dyDescent="0.2">
      <c r="A150" s="193"/>
      <c r="B150" s="355"/>
      <c r="C150" s="2"/>
      <c r="D150" s="72"/>
      <c r="E150" s="72"/>
      <c r="F150" s="72"/>
    </row>
    <row r="151" spans="1:6" s="356" customFormat="1" x14ac:dyDescent="0.2">
      <c r="A151" s="193"/>
      <c r="B151" s="355"/>
      <c r="C151" s="2"/>
      <c r="D151" s="72"/>
      <c r="E151" s="72"/>
      <c r="F151" s="72"/>
    </row>
    <row r="152" spans="1:6" s="356" customFormat="1" x14ac:dyDescent="0.2">
      <c r="A152" s="193"/>
      <c r="B152" s="355"/>
      <c r="C152" s="2"/>
      <c r="D152" s="72"/>
      <c r="E152" s="72"/>
      <c r="F152" s="72"/>
    </row>
    <row r="153" spans="1:6" s="356" customFormat="1" x14ac:dyDescent="0.2">
      <c r="A153" s="193"/>
      <c r="B153" s="355"/>
      <c r="C153" s="2"/>
      <c r="D153" s="72"/>
      <c r="E153" s="72"/>
      <c r="F153" s="72"/>
    </row>
    <row r="154" spans="1:6" s="356" customFormat="1" x14ac:dyDescent="0.2">
      <c r="A154" s="193"/>
      <c r="B154" s="355"/>
      <c r="C154" s="2"/>
      <c r="D154" s="72"/>
      <c r="E154" s="72"/>
      <c r="F154" s="72"/>
    </row>
    <row r="155" spans="1:6" s="356" customFormat="1" x14ac:dyDescent="0.2">
      <c r="A155" s="193"/>
      <c r="B155" s="355"/>
      <c r="C155" s="2"/>
      <c r="D155" s="72"/>
      <c r="E155" s="72"/>
      <c r="F155" s="72"/>
    </row>
    <row r="156" spans="1:6" s="356" customFormat="1" x14ac:dyDescent="0.2">
      <c r="A156" s="193"/>
      <c r="B156" s="355"/>
      <c r="C156" s="2"/>
      <c r="D156" s="72"/>
      <c r="E156" s="72"/>
      <c r="F156" s="72"/>
    </row>
    <row r="157" spans="1:6" s="356" customFormat="1" x14ac:dyDescent="0.2">
      <c r="A157" s="193"/>
      <c r="B157" s="355"/>
      <c r="C157" s="2"/>
      <c r="D157" s="72"/>
      <c r="E157" s="72"/>
      <c r="F157" s="72"/>
    </row>
    <row r="158" spans="1:6" s="356" customFormat="1" x14ac:dyDescent="0.2">
      <c r="A158" s="193"/>
      <c r="B158" s="355"/>
      <c r="C158" s="2"/>
      <c r="D158" s="72"/>
      <c r="E158" s="72"/>
      <c r="F158" s="72"/>
    </row>
    <row r="159" spans="1:6" s="356" customFormat="1" x14ac:dyDescent="0.2">
      <c r="A159" s="193"/>
      <c r="B159" s="355"/>
      <c r="C159" s="2"/>
      <c r="D159" s="72"/>
      <c r="E159" s="72"/>
      <c r="F159" s="72"/>
    </row>
    <row r="160" spans="1:6" s="356" customFormat="1" x14ac:dyDescent="0.2">
      <c r="A160" s="193"/>
      <c r="B160" s="355"/>
      <c r="C160" s="2"/>
      <c r="D160" s="72"/>
      <c r="E160" s="72"/>
      <c r="F160" s="72"/>
    </row>
    <row r="161" spans="1:6" s="356" customFormat="1" x14ac:dyDescent="0.2">
      <c r="A161" s="193"/>
      <c r="B161" s="355"/>
      <c r="C161" s="2"/>
      <c r="D161" s="72"/>
      <c r="E161" s="72"/>
      <c r="F161" s="72"/>
    </row>
    <row r="162" spans="1:6" s="356" customFormat="1" x14ac:dyDescent="0.2">
      <c r="A162" s="193"/>
      <c r="B162" s="355"/>
      <c r="C162" s="2"/>
      <c r="D162" s="72"/>
      <c r="E162" s="72"/>
      <c r="F162" s="72"/>
    </row>
    <row r="163" spans="1:6" s="356" customFormat="1" x14ac:dyDescent="0.2">
      <c r="A163" s="193"/>
      <c r="B163" s="355"/>
      <c r="C163" s="2"/>
      <c r="D163" s="72"/>
      <c r="E163" s="72"/>
      <c r="F163" s="72"/>
    </row>
    <row r="164" spans="1:6" s="356" customFormat="1" x14ac:dyDescent="0.2">
      <c r="A164" s="193"/>
      <c r="B164" s="355"/>
      <c r="C164" s="2"/>
      <c r="D164" s="72"/>
      <c r="E164" s="72"/>
      <c r="F164" s="72"/>
    </row>
    <row r="165" spans="1:6" s="356" customFormat="1" x14ac:dyDescent="0.2">
      <c r="A165" s="193"/>
      <c r="B165" s="355"/>
      <c r="C165" s="2"/>
      <c r="D165" s="72"/>
      <c r="E165" s="72"/>
      <c r="F165" s="72"/>
    </row>
    <row r="166" spans="1:6" s="356" customFormat="1" x14ac:dyDescent="0.2">
      <c r="A166" s="193"/>
      <c r="B166" s="355"/>
      <c r="C166" s="2"/>
      <c r="D166" s="72"/>
      <c r="E166" s="72"/>
      <c r="F166" s="72"/>
    </row>
    <row r="167" spans="1:6" s="356" customFormat="1" x14ac:dyDescent="0.2">
      <c r="A167" s="193"/>
      <c r="B167" s="355"/>
      <c r="C167" s="2"/>
      <c r="D167" s="72"/>
      <c r="E167" s="72"/>
      <c r="F167" s="72"/>
    </row>
    <row r="168" spans="1:6" s="356" customFormat="1" x14ac:dyDescent="0.2">
      <c r="A168" s="193"/>
      <c r="B168" s="355"/>
      <c r="C168" s="2"/>
      <c r="D168" s="72"/>
      <c r="E168" s="72"/>
      <c r="F168" s="72"/>
    </row>
    <row r="169" spans="1:6" s="356" customFormat="1" x14ac:dyDescent="0.2">
      <c r="A169" s="193"/>
      <c r="B169" s="355"/>
      <c r="C169" s="2"/>
      <c r="D169" s="72"/>
      <c r="E169" s="72"/>
      <c r="F169" s="72"/>
    </row>
    <row r="170" spans="1:6" s="356" customFormat="1" x14ac:dyDescent="0.2">
      <c r="A170" s="193"/>
      <c r="B170" s="355"/>
      <c r="C170" s="2"/>
      <c r="D170" s="72"/>
      <c r="E170" s="72"/>
      <c r="F170" s="72"/>
    </row>
    <row r="171" spans="1:6" s="356" customFormat="1" x14ac:dyDescent="0.2">
      <c r="A171" s="193"/>
      <c r="B171" s="355"/>
      <c r="C171" s="2"/>
      <c r="D171" s="72"/>
      <c r="E171" s="72"/>
      <c r="F171" s="72"/>
    </row>
    <row r="172" spans="1:6" s="356" customFormat="1" x14ac:dyDescent="0.2">
      <c r="A172" s="193"/>
      <c r="B172" s="355"/>
      <c r="C172" s="2"/>
      <c r="D172" s="72"/>
      <c r="E172" s="72"/>
      <c r="F172" s="72"/>
    </row>
    <row r="173" spans="1:6" s="356" customFormat="1" x14ac:dyDescent="0.2">
      <c r="A173" s="193"/>
      <c r="B173" s="355"/>
      <c r="C173" s="2"/>
      <c r="D173" s="72"/>
      <c r="E173" s="72"/>
      <c r="F173" s="72"/>
    </row>
    <row r="174" spans="1:6" s="356" customFormat="1" x14ac:dyDescent="0.2">
      <c r="A174" s="193"/>
      <c r="B174" s="355"/>
      <c r="C174" s="2"/>
      <c r="D174" s="72"/>
      <c r="E174" s="72"/>
      <c r="F174" s="72"/>
    </row>
    <row r="175" spans="1:6" s="356" customFormat="1" x14ac:dyDescent="0.2">
      <c r="A175" s="193"/>
      <c r="B175" s="355"/>
      <c r="C175" s="2"/>
      <c r="D175" s="72"/>
      <c r="E175" s="72"/>
      <c r="F175" s="72"/>
    </row>
    <row r="176" spans="1:6" s="356" customFormat="1" x14ac:dyDescent="0.2">
      <c r="A176" s="193"/>
      <c r="B176" s="355"/>
      <c r="C176" s="2"/>
      <c r="D176" s="72"/>
      <c r="E176" s="72"/>
      <c r="F176" s="72"/>
    </row>
    <row r="177" spans="1:6" s="356" customFormat="1" x14ac:dyDescent="0.2">
      <c r="A177" s="193"/>
      <c r="B177" s="355"/>
      <c r="C177" s="2"/>
      <c r="D177" s="72"/>
      <c r="E177" s="72"/>
      <c r="F177" s="72"/>
    </row>
    <row r="178" spans="1:6" s="356" customFormat="1" x14ac:dyDescent="0.2">
      <c r="A178" s="193"/>
      <c r="B178" s="355"/>
      <c r="C178" s="2"/>
      <c r="D178" s="72"/>
      <c r="E178" s="72"/>
      <c r="F178" s="72"/>
    </row>
    <row r="179" spans="1:6" s="356" customFormat="1" x14ac:dyDescent="0.2">
      <c r="A179" s="193"/>
      <c r="B179" s="355"/>
      <c r="C179" s="2"/>
      <c r="D179" s="72"/>
      <c r="E179" s="72"/>
      <c r="F179" s="72"/>
    </row>
    <row r="180" spans="1:6" s="356" customFormat="1" x14ac:dyDescent="0.2">
      <c r="A180" s="193"/>
      <c r="B180" s="355"/>
      <c r="C180" s="2"/>
      <c r="D180" s="72"/>
      <c r="E180" s="72"/>
      <c r="F180" s="72"/>
    </row>
    <row r="181" spans="1:6" s="356" customFormat="1" x14ac:dyDescent="0.2">
      <c r="A181" s="193"/>
      <c r="B181" s="355"/>
      <c r="C181" s="2"/>
      <c r="D181" s="72"/>
      <c r="E181" s="72"/>
      <c r="F181" s="72"/>
    </row>
    <row r="182" spans="1:6" s="356" customFormat="1" x14ac:dyDescent="0.2">
      <c r="A182" s="193"/>
      <c r="B182" s="355"/>
      <c r="C182" s="2"/>
      <c r="D182" s="72"/>
      <c r="E182" s="72"/>
      <c r="F182" s="72"/>
    </row>
    <row r="183" spans="1:6" s="356" customFormat="1" x14ac:dyDescent="0.2">
      <c r="A183" s="193"/>
      <c r="B183" s="355"/>
      <c r="C183" s="2"/>
      <c r="D183" s="72"/>
      <c r="E183" s="72"/>
      <c r="F183" s="72"/>
    </row>
    <row r="184" spans="1:6" s="356" customFormat="1" x14ac:dyDescent="0.2">
      <c r="A184" s="193"/>
      <c r="B184" s="355"/>
      <c r="C184" s="2"/>
      <c r="D184" s="72"/>
      <c r="E184" s="72"/>
      <c r="F184" s="72"/>
    </row>
    <row r="185" spans="1:6" s="356" customFormat="1" x14ac:dyDescent="0.2">
      <c r="A185" s="193"/>
      <c r="B185" s="355"/>
      <c r="C185" s="2"/>
      <c r="D185" s="72"/>
      <c r="E185" s="72"/>
      <c r="F185" s="72"/>
    </row>
    <row r="186" spans="1:6" s="356" customFormat="1" x14ac:dyDescent="0.2">
      <c r="A186" s="193"/>
      <c r="B186" s="355"/>
      <c r="C186" s="2"/>
      <c r="D186" s="72"/>
      <c r="E186" s="72"/>
      <c r="F186" s="72"/>
    </row>
    <row r="187" spans="1:6" s="356" customFormat="1" x14ac:dyDescent="0.2">
      <c r="A187" s="193"/>
      <c r="B187" s="355"/>
      <c r="C187" s="2"/>
      <c r="D187" s="72"/>
      <c r="E187" s="72"/>
      <c r="F187" s="72"/>
    </row>
    <row r="188" spans="1:6" s="356" customFormat="1" x14ac:dyDescent="0.2">
      <c r="A188" s="193"/>
      <c r="B188" s="355"/>
      <c r="C188" s="2"/>
      <c r="D188" s="72"/>
      <c r="E188" s="72"/>
      <c r="F188" s="72"/>
    </row>
    <row r="189" spans="1:6" s="356" customFormat="1" x14ac:dyDescent="0.2">
      <c r="A189" s="193"/>
      <c r="B189" s="355"/>
      <c r="C189" s="2"/>
      <c r="D189" s="72"/>
      <c r="E189" s="72"/>
      <c r="F189" s="72"/>
    </row>
    <row r="190" spans="1:6" s="356" customFormat="1" x14ac:dyDescent="0.2">
      <c r="A190" s="193"/>
      <c r="B190" s="355"/>
      <c r="C190" s="2"/>
      <c r="D190" s="72"/>
      <c r="E190" s="72"/>
      <c r="F190" s="72"/>
    </row>
    <row r="191" spans="1:6" s="356" customFormat="1" x14ac:dyDescent="0.2">
      <c r="A191" s="193"/>
      <c r="B191" s="355"/>
      <c r="C191" s="2"/>
      <c r="D191" s="72"/>
      <c r="E191" s="72"/>
      <c r="F191" s="72"/>
    </row>
    <row r="192" spans="1:6" s="356" customFormat="1" x14ac:dyDescent="0.2">
      <c r="A192" s="193"/>
      <c r="B192" s="355"/>
      <c r="C192" s="2"/>
      <c r="D192" s="72"/>
      <c r="E192" s="72"/>
      <c r="F192" s="72"/>
    </row>
    <row r="193" spans="1:6" s="356" customFormat="1" x14ac:dyDescent="0.2">
      <c r="A193" s="193"/>
      <c r="B193" s="355"/>
      <c r="C193" s="2"/>
      <c r="D193" s="72"/>
      <c r="E193" s="72"/>
      <c r="F193" s="72"/>
    </row>
    <row r="194" spans="1:6" s="356" customFormat="1" x14ac:dyDescent="0.2">
      <c r="A194" s="193"/>
      <c r="B194" s="355"/>
      <c r="C194" s="2"/>
      <c r="D194" s="72"/>
      <c r="E194" s="72"/>
      <c r="F194" s="72"/>
    </row>
    <row r="195" spans="1:6" s="356" customFormat="1" x14ac:dyDescent="0.2">
      <c r="A195" s="193"/>
      <c r="B195" s="355"/>
      <c r="C195" s="2"/>
      <c r="D195" s="72"/>
      <c r="E195" s="72"/>
      <c r="F195" s="72"/>
    </row>
    <row r="196" spans="1:6" s="356" customFormat="1" x14ac:dyDescent="0.2">
      <c r="A196" s="193"/>
      <c r="B196" s="355"/>
      <c r="C196" s="2"/>
      <c r="D196" s="72"/>
      <c r="E196" s="72"/>
      <c r="F196" s="72"/>
    </row>
    <row r="197" spans="1:6" s="356" customFormat="1" x14ac:dyDescent="0.2">
      <c r="A197" s="193"/>
      <c r="B197" s="355"/>
      <c r="C197" s="2"/>
      <c r="D197" s="72"/>
      <c r="E197" s="72"/>
      <c r="F197" s="72"/>
    </row>
    <row r="198" spans="1:6" s="356" customFormat="1" x14ac:dyDescent="0.2">
      <c r="A198" s="193"/>
      <c r="B198" s="355"/>
      <c r="C198" s="2"/>
      <c r="D198" s="72"/>
      <c r="E198" s="72"/>
      <c r="F198" s="72"/>
    </row>
    <row r="199" spans="1:6" s="356" customFormat="1" x14ac:dyDescent="0.2">
      <c r="A199" s="193"/>
      <c r="B199" s="355"/>
      <c r="C199" s="2"/>
      <c r="D199" s="72"/>
      <c r="E199" s="72"/>
      <c r="F199" s="72"/>
    </row>
    <row r="200" spans="1:6" s="356" customFormat="1" x14ac:dyDescent="0.2">
      <c r="A200" s="193"/>
      <c r="B200" s="355"/>
      <c r="C200" s="2"/>
      <c r="D200" s="72"/>
      <c r="E200" s="72"/>
      <c r="F200" s="72"/>
    </row>
    <row r="201" spans="1:6" s="356" customFormat="1" x14ac:dyDescent="0.2">
      <c r="A201" s="193"/>
      <c r="B201" s="355"/>
      <c r="C201" s="2"/>
      <c r="D201" s="72"/>
      <c r="E201" s="72"/>
      <c r="F201" s="72"/>
    </row>
    <row r="202" spans="1:6" s="356" customFormat="1" x14ac:dyDescent="0.2">
      <c r="A202" s="193"/>
      <c r="B202" s="355"/>
      <c r="C202" s="2"/>
      <c r="D202" s="72"/>
      <c r="E202" s="72"/>
      <c r="F202" s="72"/>
    </row>
    <row r="203" spans="1:6" s="356" customFormat="1" x14ac:dyDescent="0.2">
      <c r="A203" s="193"/>
      <c r="B203" s="355"/>
      <c r="C203" s="2"/>
      <c r="D203" s="72"/>
      <c r="E203" s="72"/>
      <c r="F203" s="72"/>
    </row>
    <row r="204" spans="1:6" s="356" customFormat="1" x14ac:dyDescent="0.2">
      <c r="A204" s="193"/>
      <c r="B204" s="355"/>
      <c r="C204" s="2"/>
      <c r="D204" s="72"/>
      <c r="E204" s="72"/>
      <c r="F204" s="72"/>
    </row>
    <row r="205" spans="1:6" s="356" customFormat="1" x14ac:dyDescent="0.2">
      <c r="A205" s="193"/>
      <c r="B205" s="355"/>
      <c r="C205" s="2"/>
      <c r="D205" s="72"/>
      <c r="E205" s="72"/>
      <c r="F205" s="72"/>
    </row>
    <row r="206" spans="1:6" s="356" customFormat="1" x14ac:dyDescent="0.2">
      <c r="A206" s="193"/>
      <c r="B206" s="355"/>
      <c r="C206" s="2"/>
      <c r="D206" s="72"/>
      <c r="E206" s="72"/>
      <c r="F206" s="72"/>
    </row>
    <row r="207" spans="1:6" s="356" customFormat="1" x14ac:dyDescent="0.2">
      <c r="A207" s="193"/>
      <c r="B207" s="355"/>
      <c r="C207" s="2"/>
      <c r="D207" s="72"/>
      <c r="E207" s="72"/>
      <c r="F207" s="72"/>
    </row>
    <row r="208" spans="1:6" s="356" customFormat="1" x14ac:dyDescent="0.2">
      <c r="A208" s="193"/>
      <c r="B208" s="355"/>
      <c r="C208" s="2"/>
      <c r="D208" s="72"/>
      <c r="E208" s="72"/>
      <c r="F208" s="72"/>
    </row>
    <row r="209" spans="1:6" s="356" customFormat="1" x14ac:dyDescent="0.2">
      <c r="A209" s="193"/>
      <c r="B209" s="355"/>
      <c r="C209" s="2"/>
      <c r="D209" s="72"/>
      <c r="E209" s="72"/>
      <c r="F209" s="72"/>
    </row>
    <row r="210" spans="1:6" s="356" customFormat="1" x14ac:dyDescent="0.2">
      <c r="A210" s="193"/>
      <c r="B210" s="355"/>
      <c r="C210" s="2"/>
      <c r="D210" s="72"/>
      <c r="E210" s="72"/>
      <c r="F210" s="72"/>
    </row>
    <row r="211" spans="1:6" s="356" customFormat="1" x14ac:dyDescent="0.2">
      <c r="A211" s="193"/>
      <c r="B211" s="355"/>
      <c r="C211" s="2"/>
      <c r="D211" s="72"/>
      <c r="E211" s="72"/>
      <c r="F211" s="72"/>
    </row>
    <row r="212" spans="1:6" s="356" customFormat="1" x14ac:dyDescent="0.2">
      <c r="A212" s="193"/>
      <c r="B212" s="355"/>
      <c r="C212" s="2"/>
      <c r="D212" s="72"/>
      <c r="E212" s="72"/>
      <c r="F212" s="72"/>
    </row>
    <row r="213" spans="1:6" s="356" customFormat="1" x14ac:dyDescent="0.2">
      <c r="A213" s="193"/>
      <c r="B213" s="355"/>
      <c r="C213" s="2"/>
      <c r="D213" s="72"/>
      <c r="E213" s="72"/>
      <c r="F213" s="72"/>
    </row>
    <row r="214" spans="1:6" s="356" customFormat="1" x14ac:dyDescent="0.2">
      <c r="A214" s="193"/>
      <c r="B214" s="355"/>
      <c r="C214" s="2"/>
      <c r="D214" s="72"/>
      <c r="E214" s="72"/>
      <c r="F214" s="72"/>
    </row>
    <row r="215" spans="1:6" s="356" customFormat="1" x14ac:dyDescent="0.2">
      <c r="A215" s="193"/>
      <c r="B215" s="355"/>
      <c r="C215" s="2"/>
      <c r="D215" s="72"/>
      <c r="E215" s="72"/>
      <c r="F215" s="72"/>
    </row>
    <row r="216" spans="1:6" s="356" customFormat="1" x14ac:dyDescent="0.2">
      <c r="A216" s="193"/>
      <c r="B216" s="355"/>
      <c r="C216" s="2"/>
      <c r="D216" s="72"/>
      <c r="E216" s="72"/>
      <c r="F216" s="72"/>
    </row>
    <row r="217" spans="1:6" s="356" customFormat="1" x14ac:dyDescent="0.2">
      <c r="A217" s="193"/>
      <c r="B217" s="355"/>
      <c r="C217" s="2"/>
      <c r="D217" s="72"/>
      <c r="E217" s="72"/>
      <c r="F217" s="72"/>
    </row>
    <row r="218" spans="1:6" s="356" customFormat="1" x14ac:dyDescent="0.2">
      <c r="A218" s="193"/>
      <c r="B218" s="355"/>
      <c r="C218" s="2"/>
      <c r="D218" s="72"/>
      <c r="E218" s="72"/>
      <c r="F218" s="72"/>
    </row>
    <row r="219" spans="1:6" s="356" customFormat="1" x14ac:dyDescent="0.2">
      <c r="A219" s="193"/>
      <c r="B219" s="355"/>
      <c r="C219" s="2"/>
      <c r="D219" s="72"/>
      <c r="E219" s="72"/>
      <c r="F219" s="72"/>
    </row>
    <row r="220" spans="1:6" s="356" customFormat="1" x14ac:dyDescent="0.2">
      <c r="A220" s="193"/>
      <c r="B220" s="355"/>
      <c r="C220" s="2"/>
      <c r="D220" s="72"/>
      <c r="E220" s="72"/>
      <c r="F220" s="72"/>
    </row>
    <row r="221" spans="1:6" s="356" customFormat="1" x14ac:dyDescent="0.2">
      <c r="A221" s="193"/>
      <c r="B221" s="355"/>
      <c r="C221" s="2"/>
      <c r="D221" s="72"/>
      <c r="E221" s="72"/>
      <c r="F221" s="72"/>
    </row>
    <row r="222" spans="1:6" s="356" customFormat="1" x14ac:dyDescent="0.2">
      <c r="A222" s="193"/>
      <c r="B222" s="355"/>
      <c r="C222" s="2"/>
      <c r="D222" s="72"/>
      <c r="E222" s="72"/>
      <c r="F222" s="72"/>
    </row>
    <row r="223" spans="1:6" s="356" customFormat="1" x14ac:dyDescent="0.2">
      <c r="A223" s="193"/>
      <c r="B223" s="355"/>
      <c r="C223" s="2"/>
      <c r="D223" s="72"/>
      <c r="E223" s="72"/>
      <c r="F223" s="72"/>
    </row>
    <row r="224" spans="1:6" s="356" customFormat="1" x14ac:dyDescent="0.2">
      <c r="A224" s="193"/>
      <c r="B224" s="355"/>
      <c r="C224" s="2"/>
      <c r="D224" s="72"/>
      <c r="E224" s="72"/>
      <c r="F224" s="72"/>
    </row>
    <row r="225" spans="1:6" s="356" customFormat="1" x14ac:dyDescent="0.2">
      <c r="A225" s="193"/>
      <c r="B225" s="355"/>
      <c r="C225" s="2"/>
      <c r="D225" s="72"/>
      <c r="E225" s="72"/>
      <c r="F225" s="72"/>
    </row>
    <row r="226" spans="1:6" s="356" customFormat="1" x14ac:dyDescent="0.2">
      <c r="A226" s="193"/>
      <c r="B226" s="355"/>
      <c r="C226" s="2"/>
      <c r="D226" s="72"/>
      <c r="E226" s="72"/>
      <c r="F226" s="72"/>
    </row>
    <row r="227" spans="1:6" s="356" customFormat="1" x14ac:dyDescent="0.2">
      <c r="A227" s="193"/>
      <c r="B227" s="355"/>
      <c r="C227" s="2"/>
      <c r="D227" s="72"/>
      <c r="E227" s="72"/>
      <c r="F227" s="72"/>
    </row>
    <row r="228" spans="1:6" s="356" customFormat="1" x14ac:dyDescent="0.2">
      <c r="A228" s="193"/>
      <c r="B228" s="355"/>
      <c r="C228" s="2"/>
      <c r="D228" s="72"/>
      <c r="E228" s="72"/>
      <c r="F228" s="72"/>
    </row>
    <row r="229" spans="1:6" s="356" customFormat="1" x14ac:dyDescent="0.2">
      <c r="A229" s="193"/>
      <c r="B229" s="355"/>
      <c r="C229" s="2"/>
      <c r="D229" s="72"/>
      <c r="E229" s="72"/>
      <c r="F229" s="72"/>
    </row>
    <row r="230" spans="1:6" s="356" customFormat="1" x14ac:dyDescent="0.2">
      <c r="A230" s="193"/>
      <c r="B230" s="355"/>
      <c r="C230" s="2"/>
      <c r="D230" s="72"/>
      <c r="E230" s="72"/>
      <c r="F230" s="72"/>
    </row>
    <row r="231" spans="1:6" s="356" customFormat="1" x14ac:dyDescent="0.2">
      <c r="A231" s="193"/>
      <c r="B231" s="355"/>
      <c r="C231" s="2"/>
      <c r="D231" s="72"/>
      <c r="E231" s="72"/>
      <c r="F231" s="72"/>
    </row>
    <row r="232" spans="1:6" s="356" customFormat="1" x14ac:dyDescent="0.2">
      <c r="A232" s="193"/>
      <c r="B232" s="355"/>
      <c r="C232" s="2"/>
      <c r="D232" s="72"/>
      <c r="E232" s="72"/>
      <c r="F232" s="72"/>
    </row>
    <row r="233" spans="1:6" s="356" customFormat="1" x14ac:dyDescent="0.2">
      <c r="A233" s="193"/>
      <c r="B233" s="355"/>
      <c r="C233" s="2"/>
      <c r="D233" s="72"/>
      <c r="E233" s="72"/>
      <c r="F233" s="72"/>
    </row>
    <row r="234" spans="1:6" s="356" customFormat="1" x14ac:dyDescent="0.2">
      <c r="A234" s="193"/>
      <c r="B234" s="355"/>
      <c r="C234" s="2"/>
      <c r="D234" s="72"/>
      <c r="E234" s="72"/>
      <c r="F234" s="72"/>
    </row>
    <row r="235" spans="1:6" s="356" customFormat="1" x14ac:dyDescent="0.2">
      <c r="A235" s="193"/>
      <c r="B235" s="355"/>
      <c r="C235" s="2"/>
      <c r="D235" s="72"/>
      <c r="E235" s="72"/>
      <c r="F235" s="72"/>
    </row>
    <row r="236" spans="1:6" s="356" customFormat="1" x14ac:dyDescent="0.2">
      <c r="A236" s="193"/>
      <c r="B236" s="355"/>
      <c r="C236" s="2"/>
      <c r="D236" s="72"/>
      <c r="E236" s="72"/>
      <c r="F236" s="72"/>
    </row>
    <row r="237" spans="1:6" s="356" customFormat="1" x14ac:dyDescent="0.2">
      <c r="A237" s="193"/>
      <c r="B237" s="355"/>
      <c r="C237" s="2"/>
      <c r="D237" s="72"/>
      <c r="E237" s="72"/>
      <c r="F237" s="72"/>
    </row>
    <row r="238" spans="1:6" s="356" customFormat="1" x14ac:dyDescent="0.2">
      <c r="A238" s="193"/>
      <c r="B238" s="355"/>
      <c r="C238" s="2"/>
      <c r="D238" s="72"/>
      <c r="E238" s="72"/>
      <c r="F238" s="72"/>
    </row>
    <row r="239" spans="1:6" s="356" customFormat="1" x14ac:dyDescent="0.2">
      <c r="A239" s="193"/>
      <c r="B239" s="355"/>
      <c r="C239" s="2"/>
      <c r="D239" s="72"/>
      <c r="E239" s="72"/>
      <c r="F239" s="72"/>
    </row>
    <row r="240" spans="1:6" s="356" customFormat="1" x14ac:dyDescent="0.2">
      <c r="A240" s="193"/>
      <c r="B240" s="355"/>
      <c r="C240" s="2"/>
      <c r="D240" s="72"/>
      <c r="E240" s="72"/>
      <c r="F240" s="72"/>
    </row>
    <row r="241" spans="1:6" s="356" customFormat="1" x14ac:dyDescent="0.2">
      <c r="A241" s="193"/>
      <c r="B241" s="355"/>
      <c r="C241" s="2"/>
      <c r="D241" s="72"/>
      <c r="E241" s="72"/>
      <c r="F241" s="72"/>
    </row>
    <row r="242" spans="1:6" s="356" customFormat="1" x14ac:dyDescent="0.2">
      <c r="A242" s="193"/>
      <c r="B242" s="355"/>
      <c r="C242" s="2"/>
      <c r="D242" s="72"/>
      <c r="E242" s="72"/>
      <c r="F242" s="72"/>
    </row>
    <row r="243" spans="1:6" s="356" customFormat="1" x14ac:dyDescent="0.2">
      <c r="A243" s="193"/>
      <c r="B243" s="355"/>
      <c r="C243" s="2"/>
      <c r="D243" s="72"/>
      <c r="E243" s="72"/>
      <c r="F243" s="72"/>
    </row>
    <row r="244" spans="1:6" s="356" customFormat="1" x14ac:dyDescent="0.2">
      <c r="A244" s="193"/>
      <c r="B244" s="355"/>
      <c r="C244" s="2"/>
      <c r="D244" s="72"/>
      <c r="E244" s="72"/>
      <c r="F244" s="72"/>
    </row>
    <row r="245" spans="1:6" s="356" customFormat="1" x14ac:dyDescent="0.2">
      <c r="A245" s="193"/>
      <c r="B245" s="355"/>
      <c r="C245" s="2"/>
      <c r="D245" s="72"/>
      <c r="E245" s="72"/>
      <c r="F245" s="72"/>
    </row>
    <row r="246" spans="1:6" s="356" customFormat="1" x14ac:dyDescent="0.2">
      <c r="A246" s="193"/>
      <c r="B246" s="355"/>
      <c r="C246" s="2"/>
      <c r="D246" s="72"/>
      <c r="E246" s="72"/>
      <c r="F246" s="72"/>
    </row>
    <row r="247" spans="1:6" s="356" customFormat="1" x14ac:dyDescent="0.2">
      <c r="A247" s="193"/>
      <c r="B247" s="355"/>
      <c r="C247" s="2"/>
      <c r="D247" s="72"/>
      <c r="E247" s="72"/>
      <c r="F247" s="72"/>
    </row>
    <row r="248" spans="1:6" s="356" customFormat="1" x14ac:dyDescent="0.2">
      <c r="A248" s="193"/>
      <c r="B248" s="355"/>
      <c r="C248" s="2"/>
      <c r="D248" s="72"/>
      <c r="E248" s="72"/>
      <c r="F248" s="72"/>
    </row>
    <row r="249" spans="1:6" s="356" customFormat="1" x14ac:dyDescent="0.2">
      <c r="A249" s="193"/>
      <c r="B249" s="355"/>
      <c r="C249" s="2"/>
      <c r="D249" s="72"/>
      <c r="E249" s="72"/>
      <c r="F249" s="72"/>
    </row>
    <row r="250" spans="1:6" s="356" customFormat="1" x14ac:dyDescent="0.2">
      <c r="A250" s="193"/>
      <c r="B250" s="355"/>
      <c r="C250" s="2"/>
      <c r="D250" s="72"/>
      <c r="E250" s="72"/>
      <c r="F250" s="72"/>
    </row>
    <row r="251" spans="1:6" s="356" customFormat="1" x14ac:dyDescent="0.2">
      <c r="A251" s="193"/>
      <c r="B251" s="355"/>
      <c r="C251" s="2"/>
      <c r="D251" s="72"/>
      <c r="E251" s="72"/>
      <c r="F251" s="72"/>
    </row>
    <row r="252" spans="1:6" s="356" customFormat="1" x14ac:dyDescent="0.2">
      <c r="A252" s="193"/>
      <c r="B252" s="355"/>
      <c r="C252" s="2"/>
      <c r="D252" s="72"/>
      <c r="E252" s="72"/>
      <c r="F252" s="72"/>
    </row>
    <row r="253" spans="1:6" s="356" customFormat="1" x14ac:dyDescent="0.2">
      <c r="A253" s="193"/>
      <c r="B253" s="355"/>
      <c r="C253" s="2"/>
      <c r="D253" s="72"/>
      <c r="E253" s="72"/>
      <c r="F253" s="72"/>
    </row>
    <row r="254" spans="1:6" s="356" customFormat="1" x14ac:dyDescent="0.2">
      <c r="A254" s="193"/>
      <c r="B254" s="355"/>
      <c r="C254" s="2"/>
      <c r="D254" s="72"/>
      <c r="E254" s="72"/>
      <c r="F254" s="72"/>
    </row>
    <row r="255" spans="1:6" s="356" customFormat="1" x14ac:dyDescent="0.2">
      <c r="A255" s="193"/>
      <c r="B255" s="355"/>
      <c r="C255" s="2"/>
      <c r="D255" s="72"/>
      <c r="E255" s="72"/>
      <c r="F255" s="72"/>
    </row>
    <row r="256" spans="1:6" s="356" customFormat="1" x14ac:dyDescent="0.2">
      <c r="A256" s="193"/>
      <c r="B256" s="355"/>
      <c r="C256" s="2"/>
      <c r="D256" s="72"/>
      <c r="E256" s="72"/>
      <c r="F256" s="72"/>
    </row>
    <row r="257" spans="1:6" s="356" customFormat="1" x14ac:dyDescent="0.2">
      <c r="A257" s="193"/>
      <c r="B257" s="355"/>
      <c r="C257" s="2"/>
      <c r="D257" s="72"/>
      <c r="E257" s="72"/>
      <c r="F257" s="72"/>
    </row>
    <row r="258" spans="1:6" s="356" customFormat="1" x14ac:dyDescent="0.2">
      <c r="A258" s="193"/>
      <c r="B258" s="355"/>
      <c r="C258" s="2"/>
      <c r="D258" s="72"/>
      <c r="E258" s="72"/>
      <c r="F258" s="72"/>
    </row>
    <row r="259" spans="1:6" s="356" customFormat="1" x14ac:dyDescent="0.2">
      <c r="A259" s="193"/>
      <c r="B259" s="355"/>
      <c r="C259" s="2"/>
      <c r="D259" s="72"/>
      <c r="E259" s="72"/>
      <c r="F259" s="72"/>
    </row>
    <row r="260" spans="1:6" s="356" customFormat="1" x14ac:dyDescent="0.2">
      <c r="A260" s="193"/>
      <c r="B260" s="355"/>
      <c r="C260" s="2"/>
      <c r="D260" s="72"/>
      <c r="E260" s="72"/>
      <c r="F260" s="72"/>
    </row>
    <row r="261" spans="1:6" s="356" customFormat="1" x14ac:dyDescent="0.2">
      <c r="A261" s="193"/>
      <c r="B261" s="355"/>
      <c r="C261" s="2"/>
      <c r="D261" s="72"/>
      <c r="E261" s="72"/>
      <c r="F261" s="72"/>
    </row>
    <row r="262" spans="1:6" s="356" customFormat="1" x14ac:dyDescent="0.2">
      <c r="A262" s="193"/>
      <c r="B262" s="355"/>
      <c r="C262" s="2"/>
      <c r="D262" s="72"/>
      <c r="E262" s="72"/>
      <c r="F262" s="72"/>
    </row>
    <row r="263" spans="1:6" s="356" customFormat="1" x14ac:dyDescent="0.2">
      <c r="A263" s="193"/>
      <c r="B263" s="355"/>
      <c r="C263" s="2"/>
      <c r="D263" s="72"/>
      <c r="E263" s="72"/>
      <c r="F263" s="72"/>
    </row>
    <row r="264" spans="1:6" s="356" customFormat="1" x14ac:dyDescent="0.2">
      <c r="A264" s="193"/>
      <c r="B264" s="355"/>
      <c r="C264" s="2"/>
      <c r="D264" s="72"/>
      <c r="E264" s="72"/>
      <c r="F264" s="72"/>
    </row>
    <row r="265" spans="1:6" s="356" customFormat="1" x14ac:dyDescent="0.2">
      <c r="A265" s="193"/>
      <c r="B265" s="355"/>
      <c r="C265" s="2"/>
      <c r="D265" s="72"/>
      <c r="E265" s="72"/>
      <c r="F265" s="72"/>
    </row>
    <row r="266" spans="1:6" s="356" customFormat="1" x14ac:dyDescent="0.2">
      <c r="A266" s="193"/>
      <c r="B266" s="355"/>
      <c r="C266" s="2"/>
      <c r="D266" s="72"/>
      <c r="E266" s="72"/>
      <c r="F266" s="72"/>
    </row>
    <row r="267" spans="1:6" s="356" customFormat="1" x14ac:dyDescent="0.2">
      <c r="A267" s="193"/>
      <c r="B267" s="355"/>
      <c r="C267" s="2"/>
      <c r="D267" s="72"/>
      <c r="E267" s="72"/>
      <c r="F267" s="72"/>
    </row>
    <row r="268" spans="1:6" s="356" customFormat="1" x14ac:dyDescent="0.2">
      <c r="A268" s="193"/>
      <c r="B268" s="355"/>
      <c r="C268" s="2"/>
      <c r="D268" s="72"/>
      <c r="E268" s="72"/>
      <c r="F268" s="72"/>
    </row>
    <row r="269" spans="1:6" s="356" customFormat="1" x14ac:dyDescent="0.2">
      <c r="A269" s="193"/>
      <c r="B269" s="355"/>
      <c r="C269" s="2"/>
      <c r="D269" s="72"/>
      <c r="E269" s="72"/>
      <c r="F269" s="72"/>
    </row>
    <row r="270" spans="1:6" s="356" customFormat="1" x14ac:dyDescent="0.2">
      <c r="A270" s="193"/>
      <c r="B270" s="355"/>
      <c r="C270" s="2"/>
      <c r="D270" s="72"/>
      <c r="E270" s="72"/>
      <c r="F270" s="72"/>
    </row>
    <row r="271" spans="1:6" s="356" customFormat="1" x14ac:dyDescent="0.2">
      <c r="A271" s="193"/>
      <c r="B271" s="355"/>
      <c r="C271" s="2"/>
      <c r="D271" s="72"/>
      <c r="E271" s="72"/>
      <c r="F271" s="72"/>
    </row>
    <row r="272" spans="1:6" s="356" customFormat="1" x14ac:dyDescent="0.2">
      <c r="A272" s="193"/>
      <c r="B272" s="355"/>
      <c r="C272" s="2"/>
      <c r="D272" s="72"/>
      <c r="E272" s="72"/>
      <c r="F272" s="72"/>
    </row>
    <row r="273" spans="1:6" s="356" customFormat="1" x14ac:dyDescent="0.2">
      <c r="A273" s="193"/>
      <c r="B273" s="355"/>
      <c r="C273" s="2"/>
      <c r="D273" s="72"/>
      <c r="E273" s="72"/>
      <c r="F273" s="72"/>
    </row>
    <row r="274" spans="1:6" s="356" customFormat="1" x14ac:dyDescent="0.2">
      <c r="A274" s="193"/>
      <c r="B274" s="355"/>
      <c r="C274" s="2"/>
      <c r="D274" s="72"/>
      <c r="E274" s="72"/>
      <c r="F274" s="72"/>
    </row>
    <row r="275" spans="1:6" s="356" customFormat="1" x14ac:dyDescent="0.2">
      <c r="A275" s="193"/>
      <c r="B275" s="355"/>
      <c r="C275" s="2"/>
      <c r="D275" s="72"/>
      <c r="E275" s="72"/>
      <c r="F275" s="72"/>
    </row>
    <row r="276" spans="1:6" s="356" customFormat="1" x14ac:dyDescent="0.2">
      <c r="A276" s="193"/>
      <c r="B276" s="355"/>
      <c r="C276" s="2"/>
      <c r="D276" s="72"/>
      <c r="E276" s="72"/>
      <c r="F276" s="72"/>
    </row>
    <row r="277" spans="1:6" s="356" customFormat="1" x14ac:dyDescent="0.2">
      <c r="A277" s="193"/>
      <c r="B277" s="355"/>
      <c r="C277" s="2"/>
      <c r="D277" s="72"/>
      <c r="E277" s="72"/>
      <c r="F277" s="72"/>
    </row>
    <row r="278" spans="1:6" s="356" customFormat="1" x14ac:dyDescent="0.2">
      <c r="A278" s="193"/>
      <c r="B278" s="355"/>
      <c r="C278" s="2"/>
      <c r="D278" s="72"/>
      <c r="E278" s="72"/>
      <c r="F278" s="72"/>
    </row>
    <row r="279" spans="1:6" s="356" customFormat="1" x14ac:dyDescent="0.2">
      <c r="A279" s="193"/>
      <c r="B279" s="355"/>
      <c r="C279" s="2"/>
      <c r="D279" s="72"/>
      <c r="E279" s="72"/>
      <c r="F279" s="72"/>
    </row>
    <row r="280" spans="1:6" s="356" customFormat="1" x14ac:dyDescent="0.2">
      <c r="A280" s="193"/>
      <c r="B280" s="355"/>
      <c r="C280" s="2"/>
      <c r="D280" s="72"/>
      <c r="E280" s="72"/>
      <c r="F280" s="72"/>
    </row>
    <row r="281" spans="1:6" s="356" customFormat="1" x14ac:dyDescent="0.2">
      <c r="A281" s="193"/>
      <c r="B281" s="355"/>
      <c r="C281" s="2"/>
      <c r="D281" s="72"/>
      <c r="E281" s="72"/>
      <c r="F281" s="72"/>
    </row>
    <row r="282" spans="1:6" s="356" customFormat="1" x14ac:dyDescent="0.2">
      <c r="A282" s="193"/>
      <c r="B282" s="355"/>
      <c r="C282" s="2"/>
      <c r="D282" s="72"/>
      <c r="E282" s="72"/>
      <c r="F282" s="72"/>
    </row>
    <row r="283" spans="1:6" s="356" customFormat="1" x14ac:dyDescent="0.2">
      <c r="A283" s="193"/>
      <c r="B283" s="355"/>
      <c r="C283" s="2"/>
      <c r="D283" s="72"/>
      <c r="E283" s="72"/>
      <c r="F283" s="72"/>
    </row>
    <row r="284" spans="1:6" s="356" customFormat="1" x14ac:dyDescent="0.2">
      <c r="A284" s="193"/>
      <c r="B284" s="355"/>
      <c r="C284" s="2"/>
      <c r="D284" s="72"/>
      <c r="E284" s="72"/>
      <c r="F284" s="72"/>
    </row>
    <row r="285" spans="1:6" s="356" customFormat="1" x14ac:dyDescent="0.2">
      <c r="A285" s="193"/>
      <c r="B285" s="355"/>
      <c r="C285" s="2"/>
      <c r="D285" s="72"/>
      <c r="E285" s="72"/>
      <c r="F285" s="72"/>
    </row>
    <row r="286" spans="1:6" s="356" customFormat="1" x14ac:dyDescent="0.2">
      <c r="A286" s="193"/>
      <c r="B286" s="355"/>
      <c r="C286" s="2"/>
      <c r="D286" s="72"/>
      <c r="E286" s="72"/>
      <c r="F286" s="72"/>
    </row>
    <row r="287" spans="1:6" s="356" customFormat="1" x14ac:dyDescent="0.2">
      <c r="A287" s="193"/>
      <c r="B287" s="355"/>
      <c r="C287" s="2"/>
      <c r="D287" s="72"/>
      <c r="E287" s="72"/>
      <c r="F287" s="72"/>
    </row>
    <row r="288" spans="1:6" s="356" customFormat="1" x14ac:dyDescent="0.2">
      <c r="A288" s="193"/>
      <c r="B288" s="355"/>
      <c r="C288" s="2"/>
      <c r="D288" s="72"/>
      <c r="E288" s="72"/>
      <c r="F288" s="72"/>
    </row>
    <row r="289" spans="1:6" s="356" customFormat="1" x14ac:dyDescent="0.2">
      <c r="A289" s="193"/>
      <c r="B289" s="355"/>
      <c r="C289" s="2"/>
      <c r="D289" s="72"/>
      <c r="E289" s="72"/>
      <c r="F289" s="72"/>
    </row>
    <row r="290" spans="1:6" s="356" customFormat="1" x14ac:dyDescent="0.2">
      <c r="A290" s="193"/>
      <c r="B290" s="355"/>
      <c r="C290" s="2"/>
      <c r="D290" s="72"/>
      <c r="E290" s="72"/>
      <c r="F290" s="72"/>
    </row>
    <row r="291" spans="1:6" s="356" customFormat="1" x14ac:dyDescent="0.2">
      <c r="A291" s="193"/>
      <c r="B291" s="355"/>
      <c r="C291" s="2"/>
      <c r="D291" s="72"/>
      <c r="E291" s="72"/>
      <c r="F291" s="72"/>
    </row>
    <row r="292" spans="1:6" s="356" customFormat="1" x14ac:dyDescent="0.2">
      <c r="A292" s="193"/>
      <c r="B292" s="355"/>
      <c r="C292" s="2"/>
      <c r="D292" s="72"/>
      <c r="E292" s="72"/>
      <c r="F292" s="72"/>
    </row>
    <row r="293" spans="1:6" s="356" customFormat="1" x14ac:dyDescent="0.2">
      <c r="A293" s="193"/>
      <c r="B293" s="355"/>
      <c r="C293" s="2"/>
      <c r="D293" s="72"/>
      <c r="E293" s="72"/>
      <c r="F293" s="72"/>
    </row>
    <row r="294" spans="1:6" s="356" customFormat="1" x14ac:dyDescent="0.2">
      <c r="A294" s="193"/>
      <c r="B294" s="355"/>
      <c r="C294" s="2"/>
      <c r="D294" s="72"/>
      <c r="E294" s="72"/>
      <c r="F294" s="72"/>
    </row>
    <row r="295" spans="1:6" s="356" customFormat="1" x14ac:dyDescent="0.2">
      <c r="A295" s="193"/>
      <c r="B295" s="355"/>
      <c r="C295" s="2"/>
      <c r="D295" s="72"/>
      <c r="E295" s="72"/>
      <c r="F295" s="72"/>
    </row>
    <row r="296" spans="1:6" s="356" customFormat="1" x14ac:dyDescent="0.2">
      <c r="A296" s="193"/>
      <c r="B296" s="355"/>
      <c r="C296" s="2"/>
      <c r="D296" s="72"/>
      <c r="E296" s="72"/>
      <c r="F296" s="72"/>
    </row>
    <row r="297" spans="1:6" s="356" customFormat="1" x14ac:dyDescent="0.2">
      <c r="A297" s="193"/>
      <c r="B297" s="355"/>
      <c r="C297" s="2"/>
      <c r="D297" s="72"/>
      <c r="E297" s="72"/>
      <c r="F297" s="72"/>
    </row>
    <row r="298" spans="1:6" s="356" customFormat="1" x14ac:dyDescent="0.2">
      <c r="A298" s="193"/>
      <c r="B298" s="355"/>
      <c r="C298" s="2"/>
      <c r="D298" s="72"/>
      <c r="E298" s="72"/>
      <c r="F298" s="72"/>
    </row>
    <row r="299" spans="1:6" s="356" customFormat="1" x14ac:dyDescent="0.2">
      <c r="A299" s="193"/>
      <c r="B299" s="355"/>
      <c r="C299" s="2"/>
      <c r="D299" s="72"/>
      <c r="E299" s="72"/>
      <c r="F299" s="72"/>
    </row>
    <row r="300" spans="1:6" s="356" customFormat="1" x14ac:dyDescent="0.2">
      <c r="A300" s="193"/>
      <c r="B300" s="355"/>
      <c r="C300" s="2"/>
      <c r="D300" s="72"/>
      <c r="E300" s="72"/>
      <c r="F300" s="72"/>
    </row>
    <row r="301" spans="1:6" s="356" customFormat="1" x14ac:dyDescent="0.2">
      <c r="A301" s="193"/>
      <c r="B301" s="355"/>
      <c r="C301" s="2"/>
      <c r="D301" s="72"/>
      <c r="E301" s="72"/>
      <c r="F301" s="72"/>
    </row>
    <row r="302" spans="1:6" s="356" customFormat="1" x14ac:dyDescent="0.2">
      <c r="A302" s="193"/>
      <c r="B302" s="355"/>
      <c r="C302" s="2"/>
      <c r="D302" s="72"/>
      <c r="E302" s="72"/>
      <c r="F302" s="72"/>
    </row>
    <row r="303" spans="1:6" s="356" customFormat="1" x14ac:dyDescent="0.2">
      <c r="A303" s="193"/>
      <c r="B303" s="355"/>
      <c r="C303" s="2"/>
      <c r="D303" s="72"/>
      <c r="E303" s="72"/>
      <c r="F303" s="72"/>
    </row>
    <row r="304" spans="1:6" s="356" customFormat="1" x14ac:dyDescent="0.2">
      <c r="A304" s="193"/>
      <c r="B304" s="355"/>
      <c r="C304" s="2"/>
      <c r="D304" s="72"/>
      <c r="E304" s="72"/>
      <c r="F304" s="72"/>
    </row>
    <row r="305" spans="1:6" s="356" customFormat="1" x14ac:dyDescent="0.2">
      <c r="A305" s="193"/>
      <c r="B305" s="355"/>
      <c r="C305" s="2"/>
      <c r="D305" s="72"/>
      <c r="E305" s="72"/>
      <c r="F305" s="72"/>
    </row>
    <row r="306" spans="1:6" s="356" customFormat="1" x14ac:dyDescent="0.2">
      <c r="A306" s="193"/>
      <c r="B306" s="355"/>
      <c r="C306" s="2"/>
      <c r="D306" s="72"/>
      <c r="E306" s="72"/>
      <c r="F306" s="72"/>
    </row>
    <row r="307" spans="1:6" s="356" customFormat="1" x14ac:dyDescent="0.2">
      <c r="A307" s="193"/>
      <c r="B307" s="355"/>
      <c r="C307" s="2"/>
      <c r="D307" s="72"/>
      <c r="E307" s="72"/>
      <c r="F307" s="72"/>
    </row>
    <row r="308" spans="1:6" s="356" customFormat="1" x14ac:dyDescent="0.2">
      <c r="A308" s="193"/>
      <c r="B308" s="355"/>
      <c r="C308" s="2"/>
      <c r="D308" s="72"/>
      <c r="E308" s="72"/>
      <c r="F308" s="72"/>
    </row>
    <row r="309" spans="1:6" s="356" customFormat="1" x14ac:dyDescent="0.2">
      <c r="A309" s="193"/>
      <c r="B309" s="355"/>
      <c r="C309" s="2"/>
      <c r="D309" s="72"/>
      <c r="E309" s="72"/>
      <c r="F309" s="72"/>
    </row>
    <row r="310" spans="1:6" s="356" customFormat="1" x14ac:dyDescent="0.2">
      <c r="A310" s="193"/>
      <c r="B310" s="355"/>
      <c r="C310" s="2"/>
      <c r="D310" s="72"/>
      <c r="E310" s="72"/>
      <c r="F310" s="72"/>
    </row>
    <row r="311" spans="1:6" s="356" customFormat="1" x14ac:dyDescent="0.2">
      <c r="A311" s="193"/>
      <c r="B311" s="355"/>
      <c r="C311" s="2"/>
      <c r="D311" s="72"/>
      <c r="E311" s="72"/>
      <c r="F311" s="72"/>
    </row>
    <row r="312" spans="1:6" s="356" customFormat="1" x14ac:dyDescent="0.2">
      <c r="A312" s="193"/>
      <c r="B312" s="355"/>
      <c r="C312" s="2"/>
      <c r="D312" s="72"/>
      <c r="E312" s="72"/>
      <c r="F312" s="72"/>
    </row>
    <row r="313" spans="1:6" s="356" customFormat="1" x14ac:dyDescent="0.2">
      <c r="A313" s="193"/>
      <c r="B313" s="355"/>
      <c r="C313" s="2"/>
      <c r="D313" s="72"/>
      <c r="E313" s="72"/>
      <c r="F313" s="72"/>
    </row>
    <row r="314" spans="1:6" s="356" customFormat="1" x14ac:dyDescent="0.2">
      <c r="A314" s="193"/>
      <c r="B314" s="355"/>
      <c r="C314" s="2"/>
      <c r="D314" s="72"/>
      <c r="E314" s="72"/>
      <c r="F314" s="72"/>
    </row>
    <row r="315" spans="1:6" s="356" customFormat="1" x14ac:dyDescent="0.2">
      <c r="A315" s="193"/>
      <c r="B315" s="355"/>
      <c r="C315" s="2"/>
      <c r="D315" s="72"/>
      <c r="E315" s="72"/>
      <c r="F315" s="72"/>
    </row>
    <row r="316" spans="1:6" s="356" customFormat="1" x14ac:dyDescent="0.2">
      <c r="A316" s="193"/>
      <c r="B316" s="355"/>
      <c r="C316" s="2"/>
      <c r="D316" s="72"/>
      <c r="E316" s="72"/>
      <c r="F316" s="72"/>
    </row>
    <row r="317" spans="1:6" s="356" customFormat="1" x14ac:dyDescent="0.2">
      <c r="A317" s="193"/>
      <c r="B317" s="355"/>
      <c r="C317" s="2"/>
      <c r="D317" s="72"/>
      <c r="E317" s="72"/>
      <c r="F317" s="72"/>
    </row>
    <row r="318" spans="1:6" s="356" customFormat="1" x14ac:dyDescent="0.2">
      <c r="A318" s="193"/>
      <c r="B318" s="355"/>
      <c r="C318" s="2"/>
      <c r="D318" s="72"/>
      <c r="E318" s="72"/>
      <c r="F318" s="72"/>
    </row>
    <row r="319" spans="1:6" s="356" customFormat="1" x14ac:dyDescent="0.2">
      <c r="A319" s="193"/>
      <c r="B319" s="355"/>
      <c r="C319" s="2"/>
      <c r="D319" s="72"/>
      <c r="E319" s="72"/>
      <c r="F319" s="72"/>
    </row>
    <row r="320" spans="1:6" s="356" customFormat="1" x14ac:dyDescent="0.2">
      <c r="A320" s="193"/>
      <c r="B320" s="355"/>
      <c r="C320" s="2"/>
      <c r="D320" s="72"/>
      <c r="E320" s="72"/>
      <c r="F320" s="72"/>
    </row>
    <row r="321" spans="1:6" s="356" customFormat="1" x14ac:dyDescent="0.2">
      <c r="A321" s="193"/>
      <c r="B321" s="355"/>
      <c r="C321" s="2"/>
      <c r="D321" s="72"/>
      <c r="E321" s="72"/>
      <c r="F321" s="72"/>
    </row>
    <row r="322" spans="1:6" s="356" customFormat="1" x14ac:dyDescent="0.2">
      <c r="A322" s="193"/>
      <c r="B322" s="355"/>
      <c r="C322" s="2"/>
      <c r="D322" s="72"/>
      <c r="E322" s="72"/>
      <c r="F322" s="72"/>
    </row>
    <row r="323" spans="1:6" s="356" customFormat="1" x14ac:dyDescent="0.2">
      <c r="A323" s="193"/>
      <c r="B323" s="355"/>
      <c r="C323" s="2"/>
      <c r="D323" s="72"/>
      <c r="E323" s="72"/>
      <c r="F323" s="72"/>
    </row>
    <row r="324" spans="1:6" s="356" customFormat="1" x14ac:dyDescent="0.2">
      <c r="A324" s="193"/>
      <c r="B324" s="355"/>
      <c r="C324" s="2"/>
      <c r="D324" s="72"/>
      <c r="E324" s="72"/>
      <c r="F324" s="72"/>
    </row>
    <row r="325" spans="1:6" s="356" customFormat="1" x14ac:dyDescent="0.2">
      <c r="A325" s="193"/>
      <c r="B325" s="355"/>
      <c r="C325" s="2"/>
      <c r="D325" s="72"/>
      <c r="E325" s="72"/>
      <c r="F325" s="72"/>
    </row>
    <row r="326" spans="1:6" s="356" customFormat="1" x14ac:dyDescent="0.2">
      <c r="A326" s="193"/>
      <c r="B326" s="355"/>
      <c r="C326" s="2"/>
      <c r="D326" s="72"/>
      <c r="E326" s="72"/>
      <c r="F326" s="72"/>
    </row>
    <row r="327" spans="1:6" s="356" customFormat="1" x14ac:dyDescent="0.2">
      <c r="A327" s="193"/>
      <c r="B327" s="355"/>
      <c r="C327" s="2"/>
      <c r="D327" s="72"/>
      <c r="E327" s="72"/>
      <c r="F327" s="72"/>
    </row>
    <row r="328" spans="1:6" s="356" customFormat="1" x14ac:dyDescent="0.2">
      <c r="A328" s="193"/>
      <c r="B328" s="355"/>
      <c r="C328" s="2"/>
      <c r="D328" s="72"/>
      <c r="E328" s="72"/>
      <c r="F328" s="72"/>
    </row>
    <row r="329" spans="1:6" s="356" customFormat="1" x14ac:dyDescent="0.2">
      <c r="A329" s="193"/>
      <c r="B329" s="355"/>
      <c r="C329" s="2"/>
      <c r="D329" s="72"/>
      <c r="E329" s="72"/>
      <c r="F329" s="72"/>
    </row>
    <row r="330" spans="1:6" s="356" customFormat="1" x14ac:dyDescent="0.2">
      <c r="A330" s="193"/>
      <c r="B330" s="355"/>
      <c r="C330" s="2"/>
      <c r="D330" s="72"/>
      <c r="E330" s="72"/>
      <c r="F330" s="72"/>
    </row>
    <row r="331" spans="1:6" s="356" customFormat="1" x14ac:dyDescent="0.2">
      <c r="A331" s="193"/>
      <c r="B331" s="355"/>
      <c r="C331" s="2"/>
      <c r="D331" s="72"/>
      <c r="E331" s="72"/>
      <c r="F331" s="72"/>
    </row>
    <row r="332" spans="1:6" s="356" customFormat="1" x14ac:dyDescent="0.2">
      <c r="A332" s="193"/>
      <c r="B332" s="355"/>
      <c r="C332" s="2"/>
      <c r="D332" s="72"/>
      <c r="E332" s="72"/>
      <c r="F332" s="72"/>
    </row>
    <row r="333" spans="1:6" s="356" customFormat="1" x14ac:dyDescent="0.2">
      <c r="A333" s="193"/>
      <c r="B333" s="355"/>
      <c r="C333" s="2"/>
      <c r="D333" s="72"/>
      <c r="E333" s="72"/>
      <c r="F333" s="72"/>
    </row>
    <row r="334" spans="1:6" s="356" customFormat="1" x14ac:dyDescent="0.2">
      <c r="A334" s="193"/>
      <c r="B334" s="355"/>
      <c r="C334" s="2"/>
      <c r="D334" s="72"/>
      <c r="E334" s="72"/>
      <c r="F334" s="72"/>
    </row>
    <row r="335" spans="1:6" s="356" customFormat="1" x14ac:dyDescent="0.2">
      <c r="A335" s="193"/>
      <c r="B335" s="355"/>
      <c r="C335" s="2"/>
      <c r="D335" s="72"/>
      <c r="E335" s="72"/>
      <c r="F335" s="72"/>
    </row>
    <row r="336" spans="1:6" s="356" customFormat="1" x14ac:dyDescent="0.2">
      <c r="A336" s="193"/>
      <c r="B336" s="355"/>
      <c r="C336" s="2"/>
      <c r="D336" s="72"/>
      <c r="E336" s="72"/>
      <c r="F336" s="72"/>
    </row>
    <row r="337" spans="1:6" s="356" customFormat="1" x14ac:dyDescent="0.2">
      <c r="A337" s="193"/>
      <c r="B337" s="355"/>
      <c r="C337" s="2"/>
      <c r="D337" s="72"/>
      <c r="E337" s="72"/>
      <c r="F337" s="72"/>
    </row>
    <row r="338" spans="1:6" s="356" customFormat="1" x14ac:dyDescent="0.2">
      <c r="A338" s="193"/>
      <c r="B338" s="355"/>
      <c r="C338" s="2"/>
      <c r="D338" s="72"/>
      <c r="E338" s="72"/>
      <c r="F338" s="72"/>
    </row>
    <row r="339" spans="1:6" s="356" customFormat="1" x14ac:dyDescent="0.2">
      <c r="A339" s="193"/>
      <c r="B339" s="355"/>
      <c r="C339" s="2"/>
      <c r="D339" s="72"/>
      <c r="E339" s="72"/>
      <c r="F339" s="72"/>
    </row>
    <row r="340" spans="1:6" s="356" customFormat="1" x14ac:dyDescent="0.2">
      <c r="A340" s="193"/>
      <c r="B340" s="355"/>
      <c r="C340" s="2"/>
      <c r="D340" s="72"/>
      <c r="E340" s="72"/>
      <c r="F340" s="72"/>
    </row>
    <row r="341" spans="1:6" s="356" customFormat="1" x14ac:dyDescent="0.2">
      <c r="A341" s="193"/>
      <c r="B341" s="355"/>
      <c r="C341" s="2"/>
      <c r="D341" s="72"/>
      <c r="E341" s="72"/>
      <c r="F341" s="72"/>
    </row>
    <row r="342" spans="1:6" s="356" customFormat="1" x14ac:dyDescent="0.2">
      <c r="A342" s="193"/>
      <c r="B342" s="355"/>
      <c r="C342" s="2"/>
      <c r="D342" s="72"/>
      <c r="E342" s="72"/>
      <c r="F342" s="72"/>
    </row>
    <row r="343" spans="1:6" s="356" customFormat="1" x14ac:dyDescent="0.2">
      <c r="A343" s="193"/>
      <c r="B343" s="355"/>
      <c r="C343" s="2"/>
      <c r="D343" s="72"/>
      <c r="E343" s="72"/>
      <c r="F343" s="72"/>
    </row>
    <row r="344" spans="1:6" s="356" customFormat="1" x14ac:dyDescent="0.2">
      <c r="A344" s="193"/>
      <c r="B344" s="355"/>
      <c r="C344" s="2"/>
      <c r="D344" s="72"/>
      <c r="E344" s="72"/>
      <c r="F344" s="72"/>
    </row>
    <row r="345" spans="1:6" s="356" customFormat="1" x14ac:dyDescent="0.2">
      <c r="A345" s="193"/>
      <c r="B345" s="355"/>
      <c r="C345" s="2"/>
      <c r="D345" s="72"/>
      <c r="E345" s="72"/>
      <c r="F345" s="72"/>
    </row>
    <row r="346" spans="1:6" s="356" customFormat="1" x14ac:dyDescent="0.2">
      <c r="A346" s="193"/>
      <c r="B346" s="355"/>
      <c r="C346" s="2"/>
      <c r="D346" s="72"/>
      <c r="E346" s="72"/>
      <c r="F346" s="72"/>
    </row>
    <row r="347" spans="1:6" s="356" customFormat="1" x14ac:dyDescent="0.2">
      <c r="A347" s="193"/>
      <c r="B347" s="355"/>
      <c r="C347" s="2"/>
      <c r="D347" s="72"/>
      <c r="E347" s="72"/>
      <c r="F347" s="72"/>
    </row>
    <row r="348" spans="1:6" s="356" customFormat="1" x14ac:dyDescent="0.2">
      <c r="A348" s="193"/>
      <c r="B348" s="355"/>
      <c r="C348" s="2"/>
      <c r="D348" s="72"/>
      <c r="E348" s="72"/>
      <c r="F348" s="72"/>
    </row>
    <row r="349" spans="1:6" s="356" customFormat="1" x14ac:dyDescent="0.2">
      <c r="A349" s="193"/>
      <c r="B349" s="355"/>
      <c r="C349" s="2"/>
      <c r="D349" s="72"/>
      <c r="E349" s="72"/>
      <c r="F349" s="72"/>
    </row>
    <row r="350" spans="1:6" s="356" customFormat="1" x14ac:dyDescent="0.2">
      <c r="A350" s="193"/>
      <c r="B350" s="355"/>
      <c r="C350" s="2"/>
      <c r="D350" s="72"/>
      <c r="E350" s="72"/>
      <c r="F350" s="72"/>
    </row>
    <row r="351" spans="1:6" s="356" customFormat="1" x14ac:dyDescent="0.2">
      <c r="A351" s="193"/>
      <c r="B351" s="355"/>
      <c r="C351" s="2"/>
      <c r="D351" s="72"/>
      <c r="E351" s="72"/>
      <c r="F351" s="72"/>
    </row>
    <row r="352" spans="1:6" s="356" customFormat="1" x14ac:dyDescent="0.2">
      <c r="A352" s="193"/>
      <c r="B352" s="355"/>
      <c r="C352" s="2"/>
      <c r="D352" s="72"/>
      <c r="E352" s="72"/>
      <c r="F352" s="72"/>
    </row>
    <row r="353" spans="1:6" s="356" customFormat="1" x14ac:dyDescent="0.2">
      <c r="A353" s="193"/>
      <c r="B353" s="355"/>
      <c r="C353" s="2"/>
      <c r="D353" s="72"/>
      <c r="E353" s="72"/>
      <c r="F353" s="72"/>
    </row>
    <row r="354" spans="1:6" s="356" customFormat="1" x14ac:dyDescent="0.2">
      <c r="A354" s="193"/>
      <c r="B354" s="355"/>
      <c r="C354" s="2"/>
      <c r="D354" s="72"/>
      <c r="E354" s="72"/>
      <c r="F354" s="72"/>
    </row>
    <row r="355" spans="1:6" s="356" customFormat="1" x14ac:dyDescent="0.2">
      <c r="A355" s="193"/>
      <c r="B355" s="355"/>
      <c r="C355" s="2"/>
      <c r="D355" s="72"/>
      <c r="E355" s="72"/>
      <c r="F355" s="72"/>
    </row>
    <row r="356" spans="1:6" s="356" customFormat="1" x14ac:dyDescent="0.2">
      <c r="A356" s="193"/>
      <c r="B356" s="355"/>
      <c r="C356" s="2"/>
      <c r="D356" s="72"/>
      <c r="E356" s="72"/>
      <c r="F356" s="72"/>
    </row>
    <row r="357" spans="1:6" s="356" customFormat="1" x14ac:dyDescent="0.2">
      <c r="A357" s="193"/>
      <c r="B357" s="355"/>
      <c r="C357" s="2"/>
      <c r="D357" s="72"/>
      <c r="E357" s="72"/>
      <c r="F357" s="72"/>
    </row>
    <row r="358" spans="1:6" s="356" customFormat="1" x14ac:dyDescent="0.2">
      <c r="A358" s="193"/>
      <c r="B358" s="355"/>
      <c r="C358" s="2"/>
      <c r="D358" s="72"/>
      <c r="E358" s="72"/>
      <c r="F358" s="72"/>
    </row>
    <row r="359" spans="1:6" s="356" customFormat="1" x14ac:dyDescent="0.2">
      <c r="A359" s="193"/>
      <c r="B359" s="355"/>
      <c r="C359" s="2"/>
      <c r="D359" s="72"/>
      <c r="E359" s="72"/>
      <c r="F359" s="72"/>
    </row>
    <row r="360" spans="1:6" s="356" customFormat="1" x14ac:dyDescent="0.2">
      <c r="A360" s="193"/>
      <c r="B360" s="355"/>
      <c r="C360" s="2"/>
      <c r="D360" s="72"/>
      <c r="E360" s="72"/>
      <c r="F360" s="72"/>
    </row>
    <row r="361" spans="1:6" s="356" customFormat="1" x14ac:dyDescent="0.2">
      <c r="A361" s="193"/>
      <c r="B361" s="355"/>
      <c r="C361" s="2"/>
      <c r="D361" s="72"/>
      <c r="E361" s="72"/>
      <c r="F361" s="72"/>
    </row>
    <row r="362" spans="1:6" s="356" customFormat="1" x14ac:dyDescent="0.2">
      <c r="A362" s="193"/>
      <c r="B362" s="355"/>
      <c r="C362" s="2"/>
      <c r="D362" s="72"/>
      <c r="E362" s="72"/>
      <c r="F362" s="72"/>
    </row>
    <row r="363" spans="1:6" s="356" customFormat="1" x14ac:dyDescent="0.2">
      <c r="A363" s="193"/>
      <c r="B363" s="355"/>
      <c r="C363" s="2"/>
      <c r="D363" s="72"/>
      <c r="E363" s="72"/>
      <c r="F363" s="72"/>
    </row>
    <row r="364" spans="1:6" s="356" customFormat="1" x14ac:dyDescent="0.2">
      <c r="A364" s="193"/>
      <c r="B364" s="355"/>
      <c r="C364" s="2"/>
      <c r="D364" s="72"/>
      <c r="E364" s="72"/>
      <c r="F364" s="72"/>
    </row>
    <row r="365" spans="1:6" s="356" customFormat="1" x14ac:dyDescent="0.2">
      <c r="A365" s="193"/>
      <c r="B365" s="355"/>
      <c r="C365" s="2"/>
      <c r="D365" s="72"/>
      <c r="E365" s="72"/>
      <c r="F365" s="72"/>
    </row>
    <row r="366" spans="1:6" s="356" customFormat="1" x14ac:dyDescent="0.2">
      <c r="A366" s="193"/>
      <c r="B366" s="355"/>
      <c r="C366" s="2"/>
      <c r="D366" s="72"/>
      <c r="E366" s="72"/>
      <c r="F366" s="72"/>
    </row>
    <row r="367" spans="1:6" s="356" customFormat="1" x14ac:dyDescent="0.2">
      <c r="A367" s="193"/>
      <c r="B367" s="355"/>
      <c r="C367" s="2"/>
      <c r="D367" s="72"/>
      <c r="E367" s="72"/>
      <c r="F367" s="72"/>
    </row>
    <row r="368" spans="1:6" s="356" customFormat="1" x14ac:dyDescent="0.2">
      <c r="A368" s="193"/>
      <c r="B368" s="355"/>
      <c r="C368" s="2"/>
      <c r="D368" s="72"/>
      <c r="E368" s="72"/>
      <c r="F368" s="72"/>
    </row>
    <row r="369" spans="1:6" s="356" customFormat="1" x14ac:dyDescent="0.2">
      <c r="A369" s="193"/>
      <c r="B369" s="355"/>
      <c r="C369" s="2"/>
      <c r="D369" s="72"/>
      <c r="E369" s="72"/>
      <c r="F369" s="72"/>
    </row>
    <row r="370" spans="1:6" s="356" customFormat="1" x14ac:dyDescent="0.2">
      <c r="A370" s="193"/>
      <c r="B370" s="355"/>
      <c r="C370" s="2"/>
      <c r="D370" s="72"/>
      <c r="E370" s="72"/>
      <c r="F370" s="72"/>
    </row>
    <row r="371" spans="1:6" s="356" customFormat="1" x14ac:dyDescent="0.2">
      <c r="A371" s="193"/>
      <c r="B371" s="355"/>
      <c r="C371" s="2"/>
      <c r="D371" s="72"/>
      <c r="E371" s="72"/>
      <c r="F371" s="72"/>
    </row>
    <row r="372" spans="1:6" s="356" customFormat="1" x14ac:dyDescent="0.2">
      <c r="A372" s="193"/>
      <c r="B372" s="355"/>
      <c r="C372" s="2"/>
      <c r="D372" s="72"/>
      <c r="E372" s="72"/>
      <c r="F372" s="72"/>
    </row>
    <row r="373" spans="1:6" s="356" customFormat="1" x14ac:dyDescent="0.2">
      <c r="A373" s="193"/>
      <c r="B373" s="355"/>
      <c r="C373" s="2"/>
      <c r="D373" s="72"/>
      <c r="E373" s="72"/>
      <c r="F373" s="72"/>
    </row>
    <row r="374" spans="1:6" s="356" customFormat="1" x14ac:dyDescent="0.2">
      <c r="A374" s="193"/>
      <c r="B374" s="355"/>
      <c r="C374" s="2"/>
      <c r="D374" s="72"/>
      <c r="E374" s="72"/>
      <c r="F374" s="72"/>
    </row>
    <row r="375" spans="1:6" s="356" customFormat="1" x14ac:dyDescent="0.2">
      <c r="A375" s="193"/>
      <c r="B375" s="355"/>
      <c r="C375" s="2"/>
      <c r="D375" s="72"/>
      <c r="E375" s="72"/>
      <c r="F375" s="72"/>
    </row>
    <row r="376" spans="1:6" s="356" customFormat="1" x14ac:dyDescent="0.2">
      <c r="A376" s="193"/>
      <c r="B376" s="355"/>
      <c r="C376" s="2"/>
      <c r="D376" s="72"/>
      <c r="E376" s="72"/>
      <c r="F376" s="72"/>
    </row>
    <row r="377" spans="1:6" s="356" customFormat="1" x14ac:dyDescent="0.2">
      <c r="A377" s="193"/>
      <c r="B377" s="355"/>
      <c r="C377" s="2"/>
      <c r="D377" s="72"/>
      <c r="E377" s="72"/>
      <c r="F377" s="72"/>
    </row>
    <row r="378" spans="1:6" s="356" customFormat="1" x14ac:dyDescent="0.2">
      <c r="A378" s="193"/>
      <c r="B378" s="355"/>
      <c r="C378" s="2"/>
      <c r="D378" s="72"/>
      <c r="E378" s="72"/>
      <c r="F378" s="72"/>
    </row>
    <row r="379" spans="1:6" s="356" customFormat="1" x14ac:dyDescent="0.2">
      <c r="A379" s="193"/>
      <c r="B379" s="355"/>
      <c r="C379" s="2"/>
      <c r="D379" s="72"/>
      <c r="E379" s="72"/>
      <c r="F379" s="72"/>
    </row>
    <row r="380" spans="1:6" s="356" customFormat="1" x14ac:dyDescent="0.2">
      <c r="A380" s="193"/>
      <c r="B380" s="355"/>
      <c r="C380" s="2"/>
      <c r="D380" s="72"/>
      <c r="E380" s="72"/>
      <c r="F380" s="72"/>
    </row>
    <row r="381" spans="1:6" s="356" customFormat="1" x14ac:dyDescent="0.2">
      <c r="A381" s="193"/>
      <c r="B381" s="355"/>
      <c r="C381" s="2"/>
      <c r="D381" s="72"/>
      <c r="E381" s="72"/>
      <c r="F381" s="72"/>
    </row>
    <row r="382" spans="1:6" s="356" customFormat="1" x14ac:dyDescent="0.2">
      <c r="A382" s="193"/>
      <c r="B382" s="355"/>
      <c r="C382" s="2"/>
      <c r="D382" s="72"/>
      <c r="E382" s="72"/>
      <c r="F382" s="72"/>
    </row>
    <row r="383" spans="1:6" s="356" customFormat="1" x14ac:dyDescent="0.2">
      <c r="A383" s="193"/>
      <c r="B383" s="355"/>
      <c r="C383" s="2"/>
      <c r="D383" s="72"/>
      <c r="E383" s="72"/>
      <c r="F383" s="72"/>
    </row>
    <row r="384" spans="1:6" s="356" customFormat="1" x14ac:dyDescent="0.2">
      <c r="A384" s="193"/>
      <c r="B384" s="355"/>
      <c r="C384" s="2"/>
      <c r="D384" s="72"/>
      <c r="E384" s="72"/>
      <c r="F384" s="72"/>
    </row>
    <row r="385" spans="1:6" s="356" customFormat="1" x14ac:dyDescent="0.2">
      <c r="A385" s="193"/>
      <c r="B385" s="355"/>
      <c r="C385" s="2"/>
      <c r="D385" s="72"/>
      <c r="E385" s="72"/>
      <c r="F385" s="72"/>
    </row>
    <row r="386" spans="1:6" s="356" customFormat="1" x14ac:dyDescent="0.2">
      <c r="A386" s="193"/>
      <c r="B386" s="355"/>
      <c r="C386" s="2"/>
      <c r="D386" s="72"/>
      <c r="E386" s="72"/>
      <c r="F386" s="72"/>
    </row>
    <row r="387" spans="1:6" s="356" customFormat="1" x14ac:dyDescent="0.2">
      <c r="A387" s="193"/>
      <c r="B387" s="355"/>
      <c r="C387" s="2"/>
      <c r="D387" s="72"/>
      <c r="E387" s="72"/>
      <c r="F387" s="72"/>
    </row>
    <row r="388" spans="1:6" s="356" customFormat="1" x14ac:dyDescent="0.2">
      <c r="A388" s="193"/>
      <c r="B388" s="355"/>
      <c r="C388" s="2"/>
      <c r="D388" s="72"/>
      <c r="E388" s="72"/>
      <c r="F388" s="72"/>
    </row>
    <row r="389" spans="1:6" s="356" customFormat="1" x14ac:dyDescent="0.2">
      <c r="A389" s="193"/>
      <c r="B389" s="355"/>
      <c r="C389" s="2"/>
      <c r="D389" s="72"/>
      <c r="E389" s="72"/>
      <c r="F389" s="72"/>
    </row>
    <row r="390" spans="1:6" s="356" customFormat="1" x14ac:dyDescent="0.2">
      <c r="A390" s="193"/>
      <c r="B390" s="355"/>
      <c r="C390" s="2"/>
      <c r="D390" s="72"/>
      <c r="E390" s="72"/>
      <c r="F390" s="72"/>
    </row>
    <row r="391" spans="1:6" s="356" customFormat="1" x14ac:dyDescent="0.2">
      <c r="A391" s="193"/>
      <c r="B391" s="355"/>
      <c r="C391" s="2"/>
      <c r="D391" s="72"/>
      <c r="E391" s="72"/>
      <c r="F391" s="72"/>
    </row>
    <row r="392" spans="1:6" s="356" customFormat="1" x14ac:dyDescent="0.2">
      <c r="A392" s="193"/>
      <c r="B392" s="355"/>
      <c r="C392" s="2"/>
      <c r="D392" s="72"/>
      <c r="E392" s="72"/>
      <c r="F392" s="72"/>
    </row>
    <row r="393" spans="1:6" s="356" customFormat="1" x14ac:dyDescent="0.2">
      <c r="A393" s="193"/>
      <c r="B393" s="355"/>
      <c r="C393" s="2"/>
      <c r="D393" s="72"/>
      <c r="E393" s="72"/>
      <c r="F393" s="72"/>
    </row>
    <row r="394" spans="1:6" s="356" customFormat="1" x14ac:dyDescent="0.2">
      <c r="A394" s="193"/>
      <c r="B394" s="355"/>
      <c r="C394" s="2"/>
      <c r="D394" s="72"/>
      <c r="E394" s="72"/>
      <c r="F394" s="72"/>
    </row>
    <row r="395" spans="1:6" s="356" customFormat="1" x14ac:dyDescent="0.2">
      <c r="A395" s="193"/>
      <c r="B395" s="355"/>
      <c r="C395" s="2"/>
      <c r="D395" s="72"/>
      <c r="E395" s="72"/>
      <c r="F395" s="72"/>
    </row>
    <row r="396" spans="1:6" s="356" customFormat="1" x14ac:dyDescent="0.2">
      <c r="A396" s="193"/>
      <c r="B396" s="355"/>
      <c r="C396" s="2"/>
      <c r="D396" s="72"/>
      <c r="E396" s="72"/>
      <c r="F396" s="72"/>
    </row>
    <row r="397" spans="1:6" s="356" customFormat="1" x14ac:dyDescent="0.2">
      <c r="A397" s="193"/>
      <c r="B397" s="355"/>
      <c r="C397" s="2"/>
      <c r="D397" s="72"/>
      <c r="E397" s="72"/>
      <c r="F397" s="72"/>
    </row>
    <row r="398" spans="1:6" s="356" customFormat="1" x14ac:dyDescent="0.2">
      <c r="A398" s="193"/>
      <c r="B398" s="355"/>
      <c r="C398" s="2"/>
      <c r="D398" s="72"/>
      <c r="E398" s="72"/>
      <c r="F398" s="72"/>
    </row>
    <row r="399" spans="1:6" s="356" customFormat="1" x14ac:dyDescent="0.2">
      <c r="A399" s="193"/>
      <c r="B399" s="355"/>
      <c r="C399" s="2"/>
      <c r="D399" s="72"/>
      <c r="E399" s="72"/>
      <c r="F399" s="72"/>
    </row>
    <row r="400" spans="1:6" s="356" customFormat="1" x14ac:dyDescent="0.2">
      <c r="A400" s="193"/>
      <c r="B400" s="355"/>
      <c r="C400" s="2"/>
      <c r="D400" s="72"/>
      <c r="E400" s="72"/>
      <c r="F400" s="72"/>
    </row>
    <row r="401" spans="1:6" s="356" customFormat="1" x14ac:dyDescent="0.2">
      <c r="A401" s="193"/>
      <c r="B401" s="355"/>
      <c r="C401" s="2"/>
      <c r="D401" s="72"/>
      <c r="E401" s="72"/>
      <c r="F401" s="72"/>
    </row>
    <row r="402" spans="1:6" s="356" customFormat="1" x14ac:dyDescent="0.2">
      <c r="A402" s="193"/>
      <c r="B402" s="355"/>
      <c r="C402" s="2"/>
      <c r="D402" s="72"/>
      <c r="E402" s="72"/>
      <c r="F402" s="72"/>
    </row>
    <row r="403" spans="1:6" s="356" customFormat="1" x14ac:dyDescent="0.2">
      <c r="A403" s="193"/>
      <c r="B403" s="355"/>
      <c r="C403" s="2"/>
      <c r="D403" s="72"/>
      <c r="E403" s="72"/>
      <c r="F403" s="72"/>
    </row>
    <row r="404" spans="1:6" s="356" customFormat="1" x14ac:dyDescent="0.2">
      <c r="A404" s="193"/>
      <c r="B404" s="355"/>
      <c r="C404" s="2"/>
      <c r="D404" s="72"/>
      <c r="E404" s="72"/>
      <c r="F404" s="72"/>
    </row>
    <row r="405" spans="1:6" s="356" customFormat="1" x14ac:dyDescent="0.2">
      <c r="A405" s="193"/>
      <c r="B405" s="355"/>
      <c r="C405" s="2"/>
      <c r="D405" s="72"/>
      <c r="E405" s="72"/>
      <c r="F405" s="72"/>
    </row>
    <row r="406" spans="1:6" s="356" customFormat="1" x14ac:dyDescent="0.2">
      <c r="A406" s="193"/>
      <c r="B406" s="355"/>
      <c r="C406" s="2"/>
      <c r="D406" s="72"/>
      <c r="E406" s="72"/>
      <c r="F406" s="72"/>
    </row>
    <row r="407" spans="1:6" s="356" customFormat="1" x14ac:dyDescent="0.2">
      <c r="A407" s="193"/>
      <c r="B407" s="355"/>
      <c r="C407" s="2"/>
      <c r="D407" s="72"/>
      <c r="E407" s="72"/>
      <c r="F407" s="72"/>
    </row>
    <row r="408" spans="1:6" s="356" customFormat="1" x14ac:dyDescent="0.2">
      <c r="A408" s="193"/>
      <c r="B408" s="355"/>
      <c r="C408" s="2"/>
      <c r="D408" s="72"/>
      <c r="E408" s="72"/>
      <c r="F408" s="72"/>
    </row>
    <row r="409" spans="1:6" s="356" customFormat="1" x14ac:dyDescent="0.2">
      <c r="A409" s="193"/>
      <c r="B409" s="355"/>
      <c r="C409" s="2"/>
      <c r="D409" s="72"/>
      <c r="E409" s="72"/>
      <c r="F409" s="72"/>
    </row>
    <row r="410" spans="1:6" s="356" customFormat="1" x14ac:dyDescent="0.2">
      <c r="A410" s="193"/>
      <c r="B410" s="355"/>
      <c r="C410" s="2"/>
      <c r="D410" s="72"/>
      <c r="E410" s="72"/>
      <c r="F410" s="72"/>
    </row>
    <row r="411" spans="1:6" s="356" customFormat="1" x14ac:dyDescent="0.2">
      <c r="A411" s="193"/>
      <c r="B411" s="355"/>
      <c r="C411" s="2"/>
      <c r="D411" s="72"/>
      <c r="E411" s="72"/>
      <c r="F411" s="72"/>
    </row>
    <row r="412" spans="1:6" s="356" customFormat="1" x14ac:dyDescent="0.2">
      <c r="A412" s="193"/>
      <c r="B412" s="355"/>
      <c r="C412" s="2"/>
      <c r="D412" s="72"/>
      <c r="E412" s="72"/>
      <c r="F412" s="72"/>
    </row>
    <row r="413" spans="1:6" s="356" customFormat="1" x14ac:dyDescent="0.2">
      <c r="A413" s="193"/>
      <c r="B413" s="355"/>
      <c r="C413" s="2"/>
      <c r="D413" s="72"/>
      <c r="E413" s="72"/>
      <c r="F413" s="72"/>
    </row>
    <row r="414" spans="1:6" s="356" customFormat="1" x14ac:dyDescent="0.2">
      <c r="A414" s="193"/>
      <c r="B414" s="355"/>
      <c r="C414" s="2"/>
      <c r="D414" s="72"/>
      <c r="E414" s="72"/>
      <c r="F414" s="72"/>
    </row>
    <row r="415" spans="1:6" s="356" customFormat="1" x14ac:dyDescent="0.2">
      <c r="A415" s="193"/>
      <c r="B415" s="355"/>
      <c r="C415" s="2"/>
      <c r="D415" s="72"/>
      <c r="E415" s="72"/>
      <c r="F415" s="72"/>
    </row>
    <row r="416" spans="1:6" s="356" customFormat="1" x14ac:dyDescent="0.2">
      <c r="A416" s="193"/>
      <c r="B416" s="355"/>
      <c r="C416" s="2"/>
      <c r="D416" s="72"/>
      <c r="E416" s="72"/>
      <c r="F416" s="72"/>
    </row>
    <row r="417" spans="1:6" s="356" customFormat="1" x14ac:dyDescent="0.2">
      <c r="A417" s="193"/>
      <c r="B417" s="355"/>
      <c r="C417" s="2"/>
      <c r="D417" s="72"/>
      <c r="E417" s="72"/>
      <c r="F417" s="72"/>
    </row>
    <row r="418" spans="1:6" s="356" customFormat="1" x14ac:dyDescent="0.2">
      <c r="A418" s="193"/>
      <c r="B418" s="355"/>
      <c r="C418" s="2"/>
      <c r="D418" s="72"/>
      <c r="E418" s="72"/>
      <c r="F418" s="72"/>
    </row>
    <row r="419" spans="1:6" s="356" customFormat="1" x14ac:dyDescent="0.2">
      <c r="A419" s="193"/>
      <c r="B419" s="355"/>
      <c r="C419" s="2"/>
      <c r="D419" s="72"/>
      <c r="E419" s="72"/>
      <c r="F419" s="72"/>
    </row>
    <row r="420" spans="1:6" s="356" customFormat="1" x14ac:dyDescent="0.2">
      <c r="A420" s="193"/>
      <c r="B420" s="355"/>
      <c r="C420" s="2"/>
      <c r="D420" s="72"/>
      <c r="E420" s="72"/>
      <c r="F420" s="72"/>
    </row>
    <row r="421" spans="1:6" s="356" customFormat="1" x14ac:dyDescent="0.2">
      <c r="A421" s="193"/>
      <c r="B421" s="355"/>
      <c r="C421" s="2"/>
      <c r="D421" s="72"/>
      <c r="E421" s="72"/>
      <c r="F421" s="72"/>
    </row>
    <row r="422" spans="1:6" s="356" customFormat="1" x14ac:dyDescent="0.2">
      <c r="A422" s="193"/>
      <c r="B422" s="355"/>
      <c r="C422" s="2"/>
      <c r="D422" s="72"/>
      <c r="E422" s="72"/>
      <c r="F422" s="72"/>
    </row>
    <row r="423" spans="1:6" s="356" customFormat="1" x14ac:dyDescent="0.2">
      <c r="A423" s="193"/>
      <c r="B423" s="355"/>
      <c r="C423" s="2"/>
      <c r="D423" s="72"/>
      <c r="E423" s="72"/>
      <c r="F423" s="72"/>
    </row>
    <row r="424" spans="1:6" s="356" customFormat="1" x14ac:dyDescent="0.2">
      <c r="A424" s="193"/>
      <c r="B424" s="355"/>
      <c r="C424" s="2"/>
      <c r="D424" s="72"/>
      <c r="E424" s="72"/>
      <c r="F424" s="72"/>
    </row>
    <row r="425" spans="1:6" s="356" customFormat="1" x14ac:dyDescent="0.2">
      <c r="A425" s="193"/>
      <c r="B425" s="355"/>
      <c r="C425" s="2"/>
      <c r="D425" s="72"/>
      <c r="E425" s="72"/>
      <c r="F425" s="72"/>
    </row>
    <row r="426" spans="1:6" s="356" customFormat="1" x14ac:dyDescent="0.2">
      <c r="A426" s="193"/>
      <c r="B426" s="355"/>
      <c r="C426" s="2"/>
      <c r="D426" s="72"/>
      <c r="E426" s="72"/>
      <c r="F426" s="72"/>
    </row>
    <row r="427" spans="1:6" s="356" customFormat="1" x14ac:dyDescent="0.2">
      <c r="A427" s="193"/>
      <c r="B427" s="355"/>
      <c r="C427" s="2"/>
      <c r="D427" s="72"/>
      <c r="E427" s="72"/>
      <c r="F427" s="72"/>
    </row>
    <row r="428" spans="1:6" s="356" customFormat="1" x14ac:dyDescent="0.2">
      <c r="A428" s="193"/>
      <c r="B428" s="355"/>
      <c r="C428" s="2"/>
      <c r="D428" s="72"/>
      <c r="E428" s="72"/>
      <c r="F428" s="72"/>
    </row>
    <row r="429" spans="1:6" s="356" customFormat="1" x14ac:dyDescent="0.2">
      <c r="A429" s="193"/>
      <c r="B429" s="355"/>
      <c r="C429" s="2"/>
      <c r="D429" s="72"/>
      <c r="E429" s="72"/>
      <c r="F429" s="72"/>
    </row>
    <row r="430" spans="1:6" s="356" customFormat="1" x14ac:dyDescent="0.2">
      <c r="A430" s="193"/>
      <c r="B430" s="355"/>
      <c r="C430" s="2"/>
      <c r="D430" s="72"/>
      <c r="E430" s="72"/>
      <c r="F430" s="72"/>
    </row>
    <row r="431" spans="1:6" s="356" customFormat="1" x14ac:dyDescent="0.2">
      <c r="A431" s="193"/>
      <c r="B431" s="355"/>
      <c r="C431" s="2"/>
      <c r="D431" s="72"/>
      <c r="E431" s="72"/>
      <c r="F431" s="72"/>
    </row>
    <row r="432" spans="1:6" s="356" customFormat="1" x14ac:dyDescent="0.2">
      <c r="A432" s="193"/>
      <c r="B432" s="355"/>
      <c r="C432" s="2"/>
      <c r="D432" s="72"/>
      <c r="E432" s="72"/>
      <c r="F432" s="72"/>
    </row>
    <row r="433" spans="1:6" s="356" customFormat="1" x14ac:dyDescent="0.2">
      <c r="A433" s="193"/>
      <c r="B433" s="355"/>
      <c r="C433" s="2"/>
      <c r="D433" s="72"/>
      <c r="E433" s="72"/>
      <c r="F433" s="72"/>
    </row>
    <row r="434" spans="1:6" s="356" customFormat="1" x14ac:dyDescent="0.2">
      <c r="A434" s="193"/>
      <c r="B434" s="355"/>
      <c r="C434" s="2"/>
      <c r="D434" s="72"/>
      <c r="E434" s="72"/>
      <c r="F434" s="72"/>
    </row>
    <row r="435" spans="1:6" s="356" customFormat="1" x14ac:dyDescent="0.2">
      <c r="A435" s="193"/>
      <c r="B435" s="355"/>
      <c r="C435" s="2"/>
      <c r="D435" s="72"/>
      <c r="E435" s="72"/>
      <c r="F435" s="72"/>
    </row>
    <row r="436" spans="1:6" s="356" customFormat="1" x14ac:dyDescent="0.2">
      <c r="A436" s="193"/>
      <c r="B436" s="355"/>
      <c r="C436" s="2"/>
      <c r="D436" s="72"/>
      <c r="E436" s="72"/>
      <c r="F436" s="72"/>
    </row>
    <row r="437" spans="1:6" s="356" customFormat="1" x14ac:dyDescent="0.2">
      <c r="A437" s="193"/>
      <c r="B437" s="355"/>
      <c r="C437" s="2"/>
      <c r="D437" s="72"/>
      <c r="E437" s="72"/>
      <c r="F437" s="72"/>
    </row>
    <row r="438" spans="1:6" s="356" customFormat="1" x14ac:dyDescent="0.2">
      <c r="A438" s="193"/>
      <c r="B438" s="355"/>
      <c r="C438" s="2"/>
      <c r="D438" s="72"/>
      <c r="E438" s="72"/>
      <c r="F438" s="72"/>
    </row>
    <row r="439" spans="1:6" s="356" customFormat="1" x14ac:dyDescent="0.2">
      <c r="A439" s="193"/>
      <c r="B439" s="355"/>
      <c r="C439" s="2"/>
      <c r="D439" s="72"/>
      <c r="E439" s="72"/>
      <c r="F439" s="72"/>
    </row>
    <row r="440" spans="1:6" s="356" customFormat="1" x14ac:dyDescent="0.2">
      <c r="A440" s="193"/>
      <c r="B440" s="355"/>
      <c r="C440" s="2"/>
      <c r="D440" s="72"/>
      <c r="E440" s="72"/>
      <c r="F440" s="72"/>
    </row>
    <row r="441" spans="1:6" s="356" customFormat="1" x14ac:dyDescent="0.2">
      <c r="A441" s="193"/>
      <c r="B441" s="355"/>
      <c r="C441" s="2"/>
      <c r="D441" s="72"/>
      <c r="E441" s="72"/>
      <c r="F441" s="72"/>
    </row>
    <row r="442" spans="1:6" s="356" customFormat="1" x14ac:dyDescent="0.2">
      <c r="A442" s="193"/>
      <c r="B442" s="355"/>
      <c r="C442" s="2"/>
      <c r="D442" s="72"/>
      <c r="E442" s="72"/>
      <c r="F442" s="72"/>
    </row>
    <row r="443" spans="1:6" s="356" customFormat="1" x14ac:dyDescent="0.2">
      <c r="A443" s="193"/>
      <c r="B443" s="355"/>
      <c r="C443" s="2"/>
      <c r="D443" s="72"/>
      <c r="E443" s="72"/>
      <c r="F443" s="72"/>
    </row>
    <row r="444" spans="1:6" s="356" customFormat="1" x14ac:dyDescent="0.2">
      <c r="A444" s="193"/>
      <c r="B444" s="355"/>
      <c r="C444" s="2"/>
      <c r="D444" s="72"/>
      <c r="E444" s="72"/>
      <c r="F444" s="72"/>
    </row>
    <row r="445" spans="1:6" s="356" customFormat="1" x14ac:dyDescent="0.2">
      <c r="A445" s="193"/>
      <c r="B445" s="355"/>
      <c r="C445" s="2"/>
      <c r="D445" s="72"/>
      <c r="E445" s="72"/>
      <c r="F445" s="72"/>
    </row>
    <row r="446" spans="1:6" s="356" customFormat="1" x14ac:dyDescent="0.2">
      <c r="A446" s="193"/>
      <c r="B446" s="355"/>
      <c r="C446" s="2"/>
      <c r="D446" s="72"/>
      <c r="E446" s="72"/>
      <c r="F446" s="72"/>
    </row>
    <row r="447" spans="1:6" s="356" customFormat="1" x14ac:dyDescent="0.2">
      <c r="A447" s="193"/>
      <c r="B447" s="355"/>
      <c r="C447" s="2"/>
      <c r="D447" s="72"/>
      <c r="E447" s="72"/>
      <c r="F447" s="72"/>
    </row>
    <row r="448" spans="1:6" s="356" customFormat="1" x14ac:dyDescent="0.2">
      <c r="A448" s="193"/>
      <c r="B448" s="355"/>
      <c r="C448" s="2"/>
      <c r="D448" s="72"/>
      <c r="E448" s="72"/>
      <c r="F448" s="72"/>
    </row>
    <row r="449" spans="1:6" s="356" customFormat="1" x14ac:dyDescent="0.2">
      <c r="A449" s="193"/>
      <c r="B449" s="355"/>
      <c r="C449" s="2"/>
      <c r="D449" s="72"/>
      <c r="E449" s="72"/>
      <c r="F449" s="72"/>
    </row>
    <row r="450" spans="1:6" s="356" customFormat="1" x14ac:dyDescent="0.2">
      <c r="A450" s="193"/>
      <c r="B450" s="355"/>
      <c r="C450" s="2"/>
      <c r="D450" s="72"/>
      <c r="E450" s="72"/>
      <c r="F450" s="72"/>
    </row>
    <row r="451" spans="1:6" s="356" customFormat="1" x14ac:dyDescent="0.2">
      <c r="A451" s="193"/>
      <c r="B451" s="355"/>
      <c r="C451" s="2"/>
      <c r="D451" s="72"/>
      <c r="E451" s="72"/>
      <c r="F451" s="72"/>
    </row>
    <row r="452" spans="1:6" s="356" customFormat="1" x14ac:dyDescent="0.2">
      <c r="A452" s="193"/>
      <c r="B452" s="355"/>
      <c r="C452" s="2"/>
      <c r="D452" s="72"/>
      <c r="E452" s="72"/>
      <c r="F452" s="72"/>
    </row>
    <row r="453" spans="1:6" s="356" customFormat="1" x14ac:dyDescent="0.2">
      <c r="A453" s="193"/>
      <c r="B453" s="355"/>
      <c r="C453" s="2"/>
      <c r="D453" s="72"/>
      <c r="E453" s="72"/>
      <c r="F453" s="72"/>
    </row>
    <row r="454" spans="1:6" s="356" customFormat="1" x14ac:dyDescent="0.2">
      <c r="A454" s="193"/>
      <c r="B454" s="355"/>
      <c r="C454" s="2"/>
      <c r="D454" s="72"/>
      <c r="E454" s="72"/>
      <c r="F454" s="72"/>
    </row>
    <row r="455" spans="1:6" s="356" customFormat="1" x14ac:dyDescent="0.2">
      <c r="A455" s="193"/>
      <c r="B455" s="355"/>
      <c r="C455" s="2"/>
      <c r="D455" s="72"/>
      <c r="E455" s="72"/>
      <c r="F455" s="72"/>
    </row>
    <row r="456" spans="1:6" s="356" customFormat="1" x14ac:dyDescent="0.2">
      <c r="A456" s="193"/>
      <c r="B456" s="355"/>
      <c r="C456" s="2"/>
      <c r="D456" s="72"/>
      <c r="E456" s="72"/>
      <c r="F456" s="72"/>
    </row>
    <row r="457" spans="1:6" s="356" customFormat="1" x14ac:dyDescent="0.2">
      <c r="A457" s="193"/>
      <c r="B457" s="355"/>
      <c r="C457" s="2"/>
      <c r="D457" s="72"/>
      <c r="E457" s="72"/>
      <c r="F457" s="72"/>
    </row>
    <row r="458" spans="1:6" s="356" customFormat="1" x14ac:dyDescent="0.2">
      <c r="A458" s="193"/>
      <c r="B458" s="355"/>
      <c r="C458" s="2"/>
      <c r="D458" s="72"/>
      <c r="E458" s="72"/>
      <c r="F458" s="72"/>
    </row>
    <row r="459" spans="1:6" s="356" customFormat="1" x14ac:dyDescent="0.2">
      <c r="A459" s="193"/>
      <c r="B459" s="355"/>
      <c r="C459" s="2"/>
      <c r="D459" s="72"/>
      <c r="E459" s="72"/>
      <c r="F459" s="72"/>
    </row>
    <row r="460" spans="1:6" s="356" customFormat="1" x14ac:dyDescent="0.2">
      <c r="A460" s="193"/>
      <c r="B460" s="355"/>
      <c r="C460" s="2"/>
      <c r="D460" s="72"/>
      <c r="E460" s="72"/>
      <c r="F460" s="72"/>
    </row>
    <row r="461" spans="1:6" s="356" customFormat="1" x14ac:dyDescent="0.2">
      <c r="A461" s="193"/>
      <c r="B461" s="355"/>
      <c r="C461" s="2"/>
      <c r="D461" s="72"/>
      <c r="E461" s="72"/>
      <c r="F461" s="72"/>
    </row>
    <row r="462" spans="1:6" s="356" customFormat="1" x14ac:dyDescent="0.2">
      <c r="A462" s="193"/>
      <c r="B462" s="355"/>
      <c r="C462" s="2"/>
      <c r="D462" s="72"/>
      <c r="E462" s="72"/>
      <c r="F462" s="72"/>
    </row>
    <row r="463" spans="1:6" s="356" customFormat="1" x14ac:dyDescent="0.2">
      <c r="A463" s="193"/>
      <c r="B463" s="355"/>
      <c r="C463" s="2"/>
      <c r="D463" s="72"/>
      <c r="E463" s="72"/>
      <c r="F463" s="72"/>
    </row>
    <row r="464" spans="1:6" s="356" customFormat="1" x14ac:dyDescent="0.2">
      <c r="A464" s="193"/>
      <c r="B464" s="355"/>
      <c r="C464" s="2"/>
      <c r="D464" s="72"/>
      <c r="E464" s="72"/>
      <c r="F464" s="72"/>
    </row>
    <row r="465" spans="1:6" s="356" customFormat="1" x14ac:dyDescent="0.2">
      <c r="A465" s="193"/>
      <c r="B465" s="355"/>
      <c r="C465" s="2"/>
      <c r="D465" s="72"/>
      <c r="E465" s="72"/>
      <c r="F465" s="72"/>
    </row>
    <row r="466" spans="1:6" s="356" customFormat="1" x14ac:dyDescent="0.2">
      <c r="A466" s="193"/>
      <c r="B466" s="355"/>
      <c r="C466" s="2"/>
      <c r="D466" s="72"/>
      <c r="E466" s="72"/>
      <c r="F466" s="72"/>
    </row>
    <row r="467" spans="1:6" s="356" customFormat="1" x14ac:dyDescent="0.2">
      <c r="A467" s="193"/>
      <c r="B467" s="355"/>
      <c r="C467" s="2"/>
      <c r="D467" s="72"/>
      <c r="E467" s="72"/>
      <c r="F467" s="72"/>
    </row>
    <row r="468" spans="1:6" s="356" customFormat="1" x14ac:dyDescent="0.2">
      <c r="A468" s="193"/>
      <c r="B468" s="355"/>
      <c r="C468" s="2"/>
      <c r="D468" s="72"/>
      <c r="E468" s="72"/>
      <c r="F468" s="72"/>
    </row>
    <row r="469" spans="1:6" s="356" customFormat="1" x14ac:dyDescent="0.2">
      <c r="A469" s="193"/>
      <c r="B469" s="355"/>
      <c r="C469" s="2"/>
      <c r="D469" s="72"/>
      <c r="E469" s="72"/>
      <c r="F469" s="72"/>
    </row>
    <row r="470" spans="1:6" s="356" customFormat="1" x14ac:dyDescent="0.2">
      <c r="A470" s="193"/>
      <c r="B470" s="355"/>
      <c r="C470" s="2"/>
      <c r="D470" s="72"/>
      <c r="E470" s="72"/>
      <c r="F470" s="72"/>
    </row>
    <row r="471" spans="1:6" s="356" customFormat="1" x14ac:dyDescent="0.2">
      <c r="A471" s="193"/>
      <c r="B471" s="355"/>
      <c r="C471" s="2"/>
      <c r="D471" s="72"/>
      <c r="E471" s="72"/>
      <c r="F471" s="72"/>
    </row>
    <row r="472" spans="1:6" s="356" customFormat="1" x14ac:dyDescent="0.2">
      <c r="A472" s="193"/>
      <c r="B472" s="355"/>
      <c r="C472" s="2"/>
      <c r="D472" s="72"/>
      <c r="E472" s="72"/>
      <c r="F472" s="72"/>
    </row>
    <row r="473" spans="1:6" s="356" customFormat="1" x14ac:dyDescent="0.2">
      <c r="A473" s="193"/>
      <c r="B473" s="355"/>
      <c r="C473" s="2"/>
      <c r="D473" s="72"/>
      <c r="E473" s="72"/>
      <c r="F473" s="72"/>
    </row>
    <row r="474" spans="1:6" s="356" customFormat="1" x14ac:dyDescent="0.2">
      <c r="A474" s="193"/>
      <c r="B474" s="355"/>
      <c r="C474" s="2"/>
      <c r="D474" s="72"/>
      <c r="E474" s="72"/>
      <c r="F474" s="72"/>
    </row>
    <row r="475" spans="1:6" s="356" customFormat="1" x14ac:dyDescent="0.2">
      <c r="A475" s="193"/>
      <c r="B475" s="355"/>
      <c r="C475" s="2"/>
      <c r="D475" s="72"/>
      <c r="E475" s="72"/>
      <c r="F475" s="72"/>
    </row>
    <row r="476" spans="1:6" s="356" customFormat="1" x14ac:dyDescent="0.2">
      <c r="A476" s="193"/>
      <c r="B476" s="355"/>
      <c r="C476" s="2"/>
      <c r="D476" s="72"/>
      <c r="E476" s="72"/>
      <c r="F476" s="72"/>
    </row>
    <row r="477" spans="1:6" s="356" customFormat="1" x14ac:dyDescent="0.2">
      <c r="A477" s="193"/>
      <c r="B477" s="355"/>
      <c r="C477" s="2"/>
      <c r="D477" s="72"/>
      <c r="E477" s="72"/>
      <c r="F477" s="72"/>
    </row>
    <row r="478" spans="1:6" s="356" customFormat="1" x14ac:dyDescent="0.2">
      <c r="A478" s="193"/>
      <c r="B478" s="355"/>
      <c r="C478" s="2"/>
      <c r="D478" s="72"/>
      <c r="E478" s="72"/>
      <c r="F478" s="72"/>
    </row>
    <row r="479" spans="1:6" s="356" customFormat="1" x14ac:dyDescent="0.2">
      <c r="A479" s="193"/>
      <c r="B479" s="355"/>
      <c r="C479" s="2"/>
      <c r="D479" s="72"/>
      <c r="E479" s="72"/>
      <c r="F479" s="72"/>
    </row>
    <row r="480" spans="1:6" s="356" customFormat="1" x14ac:dyDescent="0.2">
      <c r="A480" s="193"/>
      <c r="B480" s="355"/>
      <c r="C480" s="2"/>
      <c r="D480" s="72"/>
      <c r="E480" s="72"/>
      <c r="F480" s="72"/>
    </row>
    <row r="481" spans="1:6" s="356" customFormat="1" x14ac:dyDescent="0.2">
      <c r="A481" s="193"/>
      <c r="B481" s="355"/>
      <c r="C481" s="2"/>
      <c r="D481" s="72"/>
      <c r="E481" s="72"/>
      <c r="F481" s="72"/>
    </row>
    <row r="482" spans="1:6" s="356" customFormat="1" x14ac:dyDescent="0.2">
      <c r="A482" s="193"/>
      <c r="B482" s="355"/>
      <c r="C482" s="2"/>
      <c r="D482" s="72"/>
      <c r="E482" s="72"/>
      <c r="F482" s="72"/>
    </row>
    <row r="483" spans="1:6" s="356" customFormat="1" x14ac:dyDescent="0.2">
      <c r="A483" s="193"/>
      <c r="B483" s="355"/>
      <c r="C483" s="2"/>
      <c r="D483" s="72"/>
      <c r="E483" s="72"/>
      <c r="F483" s="72"/>
    </row>
    <row r="484" spans="1:6" s="356" customFormat="1" x14ac:dyDescent="0.2">
      <c r="A484" s="193"/>
      <c r="B484" s="355"/>
      <c r="C484" s="2"/>
      <c r="D484" s="72"/>
      <c r="E484" s="72"/>
      <c r="F484" s="72"/>
    </row>
    <row r="485" spans="1:6" s="356" customFormat="1" x14ac:dyDescent="0.2">
      <c r="A485" s="193"/>
      <c r="B485" s="355"/>
      <c r="C485" s="2"/>
      <c r="D485" s="72"/>
      <c r="E485" s="72"/>
      <c r="F485" s="72"/>
    </row>
    <row r="486" spans="1:6" s="356" customFormat="1" x14ac:dyDescent="0.2">
      <c r="A486" s="193"/>
      <c r="B486" s="355"/>
      <c r="C486" s="2"/>
      <c r="D486" s="72"/>
      <c r="E486" s="72"/>
      <c r="F486" s="72"/>
    </row>
    <row r="487" spans="1:6" s="356" customFormat="1" x14ac:dyDescent="0.2">
      <c r="A487" s="193"/>
      <c r="B487" s="355"/>
      <c r="C487" s="2"/>
      <c r="D487" s="72"/>
      <c r="E487" s="72"/>
      <c r="F487" s="72"/>
    </row>
    <row r="488" spans="1:6" s="356" customFormat="1" x14ac:dyDescent="0.2">
      <c r="A488" s="193"/>
      <c r="B488" s="355"/>
      <c r="C488" s="2"/>
      <c r="D488" s="72"/>
      <c r="E488" s="72"/>
      <c r="F488" s="72"/>
    </row>
    <row r="489" spans="1:6" s="356" customFormat="1" x14ac:dyDescent="0.2">
      <c r="A489" s="193"/>
      <c r="B489" s="355"/>
      <c r="C489" s="2"/>
      <c r="D489" s="72"/>
      <c r="E489" s="72"/>
      <c r="F489" s="72"/>
    </row>
    <row r="490" spans="1:6" s="356" customFormat="1" x14ac:dyDescent="0.2">
      <c r="A490" s="193"/>
      <c r="B490" s="355"/>
      <c r="C490" s="2"/>
      <c r="D490" s="72"/>
      <c r="E490" s="72"/>
      <c r="F490" s="72"/>
    </row>
    <row r="491" spans="1:6" s="356" customFormat="1" x14ac:dyDescent="0.2">
      <c r="A491" s="193"/>
      <c r="B491" s="355"/>
      <c r="C491" s="2"/>
      <c r="D491" s="72"/>
      <c r="E491" s="72"/>
      <c r="F491" s="72"/>
    </row>
    <row r="492" spans="1:6" s="356" customFormat="1" x14ac:dyDescent="0.2">
      <c r="A492" s="193"/>
      <c r="B492" s="355"/>
      <c r="C492" s="2"/>
      <c r="D492" s="72"/>
      <c r="E492" s="72"/>
      <c r="F492" s="72"/>
    </row>
    <row r="493" spans="1:6" s="356" customFormat="1" x14ac:dyDescent="0.2">
      <c r="A493" s="193"/>
      <c r="B493" s="355"/>
      <c r="C493" s="2"/>
      <c r="D493" s="72"/>
      <c r="E493" s="72"/>
      <c r="F493" s="72"/>
    </row>
    <row r="494" spans="1:6" s="356" customFormat="1" x14ac:dyDescent="0.2">
      <c r="A494" s="193"/>
      <c r="B494" s="355"/>
      <c r="C494" s="2"/>
      <c r="D494" s="72"/>
      <c r="E494" s="72"/>
      <c r="F494" s="72"/>
    </row>
    <row r="495" spans="1:6" s="356" customFormat="1" x14ac:dyDescent="0.2">
      <c r="A495" s="193"/>
      <c r="B495" s="355"/>
      <c r="C495" s="2"/>
      <c r="D495" s="72"/>
      <c r="E495" s="72"/>
      <c r="F495" s="72"/>
    </row>
    <row r="496" spans="1:6" s="356" customFormat="1" x14ac:dyDescent="0.2">
      <c r="A496" s="193"/>
      <c r="B496" s="355"/>
      <c r="C496" s="2"/>
      <c r="D496" s="72"/>
      <c r="E496" s="72"/>
      <c r="F496" s="72"/>
    </row>
    <row r="497" spans="1:6" s="356" customFormat="1" x14ac:dyDescent="0.2">
      <c r="A497" s="193"/>
      <c r="B497" s="355"/>
      <c r="C497" s="2"/>
      <c r="D497" s="72"/>
      <c r="E497" s="72"/>
      <c r="F497" s="72"/>
    </row>
    <row r="498" spans="1:6" s="356" customFormat="1" x14ac:dyDescent="0.2">
      <c r="A498" s="193"/>
      <c r="B498" s="355"/>
      <c r="C498" s="2"/>
      <c r="D498" s="72"/>
      <c r="E498" s="72"/>
      <c r="F498" s="72"/>
    </row>
    <row r="499" spans="1:6" s="356" customFormat="1" x14ac:dyDescent="0.2">
      <c r="A499" s="193"/>
      <c r="B499" s="355"/>
      <c r="C499" s="2"/>
      <c r="D499" s="72"/>
      <c r="E499" s="72"/>
      <c r="F499" s="72"/>
    </row>
    <row r="500" spans="1:6" s="356" customFormat="1" x14ac:dyDescent="0.2">
      <c r="A500" s="193"/>
      <c r="B500" s="355"/>
      <c r="C500" s="2"/>
      <c r="D500" s="72"/>
      <c r="E500" s="72"/>
      <c r="F500" s="72"/>
    </row>
    <row r="501" spans="1:6" s="356" customFormat="1" x14ac:dyDescent="0.2">
      <c r="A501" s="193"/>
      <c r="B501" s="355"/>
      <c r="C501" s="2"/>
      <c r="D501" s="72"/>
      <c r="E501" s="72"/>
      <c r="F501" s="72"/>
    </row>
    <row r="502" spans="1:6" s="356" customFormat="1" x14ac:dyDescent="0.2">
      <c r="A502" s="193"/>
      <c r="B502" s="355"/>
      <c r="C502" s="2"/>
      <c r="D502" s="72"/>
      <c r="E502" s="72"/>
      <c r="F502" s="72"/>
    </row>
    <row r="503" spans="1:6" s="356" customFormat="1" x14ac:dyDescent="0.2">
      <c r="A503" s="193"/>
      <c r="B503" s="355"/>
      <c r="C503" s="2"/>
      <c r="D503" s="72"/>
      <c r="E503" s="72"/>
      <c r="F503" s="72"/>
    </row>
    <row r="504" spans="1:6" s="356" customFormat="1" x14ac:dyDescent="0.2">
      <c r="A504" s="193"/>
      <c r="B504" s="355"/>
      <c r="C504" s="2"/>
      <c r="D504" s="72"/>
      <c r="E504" s="72"/>
      <c r="F504" s="72"/>
    </row>
    <row r="505" spans="1:6" s="356" customFormat="1" x14ac:dyDescent="0.2">
      <c r="A505" s="193"/>
      <c r="B505" s="355"/>
      <c r="C505" s="2"/>
      <c r="D505" s="72"/>
      <c r="E505" s="72"/>
      <c r="F505" s="72"/>
    </row>
    <row r="506" spans="1:6" s="356" customFormat="1" x14ac:dyDescent="0.2">
      <c r="A506" s="193"/>
      <c r="B506" s="355"/>
      <c r="C506" s="2"/>
      <c r="D506" s="72"/>
      <c r="E506" s="72"/>
      <c r="F506" s="72"/>
    </row>
    <row r="507" spans="1:6" s="356" customFormat="1" x14ac:dyDescent="0.2">
      <c r="A507" s="193"/>
      <c r="B507" s="355"/>
      <c r="C507" s="2"/>
      <c r="D507" s="72"/>
      <c r="E507" s="72"/>
      <c r="F507" s="72"/>
    </row>
    <row r="508" spans="1:6" s="356" customFormat="1" x14ac:dyDescent="0.2">
      <c r="A508" s="193"/>
      <c r="B508" s="355"/>
      <c r="C508" s="2"/>
      <c r="D508" s="72"/>
      <c r="E508" s="72"/>
      <c r="F508" s="72"/>
    </row>
  </sheetData>
  <sheetProtection algorithmName="SHA-512" hashValue="qYMzZphgFPcF2HTCtWRgfIOQ7EUO20JqWnn5YXxZbXHEBvAuLfQn8f+BYdAD2oQTSHpA/YflAX1UfpxfM4pQrQ==" saltValue="FRBB58oRmARvWo5yMIXMbQ==" spinCount="100000" sheet="1" objects="1" scenarios="1"/>
  <pageMargins left="0.31496062992125984" right="0.31496062992125984" top="0.43307086614173229" bottom="0.31496062992125984"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6"/>
  <sheetViews>
    <sheetView showGridLines="0" topLeftCell="A18" zoomScale="85" zoomScaleNormal="85" workbookViewId="0">
      <selection activeCell="C47" sqref="C47:L48"/>
    </sheetView>
  </sheetViews>
  <sheetFormatPr defaultColWidth="8.85546875" defaultRowHeight="15" x14ac:dyDescent="0.25"/>
  <cols>
    <col min="1" max="1" width="81.5703125" style="2" customWidth="1"/>
    <col min="2" max="2" width="11" bestFit="1" customWidth="1"/>
    <col min="3" max="12" width="11.5703125" customWidth="1"/>
    <col min="13" max="13" width="2.85546875" customWidth="1"/>
    <col min="14" max="23" width="10.85546875" customWidth="1"/>
    <col min="25" max="38" width="0" hidden="1" customWidth="1"/>
  </cols>
  <sheetData>
    <row r="1" spans="1:37" ht="30" customHeight="1" x14ac:dyDescent="0.25">
      <c r="A1" s="454" t="str">
        <f>'Assumptions input'!A1</f>
        <v>Breast cancer – reducing arm and shoulder mobility problems after breast cancer surgery (update)</v>
      </c>
      <c r="B1" s="521" t="s">
        <v>3</v>
      </c>
      <c r="C1" s="521" t="s">
        <v>3</v>
      </c>
      <c r="D1" s="521" t="s">
        <v>3</v>
      </c>
      <c r="E1" s="521" t="s">
        <v>3</v>
      </c>
      <c r="F1" s="521" t="s">
        <v>3</v>
      </c>
      <c r="G1" s="521" t="s">
        <v>3</v>
      </c>
      <c r="H1" s="521" t="s">
        <v>3</v>
      </c>
      <c r="I1" s="521" t="s">
        <v>3</v>
      </c>
      <c r="J1" s="521" t="s">
        <v>3</v>
      </c>
      <c r="K1" s="521" t="s">
        <v>3</v>
      </c>
      <c r="L1" s="521" t="s">
        <v>3</v>
      </c>
      <c r="M1" s="521" t="s">
        <v>3</v>
      </c>
      <c r="N1" s="521" t="s">
        <v>3</v>
      </c>
      <c r="O1" s="521" t="s">
        <v>3</v>
      </c>
      <c r="P1" s="521" t="s">
        <v>3</v>
      </c>
      <c r="Q1" s="521" t="s">
        <v>3</v>
      </c>
      <c r="R1" s="521" t="s">
        <v>3</v>
      </c>
      <c r="S1" s="521" t="s">
        <v>3</v>
      </c>
      <c r="T1" s="521" t="s">
        <v>3</v>
      </c>
      <c r="U1" s="521" t="s">
        <v>3</v>
      </c>
      <c r="V1" s="521" t="s">
        <v>3</v>
      </c>
      <c r="W1" s="521" t="s">
        <v>3</v>
      </c>
    </row>
    <row r="2" spans="1:37" ht="30" customHeight="1" x14ac:dyDescent="0.25">
      <c r="A2" s="522" t="s">
        <v>525</v>
      </c>
      <c r="B2" s="521" t="s">
        <v>3</v>
      </c>
      <c r="C2" s="521" t="s">
        <v>3</v>
      </c>
      <c r="D2" s="521" t="s">
        <v>3</v>
      </c>
      <c r="E2" s="521" t="s">
        <v>3</v>
      </c>
      <c r="F2" s="521" t="s">
        <v>3</v>
      </c>
      <c r="G2" s="521" t="s">
        <v>3</v>
      </c>
      <c r="H2" s="521" t="s">
        <v>3</v>
      </c>
      <c r="I2" s="521"/>
      <c r="J2" s="521" t="s">
        <v>3</v>
      </c>
      <c r="K2" s="521" t="s">
        <v>3</v>
      </c>
      <c r="L2" s="521" t="s">
        <v>3</v>
      </c>
      <c r="M2" s="521" t="s">
        <v>3</v>
      </c>
      <c r="N2" s="521" t="s">
        <v>3</v>
      </c>
      <c r="O2" s="521" t="s">
        <v>3</v>
      </c>
      <c r="P2" s="521" t="s">
        <v>3</v>
      </c>
      <c r="Q2" s="521" t="s">
        <v>3</v>
      </c>
      <c r="R2" s="521" t="s">
        <v>3</v>
      </c>
      <c r="S2" s="521" t="s">
        <v>3</v>
      </c>
      <c r="T2" s="521" t="s">
        <v>3</v>
      </c>
      <c r="U2" s="521" t="s">
        <v>3</v>
      </c>
      <c r="V2" s="521" t="s">
        <v>3</v>
      </c>
      <c r="W2" s="521" t="s">
        <v>3</v>
      </c>
    </row>
    <row r="3" spans="1:37" ht="15.75" thickBot="1" x14ac:dyDescent="0.3">
      <c r="A3" s="328" t="s">
        <v>3</v>
      </c>
      <c r="B3" s="335" t="s">
        <v>3</v>
      </c>
      <c r="C3" s="335" t="s">
        <v>3</v>
      </c>
      <c r="D3" s="335" t="s">
        <v>3</v>
      </c>
      <c r="E3" s="335" t="s">
        <v>3</v>
      </c>
      <c r="F3" s="335" t="s">
        <v>3</v>
      </c>
      <c r="G3" s="335" t="s">
        <v>3</v>
      </c>
      <c r="H3" s="335" t="s">
        <v>3</v>
      </c>
      <c r="I3" s="335" t="s">
        <v>3</v>
      </c>
      <c r="J3" s="335" t="s">
        <v>3</v>
      </c>
      <c r="K3" s="335" t="s">
        <v>3</v>
      </c>
      <c r="L3" s="335" t="s">
        <v>3</v>
      </c>
      <c r="M3" s="335" t="s">
        <v>3</v>
      </c>
      <c r="N3" s="335" t="s">
        <v>3</v>
      </c>
      <c r="O3" s="335" t="s">
        <v>3</v>
      </c>
      <c r="P3" s="335" t="s">
        <v>3</v>
      </c>
      <c r="Q3" s="335" t="s">
        <v>3</v>
      </c>
      <c r="R3" s="335" t="s">
        <v>3</v>
      </c>
      <c r="S3" s="335" t="s">
        <v>3</v>
      </c>
      <c r="T3" s="335" t="s">
        <v>3</v>
      </c>
      <c r="U3" s="335" t="s">
        <v>3</v>
      </c>
      <c r="V3" s="335" t="s">
        <v>3</v>
      </c>
      <c r="W3" s="335" t="s">
        <v>3</v>
      </c>
    </row>
    <row r="4" spans="1:37" s="527" customFormat="1" ht="31.5" customHeight="1" thickBot="1" x14ac:dyDescent="0.3">
      <c r="A4" s="523" t="s">
        <v>712</v>
      </c>
      <c r="B4" s="524">
        <v>6</v>
      </c>
      <c r="C4" s="208" t="str">
        <f>VLOOKUP(B4,'Population selection'!B561:C577,2,0)</f>
        <v>Adults 18 years and over</v>
      </c>
      <c r="D4" s="525"/>
      <c r="E4" s="525"/>
      <c r="F4" s="526"/>
      <c r="G4" s="526"/>
      <c r="H4" s="526"/>
      <c r="I4" s="526"/>
      <c r="J4" s="526"/>
      <c r="K4" s="526"/>
      <c r="L4" s="526"/>
      <c r="M4" s="526"/>
      <c r="N4" s="526"/>
      <c r="O4" s="526"/>
      <c r="P4" s="526"/>
      <c r="Q4" s="526"/>
      <c r="R4" s="526"/>
      <c r="S4" s="526"/>
      <c r="T4" s="526"/>
      <c r="U4" s="526"/>
      <c r="V4" s="526"/>
      <c r="W4" s="526"/>
    </row>
    <row r="5" spans="1:37" x14ac:dyDescent="0.25">
      <c r="A5" s="328"/>
      <c r="B5" s="335"/>
      <c r="C5" s="335"/>
      <c r="D5" s="335"/>
      <c r="E5" s="335"/>
      <c r="F5" s="335"/>
      <c r="G5" s="335"/>
      <c r="H5" s="335"/>
      <c r="I5" s="335"/>
      <c r="J5" s="335"/>
      <c r="K5" s="335"/>
      <c r="L5" s="335"/>
      <c r="M5" s="335"/>
      <c r="N5" s="335"/>
      <c r="O5" s="335"/>
      <c r="P5" s="335"/>
      <c r="Q5" s="335"/>
      <c r="R5" s="335"/>
      <c r="S5" s="335"/>
      <c r="T5" s="335"/>
      <c r="U5" s="335"/>
      <c r="V5" s="335"/>
      <c r="W5" s="335"/>
    </row>
    <row r="6" spans="1:37" x14ac:dyDescent="0.25">
      <c r="A6" s="6" t="s">
        <v>359</v>
      </c>
      <c r="E6" s="335" t="s">
        <v>3</v>
      </c>
      <c r="F6" s="335" t="s">
        <v>3</v>
      </c>
      <c r="G6" s="335" t="s">
        <v>3</v>
      </c>
      <c r="H6" s="335" t="s">
        <v>3</v>
      </c>
      <c r="I6" s="335" t="s">
        <v>3</v>
      </c>
      <c r="J6" s="335" t="s">
        <v>3</v>
      </c>
      <c r="K6" s="335" t="s">
        <v>3</v>
      </c>
      <c r="L6" s="335" t="s">
        <v>3</v>
      </c>
      <c r="M6" s="335" t="s">
        <v>3</v>
      </c>
      <c r="N6" s="335" t="s">
        <v>3</v>
      </c>
      <c r="O6" s="335" t="s">
        <v>3</v>
      </c>
      <c r="P6" s="335" t="s">
        <v>3</v>
      </c>
      <c r="Q6" s="335" t="s">
        <v>3</v>
      </c>
      <c r="R6" s="335" t="s">
        <v>3</v>
      </c>
      <c r="S6" s="335" t="s">
        <v>3</v>
      </c>
      <c r="T6" s="335" t="s">
        <v>3</v>
      </c>
      <c r="U6" s="335" t="s">
        <v>3</v>
      </c>
      <c r="V6" s="335" t="s">
        <v>3</v>
      </c>
      <c r="W6" s="335" t="s">
        <v>3</v>
      </c>
    </row>
    <row r="7" spans="1:37" x14ac:dyDescent="0.25">
      <c r="A7" s="6" t="s">
        <v>274</v>
      </c>
      <c r="B7" s="335" t="s">
        <v>3</v>
      </c>
      <c r="C7" s="335" t="s">
        <v>3</v>
      </c>
      <c r="D7" s="335" t="s">
        <v>3</v>
      </c>
      <c r="E7" s="335" t="s">
        <v>3</v>
      </c>
      <c r="F7" s="335" t="s">
        <v>3</v>
      </c>
      <c r="G7" s="335" t="s">
        <v>3</v>
      </c>
      <c r="H7" s="335" t="s">
        <v>3</v>
      </c>
      <c r="I7" s="335" t="s">
        <v>3</v>
      </c>
      <c r="J7" s="335" t="s">
        <v>3</v>
      </c>
      <c r="K7" s="335" t="s">
        <v>3</v>
      </c>
      <c r="L7" s="335" t="s">
        <v>3</v>
      </c>
      <c r="M7" s="335" t="s">
        <v>3</v>
      </c>
      <c r="N7" s="335" t="s">
        <v>3</v>
      </c>
      <c r="O7" s="335" t="s">
        <v>3</v>
      </c>
      <c r="P7" s="335" t="s">
        <v>3</v>
      </c>
      <c r="Q7" s="335" t="s">
        <v>3</v>
      </c>
      <c r="R7" s="335" t="s">
        <v>3</v>
      </c>
      <c r="S7" s="335" t="s">
        <v>3</v>
      </c>
      <c r="T7" s="335" t="s">
        <v>3</v>
      </c>
      <c r="U7" s="335" t="s">
        <v>3</v>
      </c>
      <c r="V7" s="335" t="s">
        <v>3</v>
      </c>
      <c r="W7" s="335" t="s">
        <v>3</v>
      </c>
    </row>
    <row r="8" spans="1:37" ht="15.75" thickBot="1" x14ac:dyDescent="0.3">
      <c r="A8" s="336" t="s">
        <v>3</v>
      </c>
      <c r="B8" s="335" t="s">
        <v>3</v>
      </c>
      <c r="C8" s="335" t="s">
        <v>3</v>
      </c>
      <c r="D8" s="335" t="s">
        <v>3</v>
      </c>
      <c r="E8" s="335" t="s">
        <v>3</v>
      </c>
      <c r="F8" s="335" t="s">
        <v>3</v>
      </c>
      <c r="G8" s="335" t="s">
        <v>3</v>
      </c>
      <c r="H8" s="335" t="s">
        <v>3</v>
      </c>
      <c r="I8" s="335" t="s">
        <v>3</v>
      </c>
      <c r="J8" s="335" t="s">
        <v>3</v>
      </c>
      <c r="K8" s="335" t="s">
        <v>3</v>
      </c>
      <c r="L8" s="335" t="s">
        <v>3</v>
      </c>
      <c r="M8" s="335" t="s">
        <v>3</v>
      </c>
      <c r="N8" s="335" t="s">
        <v>3</v>
      </c>
      <c r="O8" s="335" t="s">
        <v>3</v>
      </c>
      <c r="P8" s="335" t="s">
        <v>3</v>
      </c>
      <c r="Q8" s="335" t="s">
        <v>3</v>
      </c>
      <c r="R8" s="335" t="s">
        <v>3</v>
      </c>
      <c r="S8" s="335" t="s">
        <v>3</v>
      </c>
      <c r="T8" s="335" t="s">
        <v>3</v>
      </c>
      <c r="U8" s="335" t="s">
        <v>3</v>
      </c>
      <c r="V8" s="335" t="s">
        <v>3</v>
      </c>
      <c r="W8" s="335" t="s">
        <v>3</v>
      </c>
    </row>
    <row r="9" spans="1:37" ht="90" customHeight="1" x14ac:dyDescent="0.25">
      <c r="A9" s="412" t="s">
        <v>703</v>
      </c>
      <c r="B9" s="528" t="s">
        <v>455</v>
      </c>
      <c r="C9" s="529" t="s">
        <v>549</v>
      </c>
      <c r="D9" s="530" t="s">
        <v>550</v>
      </c>
      <c r="E9" s="530" t="s">
        <v>551</v>
      </c>
      <c r="F9" s="530" t="s">
        <v>552</v>
      </c>
      <c r="G9" s="531" t="s">
        <v>553</v>
      </c>
      <c r="H9" s="532" t="s">
        <v>554</v>
      </c>
      <c r="I9" s="532" t="s">
        <v>555</v>
      </c>
      <c r="J9" s="533" t="s">
        <v>556</v>
      </c>
      <c r="K9" s="533" t="s">
        <v>557</v>
      </c>
      <c r="L9" s="534" t="s">
        <v>558</v>
      </c>
      <c r="M9" s="335" t="s">
        <v>3</v>
      </c>
      <c r="N9" s="335" t="s">
        <v>3</v>
      </c>
      <c r="O9" s="335" t="s">
        <v>3</v>
      </c>
      <c r="P9" s="335" t="s">
        <v>3</v>
      </c>
      <c r="Q9" s="335" t="s">
        <v>3</v>
      </c>
      <c r="R9" s="335" t="s">
        <v>3</v>
      </c>
      <c r="S9" s="335" t="s">
        <v>3</v>
      </c>
      <c r="T9" s="335" t="s">
        <v>3</v>
      </c>
      <c r="U9" s="335" t="s">
        <v>3</v>
      </c>
      <c r="V9" s="335" t="s">
        <v>3</v>
      </c>
      <c r="W9" s="335" t="s">
        <v>3</v>
      </c>
    </row>
    <row r="10" spans="1:37" s="539" customFormat="1" ht="30" customHeight="1" x14ac:dyDescent="0.25">
      <c r="A10" s="535" t="s">
        <v>778</v>
      </c>
      <c r="B10" s="536"/>
      <c r="C10" s="537"/>
      <c r="D10" s="537"/>
      <c r="E10" s="537"/>
      <c r="F10" s="537"/>
      <c r="G10" s="537"/>
      <c r="H10" s="537"/>
      <c r="I10" s="537"/>
      <c r="J10" s="537"/>
      <c r="K10" s="537"/>
      <c r="L10" s="538"/>
      <c r="M10" s="360" t="s">
        <v>3</v>
      </c>
      <c r="N10" s="360" t="s">
        <v>3</v>
      </c>
      <c r="O10" s="360" t="s">
        <v>3</v>
      </c>
      <c r="P10" s="360" t="s">
        <v>3</v>
      </c>
      <c r="Q10" s="360" t="s">
        <v>3</v>
      </c>
      <c r="R10" s="360" t="s">
        <v>3</v>
      </c>
      <c r="S10" s="360" t="s">
        <v>3</v>
      </c>
      <c r="T10" s="360" t="s">
        <v>3</v>
      </c>
      <c r="U10" s="360" t="s">
        <v>3</v>
      </c>
      <c r="V10" s="360" t="s">
        <v>3</v>
      </c>
      <c r="W10" s="360" t="s">
        <v>3</v>
      </c>
    </row>
    <row r="11" spans="1:37" s="539" customFormat="1" ht="30" customHeight="1" x14ac:dyDescent="0.25">
      <c r="A11" s="540" t="s">
        <v>705</v>
      </c>
      <c r="B11" s="541"/>
      <c r="C11" s="429">
        <f>VLOOKUP($B$4,'Population selection'!$B$561:$I$577,4,0)</f>
        <v>1.0158417431734368</v>
      </c>
      <c r="D11" s="429">
        <f>VLOOKUP($B$4,'Population selection'!$B$561:$I$577,5,0)</f>
        <v>1.0219028338714957</v>
      </c>
      <c r="E11" s="429">
        <f>VLOOKUP($B$4,'Population selection'!$B$561:$I$577,6,0)</f>
        <v>1.0280568686265446</v>
      </c>
      <c r="F11" s="430">
        <f>VLOOKUP($B$4,'Population selection'!$B$561:$I$577,7,0)</f>
        <v>1.0345147935582482</v>
      </c>
      <c r="G11" s="431">
        <f>VLOOKUP($B$4,'Population selection'!$B$561:$I$577,8,0)</f>
        <v>1.0406315337231495</v>
      </c>
      <c r="H11" s="432">
        <f>C11</f>
        <v>1.0158417431734368</v>
      </c>
      <c r="I11" s="433">
        <f>D11</f>
        <v>1.0219028338714957</v>
      </c>
      <c r="J11" s="433">
        <f>E11</f>
        <v>1.0280568686265446</v>
      </c>
      <c r="K11" s="433">
        <f>F11</f>
        <v>1.0345147935582482</v>
      </c>
      <c r="L11" s="434">
        <f>G11</f>
        <v>1.0406315337231495</v>
      </c>
      <c r="M11" s="360" t="s">
        <v>3</v>
      </c>
      <c r="N11" s="360" t="s">
        <v>3</v>
      </c>
      <c r="O11" s="360" t="s">
        <v>3</v>
      </c>
      <c r="P11" s="360" t="s">
        <v>3</v>
      </c>
      <c r="Q11" s="360" t="s">
        <v>3</v>
      </c>
      <c r="R11" s="360" t="s">
        <v>3</v>
      </c>
      <c r="S11" s="360" t="s">
        <v>3</v>
      </c>
      <c r="T11" s="360" t="s">
        <v>3</v>
      </c>
      <c r="U11" s="360" t="s">
        <v>3</v>
      </c>
      <c r="V11" s="360" t="s">
        <v>3</v>
      </c>
      <c r="W11" s="360" t="s">
        <v>3</v>
      </c>
    </row>
    <row r="12" spans="1:37" s="539" customFormat="1" ht="30" customHeight="1" x14ac:dyDescent="0.25">
      <c r="A12" s="542" t="s">
        <v>706</v>
      </c>
      <c r="B12" s="541"/>
      <c r="C12" s="429">
        <v>1</v>
      </c>
      <c r="D12" s="429">
        <v>1</v>
      </c>
      <c r="E12" s="429">
        <v>1</v>
      </c>
      <c r="F12" s="429">
        <v>1</v>
      </c>
      <c r="G12" s="435">
        <v>1</v>
      </c>
      <c r="H12" s="431">
        <v>1</v>
      </c>
      <c r="I12" s="429">
        <v>1</v>
      </c>
      <c r="J12" s="429">
        <v>1</v>
      </c>
      <c r="K12" s="429">
        <v>1</v>
      </c>
      <c r="L12" s="435">
        <v>1</v>
      </c>
      <c r="M12" s="360"/>
      <c r="N12" s="360"/>
      <c r="O12" s="360"/>
      <c r="P12" s="360"/>
      <c r="Q12" s="360"/>
      <c r="R12" s="360"/>
      <c r="S12" s="360"/>
      <c r="T12" s="360"/>
      <c r="U12" s="360"/>
      <c r="V12" s="360"/>
      <c r="W12" s="360"/>
    </row>
    <row r="13" spans="1:37" s="539" customFormat="1" ht="30" customHeight="1" x14ac:dyDescent="0.25">
      <c r="A13" s="540" t="s">
        <v>760</v>
      </c>
      <c r="B13" s="541"/>
      <c r="C13" s="543">
        <f>IF('Population selection'!$J$23="",'Population selection'!$J$15*C11,C11*'Population selection'!$J$23)</f>
        <v>45161124</v>
      </c>
      <c r="D13" s="543">
        <f>IF('Population selection'!$J$23="",'Population selection'!$J$15*D11,D11*'Population selection'!$J$23)</f>
        <v>45430581.000000007</v>
      </c>
      <c r="E13" s="543">
        <f>IF('Population selection'!$J$23="",'Population selection'!$J$15*E11,E11*'Population selection'!$J$23)</f>
        <v>45704170</v>
      </c>
      <c r="F13" s="543">
        <f>IF('Population selection'!$J$23="",'Population selection'!$J$15*F11,F11*'Population selection'!$J$23)</f>
        <v>45991269.000000007</v>
      </c>
      <c r="G13" s="544">
        <f>IF('Population selection'!$J$23="",'Population selection'!$J$15*G11,G11*'Population selection'!$J$23)</f>
        <v>46263200</v>
      </c>
      <c r="H13" s="545">
        <f>IF('Population selection'!$J$23="",'Population selection'!$J$15*H11,H11*'Population selection'!$J$23)</f>
        <v>45161124</v>
      </c>
      <c r="I13" s="543">
        <f>IF('Population selection'!$J$23="",'Population selection'!$J$15*I11,I11*'Population selection'!$J$23)</f>
        <v>45430581.000000007</v>
      </c>
      <c r="J13" s="543">
        <f>IF('Population selection'!$J$23="",'Population selection'!$J$15*J11,J11*'Population selection'!$J$23)</f>
        <v>45704170</v>
      </c>
      <c r="K13" s="543">
        <f>IF('Population selection'!$J$23="",'Population selection'!$J$15*K11,K11*'Population selection'!$J$23)</f>
        <v>45991269.000000007</v>
      </c>
      <c r="L13" s="544">
        <f>IF('Population selection'!$J$23="",'Population selection'!$J$15*L11,L11*'Population selection'!$J$23)</f>
        <v>46263200</v>
      </c>
      <c r="M13" s="360" t="s">
        <v>3</v>
      </c>
      <c r="N13" s="360" t="s">
        <v>3</v>
      </c>
      <c r="O13" s="360" t="s">
        <v>3</v>
      </c>
      <c r="P13" s="360" t="s">
        <v>3</v>
      </c>
      <c r="Q13" s="360" t="s">
        <v>3</v>
      </c>
      <c r="R13" s="360" t="s">
        <v>3</v>
      </c>
      <c r="S13" s="360" t="s">
        <v>3</v>
      </c>
      <c r="T13" s="360" t="s">
        <v>3</v>
      </c>
      <c r="U13" s="360" t="s">
        <v>3</v>
      </c>
      <c r="V13" s="360" t="s">
        <v>3</v>
      </c>
      <c r="W13" s="360" t="s">
        <v>3</v>
      </c>
    </row>
    <row r="14" spans="1:37" s="527" customFormat="1" ht="30" customHeight="1" x14ac:dyDescent="0.25">
      <c r="A14" s="630" t="s">
        <v>831</v>
      </c>
      <c r="B14" s="631"/>
      <c r="C14" s="632">
        <f>C13*'Assumptions input'!$B$16*'Assumptions input'!$B$18*'Assumptions input'!$B$17</f>
        <v>17201.566230871449</v>
      </c>
      <c r="D14" s="632">
        <f>D13*'Assumptions input'!$B$16*'Assumptions input'!$B$18*'Assumptions input'!$B$17</f>
        <v>17304.200576993389</v>
      </c>
      <c r="E14" s="632">
        <f>E13*'Assumptions input'!$B$16*'Assumptions input'!$B$18*'Assumptions input'!$B$17</f>
        <v>17408.408773927058</v>
      </c>
      <c r="F14" s="632">
        <f>F13*'Assumptions input'!$B$16*'Assumptions input'!$B$18*'Assumptions input'!$B$17</f>
        <v>17517.762838350191</v>
      </c>
      <c r="G14" s="632">
        <f>G13*'Assumptions input'!$B$16*'Assumptions input'!$B$18*'Assumptions input'!$B$17</f>
        <v>17621.33951431439</v>
      </c>
      <c r="H14" s="632">
        <f>H13*'Assumptions input'!$B$16*'Assumptions input'!$B$18*'Assumptions input'!$B$17</f>
        <v>17201.566230871449</v>
      </c>
      <c r="I14" s="632">
        <f>I13*'Assumptions input'!$B$16*'Assumptions input'!$B$18*'Assumptions input'!$B$17</f>
        <v>17304.200576993389</v>
      </c>
      <c r="J14" s="632">
        <f>J13*'Assumptions input'!$B$16*'Assumptions input'!$B$18*'Assumptions input'!$B$17</f>
        <v>17408.408773927058</v>
      </c>
      <c r="K14" s="632">
        <f>K13*'Assumptions input'!$B$16*'Assumptions input'!$B$18*'Assumptions input'!$B$17</f>
        <v>17517.762838350191</v>
      </c>
      <c r="L14" s="544">
        <f>L13*'Assumptions input'!$B$16*'Assumptions input'!$B$18*'Assumptions input'!$B$17</f>
        <v>17621.33951431439</v>
      </c>
      <c r="M14" s="526" t="s">
        <v>3</v>
      </c>
      <c r="N14" s="526" t="s">
        <v>3</v>
      </c>
      <c r="O14" s="526" t="s">
        <v>3</v>
      </c>
      <c r="P14" s="526" t="s">
        <v>3</v>
      </c>
    </row>
    <row r="15" spans="1:37" s="527" customFormat="1" ht="30" customHeight="1" thickBot="1" x14ac:dyDescent="0.3">
      <c r="A15" s="633" t="s">
        <v>832</v>
      </c>
      <c r="B15" s="546"/>
      <c r="C15" s="634">
        <f>C13*'Assumptions input'!$B$16*'Assumptions input'!$B$17*'Assumptions input'!$B$19</f>
        <v>26082.094205291367</v>
      </c>
      <c r="D15" s="634">
        <f>D13*'Assumptions input'!$B$16*'Assumptions input'!$B$17*'Assumptions input'!$B$19</f>
        <v>26237.714841710324</v>
      </c>
      <c r="E15" s="634">
        <f>E13*'Assumptions input'!$B$16*'Assumptions input'!$B$17*'Assumptions input'!$B$19</f>
        <v>26395.721849497182</v>
      </c>
      <c r="F15" s="634">
        <f>F13*'Assumptions input'!$B$16*'Assumptions input'!$B$17*'Assumptions input'!$B$19</f>
        <v>26561.531344501011</v>
      </c>
      <c r="G15" s="634">
        <f>G13*'Assumptions input'!$B$16*'Assumptions input'!$B$17*'Assumptions input'!$B$19</f>
        <v>26718.580800562795</v>
      </c>
      <c r="H15" s="634">
        <f>H13*'Assumptions input'!$B$16*'Assumptions input'!$B$17*'Assumptions input'!$B$19</f>
        <v>26082.094205291367</v>
      </c>
      <c r="I15" s="634">
        <f>I13*'Assumptions input'!$B$16*'Assumptions input'!$B$17*'Assumptions input'!$B$19</f>
        <v>26237.714841710324</v>
      </c>
      <c r="J15" s="634">
        <f>J13*'Assumptions input'!$B$16*'Assumptions input'!$B$17*'Assumptions input'!$B$19</f>
        <v>26395.721849497182</v>
      </c>
      <c r="K15" s="634">
        <f>K13*'Assumptions input'!$B$16*'Assumptions input'!$B$17*'Assumptions input'!$B$19</f>
        <v>26561.531344501011</v>
      </c>
      <c r="L15" s="547">
        <f>L13*'Assumptions input'!$B$16*'Assumptions input'!$B$17*'Assumptions input'!$B$19</f>
        <v>26718.580800562795</v>
      </c>
      <c r="M15" s="526"/>
      <c r="N15" s="526"/>
      <c r="O15" s="526"/>
      <c r="P15" s="526"/>
    </row>
    <row r="16" spans="1:37" x14ac:dyDescent="0.25">
      <c r="A16" s="336" t="s">
        <v>3</v>
      </c>
      <c r="B16" s="335" t="s">
        <v>3</v>
      </c>
      <c r="C16" s="335" t="s">
        <v>3</v>
      </c>
      <c r="D16" s="335" t="s">
        <v>3</v>
      </c>
      <c r="E16" s="335" t="s">
        <v>3</v>
      </c>
      <c r="F16" s="335" t="s">
        <v>3</v>
      </c>
      <c r="G16" s="335" t="s">
        <v>3</v>
      </c>
      <c r="H16" s="335" t="s">
        <v>3</v>
      </c>
      <c r="I16" s="335" t="s">
        <v>3</v>
      </c>
      <c r="J16" s="335" t="s">
        <v>3</v>
      </c>
      <c r="K16" s="335" t="s">
        <v>3</v>
      </c>
      <c r="L16" s="335" t="s">
        <v>3</v>
      </c>
      <c r="M16" s="335" t="s">
        <v>3</v>
      </c>
      <c r="N16" s="335" t="s">
        <v>3</v>
      </c>
      <c r="O16" s="335" t="s">
        <v>3</v>
      </c>
      <c r="P16" s="335" t="s">
        <v>3</v>
      </c>
      <c r="Q16" s="335" t="s">
        <v>3</v>
      </c>
      <c r="R16" s="335" t="s">
        <v>3</v>
      </c>
      <c r="S16" s="335" t="s">
        <v>3</v>
      </c>
      <c r="T16" s="335" t="s">
        <v>3</v>
      </c>
      <c r="U16" s="335" t="s">
        <v>3</v>
      </c>
      <c r="V16" s="335" t="s">
        <v>3</v>
      </c>
      <c r="W16" s="335" t="s">
        <v>3</v>
      </c>
      <c r="AG16" s="548" t="e">
        <f>#REF!-#REF!</f>
        <v>#REF!</v>
      </c>
      <c r="AH16" s="548" t="e">
        <f>#REF!-#REF!</f>
        <v>#REF!</v>
      </c>
      <c r="AI16" s="548" t="e">
        <f>#REF!-#REF!</f>
        <v>#REF!</v>
      </c>
      <c r="AJ16" s="548" t="e">
        <f>#REF!-#REF!</f>
        <v>#REF!</v>
      </c>
      <c r="AK16" s="548" t="e">
        <f>#REF!-#REF!</f>
        <v>#REF!</v>
      </c>
    </row>
    <row r="17" spans="1:37" ht="15.75" thickBot="1" x14ac:dyDescent="0.3">
      <c r="A17" s="336"/>
      <c r="B17" s="335"/>
      <c r="C17" s="335"/>
      <c r="D17" s="335"/>
      <c r="E17" s="335"/>
      <c r="F17" s="335"/>
      <c r="G17" s="335"/>
      <c r="H17" s="335"/>
      <c r="I17" s="335"/>
      <c r="J17" s="335"/>
      <c r="K17" s="335"/>
      <c r="L17" s="335"/>
      <c r="M17" s="335"/>
      <c r="N17" s="335"/>
      <c r="O17" s="335"/>
      <c r="P17" s="335"/>
      <c r="Q17" s="335"/>
      <c r="R17" s="335"/>
      <c r="S17" s="335"/>
      <c r="T17" s="335"/>
      <c r="U17" s="335"/>
      <c r="V17" s="335"/>
      <c r="W17" s="335"/>
      <c r="AG17" s="548"/>
      <c r="AH17" s="548"/>
      <c r="AI17" s="548"/>
      <c r="AJ17" s="548"/>
      <c r="AK17" s="548"/>
    </row>
    <row r="18" spans="1:37" ht="90" customHeight="1" x14ac:dyDescent="0.25">
      <c r="A18" s="450" t="s">
        <v>779</v>
      </c>
      <c r="B18" s="528" t="s">
        <v>455</v>
      </c>
      <c r="C18" s="529" t="s">
        <v>549</v>
      </c>
      <c r="D18" s="530" t="s">
        <v>550</v>
      </c>
      <c r="E18" s="530" t="s">
        <v>551</v>
      </c>
      <c r="F18" s="530" t="s">
        <v>552</v>
      </c>
      <c r="G18" s="549" t="s">
        <v>553</v>
      </c>
      <c r="H18" s="550" t="s">
        <v>554</v>
      </c>
      <c r="I18" s="533" t="s">
        <v>555</v>
      </c>
      <c r="J18" s="533" t="s">
        <v>556</v>
      </c>
      <c r="K18" s="533" t="s">
        <v>557</v>
      </c>
      <c r="L18" s="551" t="s">
        <v>558</v>
      </c>
      <c r="M18" s="552"/>
      <c r="N18" s="553" t="s">
        <v>539</v>
      </c>
      <c r="O18" s="554" t="s">
        <v>540</v>
      </c>
      <c r="P18" s="554" t="s">
        <v>541</v>
      </c>
      <c r="Q18" s="554" t="s">
        <v>542</v>
      </c>
      <c r="R18" s="553" t="s">
        <v>543</v>
      </c>
      <c r="S18" s="555" t="s">
        <v>544</v>
      </c>
      <c r="T18" s="554" t="s">
        <v>545</v>
      </c>
      <c r="U18" s="554" t="s">
        <v>546</v>
      </c>
      <c r="V18" s="554" t="s">
        <v>547</v>
      </c>
      <c r="W18" s="556" t="s">
        <v>548</v>
      </c>
    </row>
    <row r="19" spans="1:37" x14ac:dyDescent="0.25">
      <c r="A19" s="557" t="s">
        <v>464</v>
      </c>
      <c r="B19" s="558"/>
      <c r="C19" s="559"/>
      <c r="D19" s="559"/>
      <c r="E19" s="559"/>
      <c r="F19" s="559"/>
      <c r="G19" s="560"/>
      <c r="H19" s="561"/>
      <c r="I19" s="562"/>
      <c r="J19" s="562"/>
      <c r="K19" s="562"/>
      <c r="L19" s="563"/>
      <c r="M19" s="552"/>
      <c r="N19" s="564"/>
      <c r="O19" s="565"/>
      <c r="P19" s="565"/>
      <c r="Q19" s="565"/>
      <c r="R19" s="564"/>
      <c r="S19" s="566"/>
      <c r="T19" s="559"/>
      <c r="U19" s="559"/>
      <c r="V19" s="559"/>
      <c r="W19" s="560"/>
    </row>
    <row r="20" spans="1:37" x14ac:dyDescent="0.25">
      <c r="A20" s="557" t="s">
        <v>755</v>
      </c>
      <c r="B20" s="558"/>
      <c r="C20" s="611">
        <v>0</v>
      </c>
      <c r="D20" s="611">
        <v>0</v>
      </c>
      <c r="E20" s="611">
        <v>0</v>
      </c>
      <c r="F20" s="611">
        <v>0</v>
      </c>
      <c r="G20" s="612">
        <v>0</v>
      </c>
      <c r="H20" s="613">
        <v>0.2</v>
      </c>
      <c r="I20" s="611">
        <v>0.4</v>
      </c>
      <c r="J20" s="611">
        <v>0.6</v>
      </c>
      <c r="K20" s="611">
        <v>0.8</v>
      </c>
      <c r="L20" s="612">
        <v>1</v>
      </c>
      <c r="M20" s="552"/>
      <c r="N20" s="567"/>
      <c r="O20" s="568"/>
      <c r="P20" s="568"/>
      <c r="Q20" s="568"/>
      <c r="R20" s="567"/>
      <c r="S20" s="566"/>
      <c r="T20" s="559"/>
      <c r="U20" s="559"/>
      <c r="V20" s="559"/>
      <c r="W20" s="560"/>
    </row>
    <row r="21" spans="1:37" x14ac:dyDescent="0.25">
      <c r="A21" s="557" t="s">
        <v>769</v>
      </c>
      <c r="B21" s="558"/>
      <c r="C21" s="611">
        <v>0</v>
      </c>
      <c r="D21" s="611">
        <v>0</v>
      </c>
      <c r="E21" s="611">
        <v>0</v>
      </c>
      <c r="F21" s="611">
        <v>0</v>
      </c>
      <c r="G21" s="612">
        <v>0</v>
      </c>
      <c r="H21" s="613">
        <v>0.12</v>
      </c>
      <c r="I21" s="611">
        <v>0.24</v>
      </c>
      <c r="J21" s="611">
        <v>0.36</v>
      </c>
      <c r="K21" s="611">
        <v>0.48</v>
      </c>
      <c r="L21" s="612">
        <v>0.6</v>
      </c>
      <c r="M21" s="552"/>
      <c r="N21" s="567"/>
      <c r="O21" s="568"/>
      <c r="P21" s="568"/>
      <c r="Q21" s="568"/>
      <c r="R21" s="567"/>
      <c r="S21" s="566"/>
      <c r="T21" s="559"/>
      <c r="U21" s="559"/>
      <c r="V21" s="559"/>
      <c r="W21" s="560"/>
    </row>
    <row r="22" spans="1:37" x14ac:dyDescent="0.25">
      <c r="A22" s="557" t="s">
        <v>770</v>
      </c>
      <c r="B22" s="558"/>
      <c r="C22" s="611">
        <v>0</v>
      </c>
      <c r="D22" s="611">
        <v>0</v>
      </c>
      <c r="E22" s="611">
        <v>0</v>
      </c>
      <c r="F22" s="611">
        <v>0</v>
      </c>
      <c r="G22" s="612">
        <v>0</v>
      </c>
      <c r="H22" s="613">
        <v>0.04</v>
      </c>
      <c r="I22" s="611">
        <v>0.08</v>
      </c>
      <c r="J22" s="611">
        <v>0.12</v>
      </c>
      <c r="K22" s="611">
        <v>0.16</v>
      </c>
      <c r="L22" s="612">
        <v>0.2</v>
      </c>
      <c r="M22" s="552"/>
      <c r="N22" s="567"/>
      <c r="O22" s="568"/>
      <c r="P22" s="568"/>
      <c r="Q22" s="568"/>
      <c r="R22" s="567"/>
      <c r="S22" s="566"/>
      <c r="T22" s="559"/>
      <c r="U22" s="559"/>
      <c r="V22" s="559"/>
      <c r="W22" s="560"/>
    </row>
    <row r="23" spans="1:37" x14ac:dyDescent="0.25">
      <c r="A23" s="557" t="s">
        <v>771</v>
      </c>
      <c r="B23" s="558"/>
      <c r="C23" s="611">
        <v>0</v>
      </c>
      <c r="D23" s="611">
        <v>0</v>
      </c>
      <c r="E23" s="611">
        <v>0</v>
      </c>
      <c r="F23" s="611">
        <v>0</v>
      </c>
      <c r="G23" s="612">
        <v>0</v>
      </c>
      <c r="H23" s="613">
        <v>0.03</v>
      </c>
      <c r="I23" s="611">
        <v>0.06</v>
      </c>
      <c r="J23" s="611">
        <v>0.09</v>
      </c>
      <c r="K23" s="611">
        <v>0.12</v>
      </c>
      <c r="L23" s="612">
        <v>0.15</v>
      </c>
      <c r="M23" s="552"/>
      <c r="N23" s="567"/>
      <c r="O23" s="568"/>
      <c r="P23" s="568"/>
      <c r="Q23" s="568"/>
      <c r="R23" s="567"/>
      <c r="S23" s="566"/>
      <c r="T23" s="559"/>
      <c r="U23" s="559"/>
      <c r="V23" s="559"/>
      <c r="W23" s="560"/>
    </row>
    <row r="24" spans="1:37" x14ac:dyDescent="0.25">
      <c r="A24" s="557" t="s">
        <v>772</v>
      </c>
      <c r="B24" s="558"/>
      <c r="C24" s="611">
        <v>0</v>
      </c>
      <c r="D24" s="611">
        <v>0</v>
      </c>
      <c r="E24" s="611">
        <v>0</v>
      </c>
      <c r="F24" s="611">
        <v>0</v>
      </c>
      <c r="G24" s="612">
        <v>0</v>
      </c>
      <c r="H24" s="613">
        <v>0.01</v>
      </c>
      <c r="I24" s="611">
        <v>0.02</v>
      </c>
      <c r="J24" s="611">
        <v>0.03</v>
      </c>
      <c r="K24" s="611">
        <v>0.04</v>
      </c>
      <c r="L24" s="612">
        <v>0.05</v>
      </c>
      <c r="M24" s="552"/>
      <c r="N24" s="567"/>
      <c r="O24" s="568"/>
      <c r="P24" s="568"/>
      <c r="Q24" s="568"/>
      <c r="R24" s="567"/>
      <c r="S24" s="566"/>
      <c r="T24" s="559"/>
      <c r="U24" s="559"/>
      <c r="V24" s="559"/>
      <c r="W24" s="560"/>
    </row>
    <row r="25" spans="1:37" x14ac:dyDescent="0.25">
      <c r="A25" s="557" t="s">
        <v>729</v>
      </c>
      <c r="B25" s="558"/>
      <c r="C25" s="611">
        <v>1</v>
      </c>
      <c r="D25" s="611">
        <v>1</v>
      </c>
      <c r="E25" s="611">
        <v>1</v>
      </c>
      <c r="F25" s="611">
        <v>1</v>
      </c>
      <c r="G25" s="612">
        <v>1</v>
      </c>
      <c r="H25" s="613">
        <v>0.8</v>
      </c>
      <c r="I25" s="611">
        <v>0.6</v>
      </c>
      <c r="J25" s="611">
        <v>0.4</v>
      </c>
      <c r="K25" s="611">
        <v>0.2</v>
      </c>
      <c r="L25" s="612">
        <v>0</v>
      </c>
      <c r="M25" s="552"/>
      <c r="N25" s="567"/>
      <c r="O25" s="568"/>
      <c r="P25" s="568"/>
      <c r="Q25" s="568"/>
      <c r="R25" s="567"/>
      <c r="S25" s="566"/>
      <c r="T25" s="559"/>
      <c r="U25" s="559"/>
      <c r="V25" s="559"/>
      <c r="W25" s="560"/>
    </row>
    <row r="26" spans="1:37" x14ac:dyDescent="0.25">
      <c r="A26" s="384" t="s">
        <v>755</v>
      </c>
      <c r="B26" s="569">
        <f>'Resource impact template'!B5</f>
        <v>48.475000000000001</v>
      </c>
      <c r="C26" s="570">
        <f>C20*C$14</f>
        <v>0</v>
      </c>
      <c r="D26" s="570">
        <f t="shared" ref="D26:L26" si="0">D20*D$14</f>
        <v>0</v>
      </c>
      <c r="E26" s="570">
        <f t="shared" si="0"/>
        <v>0</v>
      </c>
      <c r="F26" s="570">
        <f t="shared" si="0"/>
        <v>0</v>
      </c>
      <c r="G26" s="571">
        <f t="shared" si="0"/>
        <v>0</v>
      </c>
      <c r="H26" s="572">
        <f t="shared" si="0"/>
        <v>3440.3132461742898</v>
      </c>
      <c r="I26" s="570">
        <f t="shared" si="0"/>
        <v>6921.6802307973558</v>
      </c>
      <c r="J26" s="570">
        <f t="shared" si="0"/>
        <v>10445.045264356235</v>
      </c>
      <c r="K26" s="570">
        <f t="shared" si="0"/>
        <v>14014.210270680152</v>
      </c>
      <c r="L26" s="571">
        <f t="shared" si="0"/>
        <v>17621.33951431439</v>
      </c>
      <c r="M26" s="552"/>
      <c r="N26" s="573">
        <f>H26-C26</f>
        <v>3440.3132461742898</v>
      </c>
      <c r="O26" s="574">
        <f>I26-D26</f>
        <v>6921.6802307973558</v>
      </c>
      <c r="P26" s="574">
        <f>J26-E26</f>
        <v>10445.045264356235</v>
      </c>
      <c r="Q26" s="574">
        <f>K26-F26</f>
        <v>14014.210270680152</v>
      </c>
      <c r="R26" s="575">
        <f>L26-G26</f>
        <v>17621.33951431439</v>
      </c>
      <c r="S26" s="576">
        <f>N26*$B26/1000</f>
        <v>166.7691846082987</v>
      </c>
      <c r="T26" s="577">
        <f t="shared" ref="T26:T31" si="1">O26*$B26/1000</f>
        <v>335.5284491879018</v>
      </c>
      <c r="U26" s="577">
        <f t="shared" ref="U26:U31" si="2">P26*$B26/1000</f>
        <v>506.32356918966849</v>
      </c>
      <c r="V26" s="577">
        <f t="shared" ref="V26:V27" si="3">Q26*$B26/1000</f>
        <v>679.33884287122044</v>
      </c>
      <c r="W26" s="578">
        <f t="shared" ref="W26:W31" si="4">R26*$B26/1000</f>
        <v>854.19443295639007</v>
      </c>
      <c r="Y26" s="548">
        <f>C26</f>
        <v>0</v>
      </c>
      <c r="Z26" s="548">
        <f t="shared" ref="Z26:AD34" si="5">C26+N26</f>
        <v>3440.3132461742898</v>
      </c>
      <c r="AA26" s="548">
        <f t="shared" si="5"/>
        <v>6921.6802307973558</v>
      </c>
      <c r="AB26" s="548">
        <f t="shared" si="5"/>
        <v>10445.045264356235</v>
      </c>
      <c r="AC26" s="548">
        <f t="shared" si="5"/>
        <v>14014.210270680152</v>
      </c>
      <c r="AD26" s="548">
        <f t="shared" si="5"/>
        <v>17621.33951431439</v>
      </c>
      <c r="AF26" s="548">
        <f>(C26*B26)/1000</f>
        <v>0</v>
      </c>
      <c r="AG26" s="548">
        <f>$AF26+S26</f>
        <v>166.7691846082987</v>
      </c>
      <c r="AH26" s="548">
        <f t="shared" ref="AH26:AK34" si="6">$AF26+T26</f>
        <v>335.5284491879018</v>
      </c>
      <c r="AI26" s="548">
        <f t="shared" si="6"/>
        <v>506.32356918966849</v>
      </c>
      <c r="AJ26" s="548">
        <f t="shared" si="6"/>
        <v>679.33884287122044</v>
      </c>
      <c r="AK26" s="548">
        <f t="shared" si="6"/>
        <v>854.19443295639007</v>
      </c>
    </row>
    <row r="27" spans="1:37" x14ac:dyDescent="0.25">
      <c r="A27" s="384" t="s">
        <v>769</v>
      </c>
      <c r="B27" s="569">
        <f>'Resource impact template'!B6</f>
        <v>70.605000000000004</v>
      </c>
      <c r="C27" s="570">
        <f t="shared" ref="C27:L27" si="7">C21*C$14</f>
        <v>0</v>
      </c>
      <c r="D27" s="570">
        <f t="shared" si="7"/>
        <v>0</v>
      </c>
      <c r="E27" s="570">
        <f t="shared" si="7"/>
        <v>0</v>
      </c>
      <c r="F27" s="570">
        <f t="shared" si="7"/>
        <v>0</v>
      </c>
      <c r="G27" s="571">
        <f t="shared" si="7"/>
        <v>0</v>
      </c>
      <c r="H27" s="572">
        <f t="shared" si="7"/>
        <v>2064.1879477045736</v>
      </c>
      <c r="I27" s="570">
        <f t="shared" si="7"/>
        <v>4153.0081384784135</v>
      </c>
      <c r="J27" s="570">
        <f t="shared" si="7"/>
        <v>6267.0271586137405</v>
      </c>
      <c r="K27" s="570">
        <f t="shared" si="7"/>
        <v>8408.5261624080904</v>
      </c>
      <c r="L27" s="571">
        <f t="shared" si="7"/>
        <v>10572.803708588634</v>
      </c>
      <c r="M27" s="552"/>
      <c r="N27" s="573">
        <f t="shared" ref="N27:N31" si="8">H27-C27</f>
        <v>2064.1879477045736</v>
      </c>
      <c r="O27" s="574">
        <f t="shared" ref="O27:O31" si="9">I27-D27</f>
        <v>4153.0081384784135</v>
      </c>
      <c r="P27" s="574">
        <f t="shared" ref="P27:P31" si="10">J27-E27</f>
        <v>6267.0271586137405</v>
      </c>
      <c r="Q27" s="574">
        <f t="shared" ref="Q27:Q31" si="11">K27-F27</f>
        <v>8408.5261624080904</v>
      </c>
      <c r="R27" s="575">
        <f t="shared" ref="R27:R31" si="12">L27-G27</f>
        <v>10572.803708588634</v>
      </c>
      <c r="S27" s="576">
        <f t="shared" ref="S27:S31" si="13">N27*$B27/1000</f>
        <v>145.74199004768144</v>
      </c>
      <c r="T27" s="577">
        <f t="shared" si="1"/>
        <v>293.22313961726843</v>
      </c>
      <c r="U27" s="577">
        <f t="shared" si="2"/>
        <v>442.48345253392313</v>
      </c>
      <c r="V27" s="577">
        <f t="shared" si="3"/>
        <v>593.68398969682335</v>
      </c>
      <c r="W27" s="578">
        <f t="shared" si="4"/>
        <v>746.49280584490054</v>
      </c>
      <c r="Y27" s="548"/>
      <c r="Z27" s="548"/>
      <c r="AA27" s="548"/>
      <c r="AB27" s="548"/>
      <c r="AC27" s="548"/>
      <c r="AD27" s="548"/>
      <c r="AF27" s="548"/>
      <c r="AG27" s="548"/>
      <c r="AH27" s="548"/>
      <c r="AI27" s="548"/>
      <c r="AJ27" s="548"/>
      <c r="AK27" s="548"/>
    </row>
    <row r="28" spans="1:37" x14ac:dyDescent="0.25">
      <c r="A28" s="384" t="s">
        <v>770</v>
      </c>
      <c r="B28" s="569">
        <f>'Resource impact template'!B7</f>
        <v>11.7675</v>
      </c>
      <c r="C28" s="570">
        <f t="shared" ref="C28:L28" si="14">C22*C$14</f>
        <v>0</v>
      </c>
      <c r="D28" s="570">
        <f t="shared" si="14"/>
        <v>0</v>
      </c>
      <c r="E28" s="570">
        <f t="shared" si="14"/>
        <v>0</v>
      </c>
      <c r="F28" s="570">
        <f t="shared" si="14"/>
        <v>0</v>
      </c>
      <c r="G28" s="571">
        <f t="shared" si="14"/>
        <v>0</v>
      </c>
      <c r="H28" s="572">
        <f t="shared" si="14"/>
        <v>688.06264923485799</v>
      </c>
      <c r="I28" s="570">
        <f t="shared" si="14"/>
        <v>1384.3360461594712</v>
      </c>
      <c r="J28" s="570">
        <f t="shared" si="14"/>
        <v>2089.0090528712467</v>
      </c>
      <c r="K28" s="570">
        <f t="shared" si="14"/>
        <v>2802.8420541360306</v>
      </c>
      <c r="L28" s="571">
        <f t="shared" si="14"/>
        <v>3524.2679028628781</v>
      </c>
      <c r="M28" s="552"/>
      <c r="N28" s="573">
        <f t="shared" si="8"/>
        <v>688.06264923485799</v>
      </c>
      <c r="O28" s="574">
        <f t="shared" si="9"/>
        <v>1384.3360461594712</v>
      </c>
      <c r="P28" s="574">
        <f t="shared" si="10"/>
        <v>2089.0090528712467</v>
      </c>
      <c r="Q28" s="574">
        <f t="shared" si="11"/>
        <v>2802.8420541360306</v>
      </c>
      <c r="R28" s="575">
        <f t="shared" si="12"/>
        <v>3524.2679028628781</v>
      </c>
      <c r="S28" s="576">
        <f t="shared" si="13"/>
        <v>8.0967772248711913</v>
      </c>
      <c r="T28" s="577">
        <f t="shared" si="1"/>
        <v>16.290174423181579</v>
      </c>
      <c r="U28" s="577">
        <f t="shared" si="2"/>
        <v>24.582414029662395</v>
      </c>
      <c r="V28" s="577">
        <f>Q28*$B28/1000</f>
        <v>32.982443872045742</v>
      </c>
      <c r="W28" s="578">
        <f t="shared" si="4"/>
        <v>41.471822546938924</v>
      </c>
      <c r="Y28" s="548"/>
      <c r="Z28" s="548"/>
      <c r="AA28" s="548"/>
      <c r="AB28" s="548"/>
      <c r="AC28" s="548"/>
      <c r="AD28" s="548"/>
      <c r="AF28" s="548"/>
      <c r="AG28" s="548"/>
      <c r="AH28" s="548"/>
      <c r="AI28" s="548"/>
      <c r="AJ28" s="548"/>
      <c r="AK28" s="548"/>
    </row>
    <row r="29" spans="1:37" x14ac:dyDescent="0.25">
      <c r="A29" s="384" t="s">
        <v>771</v>
      </c>
      <c r="B29" s="569">
        <f>'Resource impact template'!B8</f>
        <v>70.605000000000004</v>
      </c>
      <c r="C29" s="570">
        <f t="shared" ref="C29:L29" si="15">C23*C$14</f>
        <v>0</v>
      </c>
      <c r="D29" s="570">
        <f t="shared" si="15"/>
        <v>0</v>
      </c>
      <c r="E29" s="570">
        <f t="shared" si="15"/>
        <v>0</v>
      </c>
      <c r="F29" s="570">
        <f t="shared" si="15"/>
        <v>0</v>
      </c>
      <c r="G29" s="571">
        <f t="shared" si="15"/>
        <v>0</v>
      </c>
      <c r="H29" s="572">
        <f t="shared" si="15"/>
        <v>516.0469869261434</v>
      </c>
      <c r="I29" s="570">
        <f t="shared" si="15"/>
        <v>1038.2520346196034</v>
      </c>
      <c r="J29" s="570">
        <f t="shared" si="15"/>
        <v>1566.7567896534351</v>
      </c>
      <c r="K29" s="570">
        <f t="shared" si="15"/>
        <v>2102.1315406020226</v>
      </c>
      <c r="L29" s="571">
        <f t="shared" si="15"/>
        <v>2643.2009271471584</v>
      </c>
      <c r="M29" s="552"/>
      <c r="N29" s="573">
        <f t="shared" si="8"/>
        <v>516.0469869261434</v>
      </c>
      <c r="O29" s="574">
        <f t="shared" si="9"/>
        <v>1038.2520346196034</v>
      </c>
      <c r="P29" s="574">
        <f t="shared" si="10"/>
        <v>1566.7567896534351</v>
      </c>
      <c r="Q29" s="574">
        <f t="shared" si="11"/>
        <v>2102.1315406020226</v>
      </c>
      <c r="R29" s="575">
        <f t="shared" si="12"/>
        <v>2643.2009271471584</v>
      </c>
      <c r="S29" s="576">
        <f t="shared" si="13"/>
        <v>36.43549751192036</v>
      </c>
      <c r="T29" s="577">
        <f t="shared" si="1"/>
        <v>73.305784904317107</v>
      </c>
      <c r="U29" s="577">
        <f t="shared" si="2"/>
        <v>110.62086313348078</v>
      </c>
      <c r="V29" s="577">
        <f t="shared" ref="V29:V31" si="16">Q29*$B29/1000</f>
        <v>148.42099742420584</v>
      </c>
      <c r="W29" s="578">
        <f t="shared" si="4"/>
        <v>186.62320146122514</v>
      </c>
      <c r="Y29" s="548"/>
      <c r="Z29" s="548"/>
      <c r="AA29" s="548"/>
      <c r="AB29" s="548"/>
      <c r="AC29" s="548"/>
      <c r="AD29" s="548"/>
      <c r="AF29" s="548"/>
      <c r="AG29" s="548"/>
      <c r="AH29" s="548"/>
      <c r="AI29" s="548"/>
      <c r="AJ29" s="548"/>
      <c r="AK29" s="548"/>
    </row>
    <row r="30" spans="1:37" x14ac:dyDescent="0.25">
      <c r="A30" s="384" t="s">
        <v>772</v>
      </c>
      <c r="B30" s="569">
        <f>'Resource impact template'!B9</f>
        <v>11.7675</v>
      </c>
      <c r="C30" s="570">
        <f t="shared" ref="C30:L30" si="17">C24*C$14</f>
        <v>0</v>
      </c>
      <c r="D30" s="570">
        <f t="shared" si="17"/>
        <v>0</v>
      </c>
      <c r="E30" s="570">
        <f t="shared" si="17"/>
        <v>0</v>
      </c>
      <c r="F30" s="570">
        <f t="shared" si="17"/>
        <v>0</v>
      </c>
      <c r="G30" s="571">
        <f t="shared" si="17"/>
        <v>0</v>
      </c>
      <c r="H30" s="572">
        <f t="shared" si="17"/>
        <v>172.0156623087145</v>
      </c>
      <c r="I30" s="570">
        <f t="shared" si="17"/>
        <v>346.08401153986779</v>
      </c>
      <c r="J30" s="570">
        <f t="shared" si="17"/>
        <v>522.25226321781167</v>
      </c>
      <c r="K30" s="570">
        <f t="shared" si="17"/>
        <v>700.71051353400765</v>
      </c>
      <c r="L30" s="571">
        <f t="shared" si="17"/>
        <v>881.06697571571954</v>
      </c>
      <c r="M30" s="552"/>
      <c r="N30" s="573">
        <f t="shared" si="8"/>
        <v>172.0156623087145</v>
      </c>
      <c r="O30" s="574">
        <f t="shared" si="9"/>
        <v>346.08401153986779</v>
      </c>
      <c r="P30" s="574">
        <f t="shared" si="10"/>
        <v>522.25226321781167</v>
      </c>
      <c r="Q30" s="574">
        <f t="shared" si="11"/>
        <v>700.71051353400765</v>
      </c>
      <c r="R30" s="575">
        <f t="shared" si="12"/>
        <v>881.06697571571954</v>
      </c>
      <c r="S30" s="576">
        <f t="shared" si="13"/>
        <v>2.0241943062177978</v>
      </c>
      <c r="T30" s="577">
        <f t="shared" si="1"/>
        <v>4.0725436057953948</v>
      </c>
      <c r="U30" s="577">
        <f t="shared" si="2"/>
        <v>6.1456035074155988</v>
      </c>
      <c r="V30" s="577">
        <f t="shared" si="16"/>
        <v>8.2456109680114356</v>
      </c>
      <c r="W30" s="578">
        <f t="shared" si="4"/>
        <v>10.367955636734731</v>
      </c>
      <c r="Y30" s="548"/>
      <c r="Z30" s="548"/>
      <c r="AA30" s="548"/>
      <c r="AB30" s="548"/>
      <c r="AC30" s="548"/>
      <c r="AD30" s="548"/>
      <c r="AF30" s="548"/>
      <c r="AG30" s="548"/>
      <c r="AH30" s="548"/>
      <c r="AI30" s="548"/>
      <c r="AJ30" s="548"/>
      <c r="AK30" s="548"/>
    </row>
    <row r="31" spans="1:37" x14ac:dyDescent="0.25">
      <c r="A31" s="384" t="s">
        <v>729</v>
      </c>
      <c r="B31" s="569">
        <f>'Resource impact template'!B10</f>
        <v>0</v>
      </c>
      <c r="C31" s="570">
        <f t="shared" ref="C31:L31" si="18">C25*C$14</f>
        <v>17201.566230871449</v>
      </c>
      <c r="D31" s="570">
        <f t="shared" si="18"/>
        <v>17304.200576993389</v>
      </c>
      <c r="E31" s="570">
        <f t="shared" si="18"/>
        <v>17408.408773927058</v>
      </c>
      <c r="F31" s="570">
        <f t="shared" si="18"/>
        <v>17517.762838350191</v>
      </c>
      <c r="G31" s="571">
        <f t="shared" si="18"/>
        <v>17621.33951431439</v>
      </c>
      <c r="H31" s="572">
        <f t="shared" si="18"/>
        <v>13761.252984697159</v>
      </c>
      <c r="I31" s="570">
        <f t="shared" si="18"/>
        <v>10382.520346196034</v>
      </c>
      <c r="J31" s="570">
        <f t="shared" si="18"/>
        <v>6963.3635095708232</v>
      </c>
      <c r="K31" s="570">
        <f t="shared" si="18"/>
        <v>3503.5525676700381</v>
      </c>
      <c r="L31" s="571">
        <f t="shared" si="18"/>
        <v>0</v>
      </c>
      <c r="M31" s="552"/>
      <c r="N31" s="573">
        <f t="shared" si="8"/>
        <v>-3440.3132461742898</v>
      </c>
      <c r="O31" s="574">
        <f t="shared" si="9"/>
        <v>-6921.6802307973558</v>
      </c>
      <c r="P31" s="574">
        <f t="shared" si="10"/>
        <v>-10445.045264356235</v>
      </c>
      <c r="Q31" s="574">
        <f t="shared" si="11"/>
        <v>-14014.210270680152</v>
      </c>
      <c r="R31" s="575">
        <f t="shared" si="12"/>
        <v>-17621.33951431439</v>
      </c>
      <c r="S31" s="576">
        <f t="shared" si="13"/>
        <v>0</v>
      </c>
      <c r="T31" s="577">
        <f t="shared" si="1"/>
        <v>0</v>
      </c>
      <c r="U31" s="577">
        <f t="shared" si="2"/>
        <v>0</v>
      </c>
      <c r="V31" s="577">
        <f t="shared" si="16"/>
        <v>0</v>
      </c>
      <c r="W31" s="578">
        <f t="shared" si="4"/>
        <v>0</v>
      </c>
      <c r="Y31" s="548"/>
      <c r="Z31" s="548"/>
      <c r="AA31" s="548"/>
      <c r="AB31" s="548"/>
      <c r="AC31" s="548"/>
      <c r="AD31" s="548"/>
      <c r="AF31" s="548"/>
      <c r="AG31" s="548"/>
      <c r="AH31" s="548"/>
      <c r="AI31" s="548"/>
      <c r="AJ31" s="548"/>
      <c r="AK31" s="548"/>
    </row>
    <row r="32" spans="1:37" x14ac:dyDescent="0.25">
      <c r="A32" s="579" t="s">
        <v>804</v>
      </c>
      <c r="B32" s="614">
        <f>'Unit costs'!B41</f>
        <v>0</v>
      </c>
      <c r="C32" s="615"/>
      <c r="D32" s="615"/>
      <c r="E32" s="615"/>
      <c r="F32" s="615"/>
      <c r="G32" s="616"/>
      <c r="H32" s="617"/>
      <c r="I32" s="615"/>
      <c r="J32" s="615"/>
      <c r="K32" s="615"/>
      <c r="L32" s="616"/>
      <c r="M32" s="552"/>
      <c r="N32" s="573">
        <f t="shared" ref="N32:N33" si="19">H32-C32</f>
        <v>0</v>
      </c>
      <c r="O32" s="574">
        <f t="shared" ref="O32:O33" si="20">I32-D32</f>
        <v>0</v>
      </c>
      <c r="P32" s="574">
        <f t="shared" ref="P32:P33" si="21">J32-E32</f>
        <v>0</v>
      </c>
      <c r="Q32" s="574">
        <f t="shared" ref="Q32:Q33" si="22">K32-F32</f>
        <v>0</v>
      </c>
      <c r="R32" s="575">
        <f t="shared" ref="R32:R33" si="23">L32-G32</f>
        <v>0</v>
      </c>
      <c r="S32" s="576">
        <f t="shared" ref="S32:S33" si="24">N32*$B32/1000</f>
        <v>0</v>
      </c>
      <c r="T32" s="577">
        <f t="shared" ref="T32:T33" si="25">O32*$B32/1000</f>
        <v>0</v>
      </c>
      <c r="U32" s="577">
        <f t="shared" ref="U32:U33" si="26">P32*$B32/1000</f>
        <v>0</v>
      </c>
      <c r="V32" s="577">
        <f t="shared" ref="V32:V33" si="27">Q32*$B32/1000</f>
        <v>0</v>
      </c>
      <c r="W32" s="578">
        <f t="shared" ref="W32:W33" si="28">R32*$B32/1000</f>
        <v>0</v>
      </c>
      <c r="Y32" s="548"/>
      <c r="Z32" s="548"/>
      <c r="AA32" s="548"/>
      <c r="AB32" s="548"/>
      <c r="AC32" s="548"/>
      <c r="AD32" s="548"/>
      <c r="AF32" s="548"/>
      <c r="AG32" s="548"/>
      <c r="AH32" s="548"/>
      <c r="AI32" s="548"/>
      <c r="AJ32" s="548"/>
      <c r="AK32" s="548"/>
    </row>
    <row r="33" spans="1:37" x14ac:dyDescent="0.25">
      <c r="A33" s="580" t="s">
        <v>805</v>
      </c>
      <c r="B33" s="614">
        <f>'Unit costs'!B50</f>
        <v>0</v>
      </c>
      <c r="C33" s="618"/>
      <c r="D33" s="618"/>
      <c r="E33" s="618"/>
      <c r="F33" s="618"/>
      <c r="G33" s="619"/>
      <c r="H33" s="617"/>
      <c r="I33" s="615"/>
      <c r="J33" s="615"/>
      <c r="K33" s="615"/>
      <c r="L33" s="616"/>
      <c r="M33" s="552"/>
      <c r="N33" s="573">
        <f t="shared" si="19"/>
        <v>0</v>
      </c>
      <c r="O33" s="574">
        <f t="shared" si="20"/>
        <v>0</v>
      </c>
      <c r="P33" s="574">
        <f t="shared" si="21"/>
        <v>0</v>
      </c>
      <c r="Q33" s="574">
        <f t="shared" si="22"/>
        <v>0</v>
      </c>
      <c r="R33" s="575">
        <f t="shared" si="23"/>
        <v>0</v>
      </c>
      <c r="S33" s="576">
        <f t="shared" si="24"/>
        <v>0</v>
      </c>
      <c r="T33" s="577">
        <f t="shared" si="25"/>
        <v>0</v>
      </c>
      <c r="U33" s="577">
        <f t="shared" si="26"/>
        <v>0</v>
      </c>
      <c r="V33" s="577">
        <f t="shared" si="27"/>
        <v>0</v>
      </c>
      <c r="W33" s="578">
        <f t="shared" si="28"/>
        <v>0</v>
      </c>
      <c r="Y33" s="548"/>
      <c r="Z33" s="548"/>
      <c r="AA33" s="548"/>
      <c r="AB33" s="548"/>
      <c r="AC33" s="548"/>
      <c r="AD33" s="548"/>
      <c r="AF33" s="548"/>
      <c r="AG33" s="548"/>
      <c r="AH33" s="548"/>
      <c r="AI33" s="548"/>
      <c r="AJ33" s="548"/>
      <c r="AK33" s="548"/>
    </row>
    <row r="34" spans="1:37" ht="15.75" thickBot="1" x14ac:dyDescent="0.3">
      <c r="A34" s="581" t="s">
        <v>775</v>
      </c>
      <c r="B34" s="582"/>
      <c r="C34" s="583">
        <f t="shared" ref="C34:L34" si="29">SUM(C26:C31)</f>
        <v>17201.566230871449</v>
      </c>
      <c r="D34" s="583">
        <f t="shared" si="29"/>
        <v>17304.200576993389</v>
      </c>
      <c r="E34" s="583">
        <f t="shared" si="29"/>
        <v>17408.408773927058</v>
      </c>
      <c r="F34" s="583">
        <f t="shared" si="29"/>
        <v>17517.762838350191</v>
      </c>
      <c r="G34" s="584">
        <f t="shared" si="29"/>
        <v>17621.33951431439</v>
      </c>
      <c r="H34" s="585">
        <f t="shared" si="29"/>
        <v>20641.879477045739</v>
      </c>
      <c r="I34" s="586">
        <f t="shared" si="29"/>
        <v>24225.880807790745</v>
      </c>
      <c r="J34" s="586">
        <f t="shared" si="29"/>
        <v>27853.454038283293</v>
      </c>
      <c r="K34" s="586">
        <f t="shared" si="29"/>
        <v>31531.973109030339</v>
      </c>
      <c r="L34" s="587">
        <f t="shared" si="29"/>
        <v>35242.679028628787</v>
      </c>
      <c r="M34" s="588"/>
      <c r="N34" s="589">
        <f>SUM(N26:N33)</f>
        <v>3440.3132461742889</v>
      </c>
      <c r="O34" s="583">
        <f>SUM(O26:O33)</f>
        <v>6921.6802307973558</v>
      </c>
      <c r="P34" s="583">
        <f t="shared" ref="P34:R34" si="30">SUM(P26:P33)</f>
        <v>10445.045264356235</v>
      </c>
      <c r="Q34" s="583">
        <f t="shared" si="30"/>
        <v>14014.210270680149</v>
      </c>
      <c r="R34" s="583">
        <f t="shared" si="30"/>
        <v>17621.339514314397</v>
      </c>
      <c r="S34" s="590">
        <f>SUM(S26:S33)</f>
        <v>359.06764369898946</v>
      </c>
      <c r="T34" s="591">
        <f>SUM(T26:T33)</f>
        <v>722.42009173846441</v>
      </c>
      <c r="U34" s="591">
        <f t="shared" ref="U34:W34" si="31">SUM(U26:U33)</f>
        <v>1090.1559023941504</v>
      </c>
      <c r="V34" s="591">
        <f t="shared" si="31"/>
        <v>1462.6718848323067</v>
      </c>
      <c r="W34" s="592">
        <f t="shared" si="31"/>
        <v>1839.1502184461895</v>
      </c>
      <c r="Y34" s="548">
        <f>C34</f>
        <v>17201.566230871449</v>
      </c>
      <c r="Z34" s="548">
        <f t="shared" si="5"/>
        <v>20641.879477045739</v>
      </c>
      <c r="AA34" s="548">
        <f t="shared" si="5"/>
        <v>24225.880807790745</v>
      </c>
      <c r="AB34" s="548">
        <f t="shared" si="5"/>
        <v>27853.454038283293</v>
      </c>
      <c r="AC34" s="548">
        <f t="shared" si="5"/>
        <v>31531.973109030339</v>
      </c>
      <c r="AD34" s="548">
        <f t="shared" si="5"/>
        <v>35242.679028628787</v>
      </c>
      <c r="AF34" s="548">
        <f>(C34*B34)/1000</f>
        <v>0</v>
      </c>
      <c r="AG34" s="548">
        <f>$AF34+S34</f>
        <v>359.06764369898946</v>
      </c>
      <c r="AH34" s="548">
        <f t="shared" si="6"/>
        <v>722.42009173846441</v>
      </c>
      <c r="AI34" s="548">
        <f t="shared" si="6"/>
        <v>1090.1559023941504</v>
      </c>
      <c r="AJ34" s="548">
        <f t="shared" si="6"/>
        <v>1462.6718848323067</v>
      </c>
      <c r="AK34" s="548">
        <f t="shared" si="6"/>
        <v>1839.1502184461895</v>
      </c>
    </row>
    <row r="35" spans="1:37" ht="15.75" thickBot="1" x14ac:dyDescent="0.3">
      <c r="A35" s="593"/>
      <c r="B35" s="335"/>
      <c r="C35" s="335"/>
      <c r="D35" s="335"/>
      <c r="E35" s="335"/>
      <c r="F35" s="335"/>
      <c r="G35" s="335"/>
      <c r="H35" s="335"/>
      <c r="I35" s="335"/>
      <c r="J35" s="335"/>
      <c r="K35" s="335"/>
      <c r="L35" s="335"/>
      <c r="M35" s="335"/>
      <c r="N35" s="335"/>
      <c r="O35" s="335"/>
      <c r="P35" s="335"/>
      <c r="Q35" s="335"/>
      <c r="R35" s="335"/>
      <c r="S35" s="335"/>
      <c r="T35" s="335"/>
      <c r="U35" s="335"/>
      <c r="V35" s="335"/>
      <c r="W35" s="335"/>
      <c r="AG35" s="548"/>
      <c r="AH35" s="548"/>
      <c r="AI35" s="548"/>
      <c r="AJ35" s="548"/>
      <c r="AK35" s="548"/>
    </row>
    <row r="36" spans="1:37" ht="90" x14ac:dyDescent="0.25">
      <c r="A36" s="594" t="s">
        <v>780</v>
      </c>
      <c r="B36" s="595" t="s">
        <v>761</v>
      </c>
      <c r="C36" s="529" t="s">
        <v>549</v>
      </c>
      <c r="D36" s="530" t="s">
        <v>550</v>
      </c>
      <c r="E36" s="530" t="s">
        <v>551</v>
      </c>
      <c r="F36" s="530" t="s">
        <v>552</v>
      </c>
      <c r="G36" s="531" t="s">
        <v>553</v>
      </c>
      <c r="H36" s="550" t="s">
        <v>554</v>
      </c>
      <c r="I36" s="533" t="s">
        <v>555</v>
      </c>
      <c r="J36" s="533" t="s">
        <v>556</v>
      </c>
      <c r="K36" s="533" t="s">
        <v>557</v>
      </c>
      <c r="L36" s="596" t="s">
        <v>558</v>
      </c>
      <c r="M36" s="597"/>
      <c r="N36" s="553" t="s">
        <v>539</v>
      </c>
      <c r="O36" s="554" t="s">
        <v>540</v>
      </c>
      <c r="P36" s="554" t="s">
        <v>541</v>
      </c>
      <c r="Q36" s="554" t="s">
        <v>542</v>
      </c>
      <c r="R36" s="553" t="s">
        <v>543</v>
      </c>
      <c r="S36" s="555" t="s">
        <v>762</v>
      </c>
      <c r="T36" s="554" t="s">
        <v>763</v>
      </c>
      <c r="U36" s="554" t="s">
        <v>764</v>
      </c>
      <c r="V36" s="554" t="s">
        <v>765</v>
      </c>
      <c r="W36" s="556" t="s">
        <v>766</v>
      </c>
      <c r="AG36" s="548"/>
      <c r="AH36" s="548"/>
      <c r="AI36" s="548"/>
      <c r="AJ36" s="548"/>
      <c r="AK36" s="548"/>
    </row>
    <row r="37" spans="1:37" x14ac:dyDescent="0.25">
      <c r="A37" s="384" t="s">
        <v>755</v>
      </c>
      <c r="B37" s="598">
        <f>'Resource impact template'!B16</f>
        <v>1.25</v>
      </c>
      <c r="C37" s="574">
        <f t="shared" ref="C37:L37" si="32">C26</f>
        <v>0</v>
      </c>
      <c r="D37" s="574">
        <f t="shared" si="32"/>
        <v>0</v>
      </c>
      <c r="E37" s="574">
        <f t="shared" si="32"/>
        <v>0</v>
      </c>
      <c r="F37" s="574">
        <f t="shared" si="32"/>
        <v>0</v>
      </c>
      <c r="G37" s="575">
        <f t="shared" si="32"/>
        <v>0</v>
      </c>
      <c r="H37" s="572">
        <f t="shared" si="32"/>
        <v>3440.3132461742898</v>
      </c>
      <c r="I37" s="574">
        <f t="shared" si="32"/>
        <v>6921.6802307973558</v>
      </c>
      <c r="J37" s="574">
        <f t="shared" si="32"/>
        <v>10445.045264356235</v>
      </c>
      <c r="K37" s="574">
        <f t="shared" si="32"/>
        <v>14014.210270680152</v>
      </c>
      <c r="L37" s="571">
        <f t="shared" si="32"/>
        <v>17621.33951431439</v>
      </c>
      <c r="M37" s="597"/>
      <c r="N37" s="573">
        <f>H37-C37</f>
        <v>3440.3132461742898</v>
      </c>
      <c r="O37" s="574">
        <f>I37-D37</f>
        <v>6921.6802307973558</v>
      </c>
      <c r="P37" s="574">
        <f>J37-E37</f>
        <v>10445.045264356235</v>
      </c>
      <c r="Q37" s="574">
        <f>K37-F37</f>
        <v>14014.210270680152</v>
      </c>
      <c r="R37" s="575">
        <f>L37-G37</f>
        <v>17621.33951431439</v>
      </c>
      <c r="S37" s="572">
        <f>N37*$B37/1000</f>
        <v>4.3003915577178624</v>
      </c>
      <c r="T37" s="574">
        <f t="shared" ref="T37:T42" si="33">O37*$B37/1000</f>
        <v>8.652100288496694</v>
      </c>
      <c r="U37" s="574">
        <f t="shared" ref="U37:U42" si="34">P37*$B37/1000</f>
        <v>13.056306580445293</v>
      </c>
      <c r="V37" s="574">
        <f t="shared" ref="V37:V38" si="35">Q37*$B37/1000</f>
        <v>17.51776283835019</v>
      </c>
      <c r="W37" s="571">
        <f t="shared" ref="W37:W42" si="36">R37*$B37/1000</f>
        <v>22.026674392892986</v>
      </c>
      <c r="AG37" s="548"/>
      <c r="AH37" s="548"/>
      <c r="AI37" s="548"/>
      <c r="AJ37" s="548"/>
      <c r="AK37" s="548"/>
    </row>
    <row r="38" spans="1:37" x14ac:dyDescent="0.25">
      <c r="A38" s="384" t="s">
        <v>769</v>
      </c>
      <c r="B38" s="598">
        <f>'Resource impact template'!B17</f>
        <v>2.25</v>
      </c>
      <c r="C38" s="574">
        <f t="shared" ref="C38:L38" si="37">C27</f>
        <v>0</v>
      </c>
      <c r="D38" s="574">
        <f t="shared" si="37"/>
        <v>0</v>
      </c>
      <c r="E38" s="574">
        <f t="shared" si="37"/>
        <v>0</v>
      </c>
      <c r="F38" s="574">
        <f t="shared" si="37"/>
        <v>0</v>
      </c>
      <c r="G38" s="575">
        <f t="shared" si="37"/>
        <v>0</v>
      </c>
      <c r="H38" s="572">
        <f t="shared" si="37"/>
        <v>2064.1879477045736</v>
      </c>
      <c r="I38" s="574">
        <f t="shared" si="37"/>
        <v>4153.0081384784135</v>
      </c>
      <c r="J38" s="574">
        <f t="shared" si="37"/>
        <v>6267.0271586137405</v>
      </c>
      <c r="K38" s="574">
        <f t="shared" si="37"/>
        <v>8408.5261624080904</v>
      </c>
      <c r="L38" s="571">
        <f t="shared" si="37"/>
        <v>10572.803708588634</v>
      </c>
      <c r="M38" s="597"/>
      <c r="N38" s="573">
        <f t="shared" ref="N38:N42" si="38">H38-C38</f>
        <v>2064.1879477045736</v>
      </c>
      <c r="O38" s="574">
        <f t="shared" ref="O38:O42" si="39">I38-D38</f>
        <v>4153.0081384784135</v>
      </c>
      <c r="P38" s="574">
        <f t="shared" ref="P38:P42" si="40">J38-E38</f>
        <v>6267.0271586137405</v>
      </c>
      <c r="Q38" s="574">
        <f t="shared" ref="Q38:Q42" si="41">K38-F38</f>
        <v>8408.5261624080904</v>
      </c>
      <c r="R38" s="575">
        <f t="shared" ref="R38:R42" si="42">L38-G38</f>
        <v>10572.803708588634</v>
      </c>
      <c r="S38" s="572">
        <f t="shared" ref="S38:S42" si="43">N38*$B38/1000</f>
        <v>4.6444228823352907</v>
      </c>
      <c r="T38" s="574">
        <f t="shared" si="33"/>
        <v>9.34426831157643</v>
      </c>
      <c r="U38" s="574">
        <f t="shared" si="34"/>
        <v>14.100811106880915</v>
      </c>
      <c r="V38" s="574">
        <f t="shared" si="35"/>
        <v>18.919183865418201</v>
      </c>
      <c r="W38" s="571">
        <f t="shared" si="36"/>
        <v>23.788808344324426</v>
      </c>
      <c r="AG38" s="548"/>
      <c r="AH38" s="548"/>
      <c r="AI38" s="548"/>
      <c r="AJ38" s="548"/>
      <c r="AK38" s="548"/>
    </row>
    <row r="39" spans="1:37" x14ac:dyDescent="0.25">
      <c r="A39" s="384" t="s">
        <v>770</v>
      </c>
      <c r="B39" s="598">
        <f>'Resource impact template'!B18</f>
        <v>0.375</v>
      </c>
      <c r="C39" s="574">
        <f t="shared" ref="C39:L39" si="44">C28</f>
        <v>0</v>
      </c>
      <c r="D39" s="574">
        <f t="shared" si="44"/>
        <v>0</v>
      </c>
      <c r="E39" s="574">
        <f t="shared" si="44"/>
        <v>0</v>
      </c>
      <c r="F39" s="574">
        <f t="shared" si="44"/>
        <v>0</v>
      </c>
      <c r="G39" s="575">
        <f t="shared" si="44"/>
        <v>0</v>
      </c>
      <c r="H39" s="572">
        <f t="shared" si="44"/>
        <v>688.06264923485799</v>
      </c>
      <c r="I39" s="574">
        <f t="shared" si="44"/>
        <v>1384.3360461594712</v>
      </c>
      <c r="J39" s="574">
        <f t="shared" si="44"/>
        <v>2089.0090528712467</v>
      </c>
      <c r="K39" s="574">
        <f t="shared" si="44"/>
        <v>2802.8420541360306</v>
      </c>
      <c r="L39" s="571">
        <f t="shared" si="44"/>
        <v>3524.2679028628781</v>
      </c>
      <c r="M39" s="597"/>
      <c r="N39" s="573">
        <f t="shared" si="38"/>
        <v>688.06264923485799</v>
      </c>
      <c r="O39" s="574">
        <f t="shared" si="39"/>
        <v>1384.3360461594712</v>
      </c>
      <c r="P39" s="574">
        <f t="shared" si="40"/>
        <v>2089.0090528712467</v>
      </c>
      <c r="Q39" s="574">
        <f t="shared" si="41"/>
        <v>2802.8420541360306</v>
      </c>
      <c r="R39" s="575">
        <f t="shared" si="42"/>
        <v>3524.2679028628781</v>
      </c>
      <c r="S39" s="572">
        <f t="shared" si="43"/>
        <v>0.25802349346307174</v>
      </c>
      <c r="T39" s="574">
        <f t="shared" si="33"/>
        <v>0.51912601730980168</v>
      </c>
      <c r="U39" s="574">
        <f t="shared" si="34"/>
        <v>0.78337839482671756</v>
      </c>
      <c r="V39" s="574">
        <f>Q39*$B39/1000</f>
        <v>1.0510657703010116</v>
      </c>
      <c r="W39" s="571">
        <f t="shared" si="36"/>
        <v>1.3216004635735794</v>
      </c>
      <c r="AG39" s="548"/>
      <c r="AH39" s="548"/>
      <c r="AI39" s="548"/>
      <c r="AJ39" s="548"/>
      <c r="AK39" s="548"/>
    </row>
    <row r="40" spans="1:37" x14ac:dyDescent="0.25">
      <c r="A40" s="384" t="s">
        <v>771</v>
      </c>
      <c r="B40" s="598">
        <f>'Resource impact template'!B19</f>
        <v>2.25</v>
      </c>
      <c r="C40" s="574">
        <f t="shared" ref="C40:L40" si="45">C29</f>
        <v>0</v>
      </c>
      <c r="D40" s="574">
        <f t="shared" si="45"/>
        <v>0</v>
      </c>
      <c r="E40" s="574">
        <f t="shared" si="45"/>
        <v>0</v>
      </c>
      <c r="F40" s="574">
        <f t="shared" si="45"/>
        <v>0</v>
      </c>
      <c r="G40" s="575">
        <f t="shared" si="45"/>
        <v>0</v>
      </c>
      <c r="H40" s="572">
        <f t="shared" si="45"/>
        <v>516.0469869261434</v>
      </c>
      <c r="I40" s="574">
        <f t="shared" si="45"/>
        <v>1038.2520346196034</v>
      </c>
      <c r="J40" s="574">
        <f t="shared" si="45"/>
        <v>1566.7567896534351</v>
      </c>
      <c r="K40" s="574">
        <f t="shared" si="45"/>
        <v>2102.1315406020226</v>
      </c>
      <c r="L40" s="571">
        <f t="shared" si="45"/>
        <v>2643.2009271471584</v>
      </c>
      <c r="M40" s="597"/>
      <c r="N40" s="573">
        <f t="shared" si="38"/>
        <v>516.0469869261434</v>
      </c>
      <c r="O40" s="574">
        <f t="shared" si="39"/>
        <v>1038.2520346196034</v>
      </c>
      <c r="P40" s="574">
        <f t="shared" si="40"/>
        <v>1566.7567896534351</v>
      </c>
      <c r="Q40" s="574">
        <f t="shared" si="41"/>
        <v>2102.1315406020226</v>
      </c>
      <c r="R40" s="575">
        <f t="shared" si="42"/>
        <v>2643.2009271471584</v>
      </c>
      <c r="S40" s="572">
        <f t="shared" si="43"/>
        <v>1.1611057205838227</v>
      </c>
      <c r="T40" s="574">
        <f t="shared" si="33"/>
        <v>2.3360670778941075</v>
      </c>
      <c r="U40" s="574">
        <f t="shared" si="34"/>
        <v>3.5252027767202287</v>
      </c>
      <c r="V40" s="574">
        <f t="shared" ref="V40:V42" si="46">Q40*$B40/1000</f>
        <v>4.7297959663545504</v>
      </c>
      <c r="W40" s="571">
        <f t="shared" si="36"/>
        <v>5.9472020860811066</v>
      </c>
      <c r="AG40" s="548"/>
      <c r="AH40" s="548"/>
      <c r="AI40" s="548"/>
      <c r="AJ40" s="548"/>
      <c r="AK40" s="548"/>
    </row>
    <row r="41" spans="1:37" x14ac:dyDescent="0.25">
      <c r="A41" s="384" t="s">
        <v>772</v>
      </c>
      <c r="B41" s="598">
        <f>'Resource impact template'!B20</f>
        <v>0.375</v>
      </c>
      <c r="C41" s="574">
        <f t="shared" ref="C41:L41" si="47">C30</f>
        <v>0</v>
      </c>
      <c r="D41" s="574">
        <f t="shared" si="47"/>
        <v>0</v>
      </c>
      <c r="E41" s="574">
        <f t="shared" si="47"/>
        <v>0</v>
      </c>
      <c r="F41" s="574">
        <f t="shared" si="47"/>
        <v>0</v>
      </c>
      <c r="G41" s="575">
        <f t="shared" si="47"/>
        <v>0</v>
      </c>
      <c r="H41" s="572">
        <f t="shared" si="47"/>
        <v>172.0156623087145</v>
      </c>
      <c r="I41" s="574">
        <f t="shared" si="47"/>
        <v>346.08401153986779</v>
      </c>
      <c r="J41" s="574">
        <f t="shared" si="47"/>
        <v>522.25226321781167</v>
      </c>
      <c r="K41" s="574">
        <f t="shared" si="47"/>
        <v>700.71051353400765</v>
      </c>
      <c r="L41" s="571">
        <f t="shared" si="47"/>
        <v>881.06697571571954</v>
      </c>
      <c r="M41" s="597"/>
      <c r="N41" s="573">
        <f t="shared" si="38"/>
        <v>172.0156623087145</v>
      </c>
      <c r="O41" s="574">
        <f t="shared" si="39"/>
        <v>346.08401153986779</v>
      </c>
      <c r="P41" s="574">
        <f t="shared" si="40"/>
        <v>522.25226321781167</v>
      </c>
      <c r="Q41" s="574">
        <f t="shared" si="41"/>
        <v>700.71051353400765</v>
      </c>
      <c r="R41" s="575">
        <f t="shared" si="42"/>
        <v>881.06697571571954</v>
      </c>
      <c r="S41" s="572">
        <f t="shared" si="43"/>
        <v>6.4505873365767935E-2</v>
      </c>
      <c r="T41" s="574">
        <f t="shared" si="33"/>
        <v>0.12978150432745042</v>
      </c>
      <c r="U41" s="574">
        <f t="shared" si="34"/>
        <v>0.19584459870667939</v>
      </c>
      <c r="V41" s="574">
        <f t="shared" si="46"/>
        <v>0.26276644257525289</v>
      </c>
      <c r="W41" s="571">
        <f t="shared" si="36"/>
        <v>0.33040011589339485</v>
      </c>
      <c r="AG41" s="548"/>
      <c r="AH41" s="548"/>
      <c r="AI41" s="548"/>
      <c r="AJ41" s="548"/>
      <c r="AK41" s="548"/>
    </row>
    <row r="42" spans="1:37" x14ac:dyDescent="0.25">
      <c r="A42" s="384" t="s">
        <v>754</v>
      </c>
      <c r="B42" s="598">
        <f>'Resource impact template'!B21</f>
        <v>0</v>
      </c>
      <c r="C42" s="574">
        <f t="shared" ref="C42:L42" si="48">C31</f>
        <v>17201.566230871449</v>
      </c>
      <c r="D42" s="574">
        <f t="shared" si="48"/>
        <v>17304.200576993389</v>
      </c>
      <c r="E42" s="574">
        <f t="shared" si="48"/>
        <v>17408.408773927058</v>
      </c>
      <c r="F42" s="574">
        <f t="shared" si="48"/>
        <v>17517.762838350191</v>
      </c>
      <c r="G42" s="575">
        <f t="shared" si="48"/>
        <v>17621.33951431439</v>
      </c>
      <c r="H42" s="572">
        <f t="shared" si="48"/>
        <v>13761.252984697159</v>
      </c>
      <c r="I42" s="574">
        <f t="shared" si="48"/>
        <v>10382.520346196034</v>
      </c>
      <c r="J42" s="574">
        <f t="shared" si="48"/>
        <v>6963.3635095708232</v>
      </c>
      <c r="K42" s="574">
        <f t="shared" si="48"/>
        <v>3503.5525676700381</v>
      </c>
      <c r="L42" s="571">
        <f t="shared" si="48"/>
        <v>0</v>
      </c>
      <c r="M42" s="597"/>
      <c r="N42" s="573">
        <f t="shared" si="38"/>
        <v>-3440.3132461742898</v>
      </c>
      <c r="O42" s="574">
        <f t="shared" si="39"/>
        <v>-6921.6802307973558</v>
      </c>
      <c r="P42" s="574">
        <f t="shared" si="40"/>
        <v>-10445.045264356235</v>
      </c>
      <c r="Q42" s="574">
        <f t="shared" si="41"/>
        <v>-14014.210270680152</v>
      </c>
      <c r="R42" s="575">
        <f t="shared" si="42"/>
        <v>-17621.33951431439</v>
      </c>
      <c r="S42" s="572">
        <f t="shared" si="43"/>
        <v>0</v>
      </c>
      <c r="T42" s="574">
        <f t="shared" si="33"/>
        <v>0</v>
      </c>
      <c r="U42" s="574">
        <f t="shared" si="34"/>
        <v>0</v>
      </c>
      <c r="V42" s="574">
        <f t="shared" si="46"/>
        <v>0</v>
      </c>
      <c r="W42" s="571">
        <f t="shared" si="36"/>
        <v>0</v>
      </c>
      <c r="AG42" s="548"/>
      <c r="AH42" s="548"/>
      <c r="AI42" s="548"/>
      <c r="AJ42" s="548"/>
      <c r="AK42" s="548"/>
    </row>
    <row r="43" spans="1:37" ht="15.75" thickBot="1" x14ac:dyDescent="0.3">
      <c r="A43" s="581" t="s">
        <v>777</v>
      </c>
      <c r="B43" s="599"/>
      <c r="C43" s="583">
        <f t="shared" ref="C43:L43" si="49">SUM(C37:C42)</f>
        <v>17201.566230871449</v>
      </c>
      <c r="D43" s="583">
        <f t="shared" si="49"/>
        <v>17304.200576993389</v>
      </c>
      <c r="E43" s="583">
        <f t="shared" si="49"/>
        <v>17408.408773927058</v>
      </c>
      <c r="F43" s="583">
        <f t="shared" si="49"/>
        <v>17517.762838350191</v>
      </c>
      <c r="G43" s="600">
        <f t="shared" si="49"/>
        <v>17621.33951431439</v>
      </c>
      <c r="H43" s="585">
        <f t="shared" si="49"/>
        <v>20641.879477045739</v>
      </c>
      <c r="I43" s="586">
        <f t="shared" si="49"/>
        <v>24225.880807790745</v>
      </c>
      <c r="J43" s="586">
        <f t="shared" si="49"/>
        <v>27853.454038283293</v>
      </c>
      <c r="K43" s="586">
        <f t="shared" si="49"/>
        <v>31531.973109030339</v>
      </c>
      <c r="L43" s="584">
        <f t="shared" si="49"/>
        <v>35242.679028628787</v>
      </c>
      <c r="M43" s="601"/>
      <c r="N43" s="589">
        <f t="shared" ref="N43:W43" si="50">SUM(N37:N42)</f>
        <v>3440.3132461742889</v>
      </c>
      <c r="O43" s="583">
        <f t="shared" si="50"/>
        <v>6921.6802307973558</v>
      </c>
      <c r="P43" s="583">
        <f t="shared" si="50"/>
        <v>10445.045264356235</v>
      </c>
      <c r="Q43" s="583">
        <f t="shared" si="50"/>
        <v>14014.210270680149</v>
      </c>
      <c r="R43" s="600">
        <f t="shared" si="50"/>
        <v>17621.339514314397</v>
      </c>
      <c r="S43" s="602">
        <f t="shared" si="50"/>
        <v>10.428449527465816</v>
      </c>
      <c r="T43" s="583">
        <f t="shared" si="50"/>
        <v>20.981343199604485</v>
      </c>
      <c r="U43" s="583">
        <f t="shared" si="50"/>
        <v>31.661543457579828</v>
      </c>
      <c r="V43" s="583">
        <f t="shared" si="50"/>
        <v>42.480574882999207</v>
      </c>
      <c r="W43" s="584">
        <f t="shared" si="50"/>
        <v>53.414685402765492</v>
      </c>
      <c r="AG43" s="548"/>
      <c r="AH43" s="548"/>
      <c r="AI43" s="548"/>
      <c r="AJ43" s="548"/>
      <c r="AK43" s="548"/>
    </row>
    <row r="44" spans="1:37" ht="15.75" thickBot="1" x14ac:dyDescent="0.3">
      <c r="A44" s="336"/>
      <c r="B44" s="335"/>
      <c r="C44" s="335"/>
      <c r="D44" s="335"/>
      <c r="E44" s="335"/>
      <c r="F44" s="335"/>
      <c r="G44" s="335"/>
      <c r="H44" s="335"/>
      <c r="I44" s="335"/>
      <c r="J44" s="335"/>
      <c r="K44" s="335"/>
      <c r="L44" s="335"/>
      <c r="M44" s="335"/>
      <c r="N44" s="335"/>
      <c r="O44" s="335"/>
      <c r="P44" s="335"/>
      <c r="Q44" s="335"/>
      <c r="R44" s="335"/>
      <c r="S44" s="335"/>
      <c r="T44" s="335"/>
      <c r="U44" s="335"/>
      <c r="V44" s="335"/>
      <c r="W44" s="335"/>
      <c r="AG44" s="548"/>
      <c r="AH44" s="548"/>
      <c r="AI44" s="548"/>
      <c r="AJ44" s="548"/>
      <c r="AK44" s="548"/>
    </row>
    <row r="45" spans="1:37" ht="90" customHeight="1" x14ac:dyDescent="0.25">
      <c r="A45" s="450" t="s">
        <v>842</v>
      </c>
      <c r="B45" s="528" t="s">
        <v>455</v>
      </c>
      <c r="C45" s="529" t="s">
        <v>549</v>
      </c>
      <c r="D45" s="530" t="s">
        <v>550</v>
      </c>
      <c r="E45" s="530" t="s">
        <v>551</v>
      </c>
      <c r="F45" s="530" t="s">
        <v>552</v>
      </c>
      <c r="G45" s="549" t="s">
        <v>553</v>
      </c>
      <c r="H45" s="550" t="s">
        <v>554</v>
      </c>
      <c r="I45" s="533" t="s">
        <v>555</v>
      </c>
      <c r="J45" s="533" t="s">
        <v>556</v>
      </c>
      <c r="K45" s="533" t="s">
        <v>557</v>
      </c>
      <c r="L45" s="551" t="s">
        <v>558</v>
      </c>
      <c r="M45" s="552"/>
      <c r="N45" s="553" t="s">
        <v>539</v>
      </c>
      <c r="O45" s="554" t="s">
        <v>540</v>
      </c>
      <c r="P45" s="554" t="s">
        <v>541</v>
      </c>
      <c r="Q45" s="554" t="s">
        <v>542</v>
      </c>
      <c r="R45" s="553" t="s">
        <v>543</v>
      </c>
      <c r="S45" s="555" t="s">
        <v>544</v>
      </c>
      <c r="T45" s="554" t="s">
        <v>545</v>
      </c>
      <c r="U45" s="554" t="s">
        <v>546</v>
      </c>
      <c r="V45" s="554" t="s">
        <v>547</v>
      </c>
      <c r="W45" s="556" t="s">
        <v>548</v>
      </c>
    </row>
    <row r="46" spans="1:37" x14ac:dyDescent="0.25">
      <c r="A46" s="557" t="s">
        <v>464</v>
      </c>
      <c r="B46" s="558"/>
      <c r="C46" s="559"/>
      <c r="D46" s="559"/>
      <c r="E46" s="559"/>
      <c r="F46" s="559"/>
      <c r="G46" s="560"/>
      <c r="H46" s="561"/>
      <c r="I46" s="562"/>
      <c r="J46" s="562"/>
      <c r="K46" s="562"/>
      <c r="L46" s="563"/>
      <c r="M46" s="552"/>
      <c r="N46" s="564"/>
      <c r="O46" s="565"/>
      <c r="P46" s="565"/>
      <c r="Q46" s="565"/>
      <c r="R46" s="564"/>
      <c r="S46" s="566"/>
      <c r="T46" s="559"/>
      <c r="U46" s="559"/>
      <c r="V46" s="559"/>
      <c r="W46" s="560"/>
    </row>
    <row r="47" spans="1:37" x14ac:dyDescent="0.25">
      <c r="A47" s="557" t="s">
        <v>821</v>
      </c>
      <c r="B47" s="558"/>
      <c r="C47" s="611">
        <v>0.7</v>
      </c>
      <c r="D47" s="611">
        <v>0.7</v>
      </c>
      <c r="E47" s="611">
        <v>0.7</v>
      </c>
      <c r="F47" s="611">
        <v>0.7</v>
      </c>
      <c r="G47" s="611">
        <v>0.7</v>
      </c>
      <c r="H47" s="613">
        <v>0.75</v>
      </c>
      <c r="I47" s="611">
        <v>0.77</v>
      </c>
      <c r="J47" s="611">
        <v>0.8</v>
      </c>
      <c r="K47" s="611">
        <v>0.8</v>
      </c>
      <c r="L47" s="612">
        <v>0.8</v>
      </c>
      <c r="M47" s="552"/>
      <c r="N47" s="567"/>
      <c r="O47" s="568"/>
      <c r="P47" s="568"/>
      <c r="Q47" s="568"/>
      <c r="R47" s="567"/>
      <c r="S47" s="566"/>
      <c r="T47" s="559"/>
      <c r="U47" s="559"/>
      <c r="V47" s="559"/>
      <c r="W47" s="560"/>
    </row>
    <row r="48" spans="1:37" x14ac:dyDescent="0.25">
      <c r="A48" s="557" t="s">
        <v>822</v>
      </c>
      <c r="B48" s="558"/>
      <c r="C48" s="611">
        <v>0.3</v>
      </c>
      <c r="D48" s="611">
        <v>0.3</v>
      </c>
      <c r="E48" s="611">
        <v>0.3</v>
      </c>
      <c r="F48" s="611">
        <v>0.3</v>
      </c>
      <c r="G48" s="611">
        <v>0.3</v>
      </c>
      <c r="H48" s="613">
        <v>0.25</v>
      </c>
      <c r="I48" s="611">
        <v>0.23</v>
      </c>
      <c r="J48" s="611">
        <v>0.2</v>
      </c>
      <c r="K48" s="611">
        <v>0.2</v>
      </c>
      <c r="L48" s="612">
        <v>0.2</v>
      </c>
      <c r="M48" s="552"/>
      <c r="N48" s="567"/>
      <c r="O48" s="568"/>
      <c r="P48" s="568"/>
      <c r="Q48" s="568"/>
      <c r="R48" s="567"/>
      <c r="S48" s="566"/>
      <c r="T48" s="559"/>
      <c r="U48" s="559"/>
      <c r="V48" s="559"/>
      <c r="W48" s="560"/>
    </row>
    <row r="49" spans="1:37" x14ac:dyDescent="0.25">
      <c r="A49" s="384" t="s">
        <v>821</v>
      </c>
      <c r="B49" s="569">
        <f>'Resource impact template'!B25</f>
        <v>510</v>
      </c>
      <c r="C49" s="570">
        <f>C47*C$15</f>
        <v>18257.465943703955</v>
      </c>
      <c r="D49" s="570">
        <f t="shared" ref="D49:L49" si="51">D47*D$15</f>
        <v>18366.400389197224</v>
      </c>
      <c r="E49" s="570">
        <f t="shared" si="51"/>
        <v>18477.005294648025</v>
      </c>
      <c r="F49" s="570">
        <f t="shared" si="51"/>
        <v>18593.071941150705</v>
      </c>
      <c r="G49" s="571">
        <f t="shared" si="51"/>
        <v>18703.006560393955</v>
      </c>
      <c r="H49" s="572">
        <f t="shared" si="51"/>
        <v>19561.570653968527</v>
      </c>
      <c r="I49" s="570">
        <f t="shared" si="51"/>
        <v>20203.04042811695</v>
      </c>
      <c r="J49" s="570">
        <f t="shared" si="51"/>
        <v>21116.577479597749</v>
      </c>
      <c r="K49" s="570">
        <f t="shared" si="51"/>
        <v>21249.225075600811</v>
      </c>
      <c r="L49" s="571">
        <f t="shared" si="51"/>
        <v>21374.864640450236</v>
      </c>
      <c r="M49" s="552"/>
      <c r="N49" s="573">
        <f>H49-C49</f>
        <v>1304.1047102645716</v>
      </c>
      <c r="O49" s="574">
        <f>I49-D49</f>
        <v>1836.6400389197261</v>
      </c>
      <c r="P49" s="574">
        <f>J49-E49</f>
        <v>2639.572184949724</v>
      </c>
      <c r="Q49" s="574">
        <f>K49-F49</f>
        <v>2656.1531344501054</v>
      </c>
      <c r="R49" s="575">
        <f>L49-G49</f>
        <v>2671.8580800562813</v>
      </c>
      <c r="S49" s="576">
        <f>N49*$B49/1000</f>
        <v>665.09340223493143</v>
      </c>
      <c r="T49" s="577">
        <f t="shared" ref="T49:T50" si="52">O49*$B49/1000</f>
        <v>936.68641984906026</v>
      </c>
      <c r="U49" s="577">
        <f t="shared" ref="U49:U50" si="53">P49*$B49/1000</f>
        <v>1346.1818143243593</v>
      </c>
      <c r="V49" s="577">
        <f t="shared" ref="V49:V50" si="54">Q49*$B49/1000</f>
        <v>1354.6380985695539</v>
      </c>
      <c r="W49" s="578">
        <f t="shared" ref="W49:W50" si="55">R49*$B49/1000</f>
        <v>1362.6476208287036</v>
      </c>
      <c r="Y49" s="548">
        <f>C49</f>
        <v>18257.465943703955</v>
      </c>
      <c r="Z49" s="548">
        <f t="shared" ref="Z49" si="56">C49+N49</f>
        <v>19561.570653968527</v>
      </c>
      <c r="AA49" s="548">
        <f t="shared" ref="AA49" si="57">D49+O49</f>
        <v>20203.04042811695</v>
      </c>
      <c r="AB49" s="548">
        <f t="shared" ref="AB49" si="58">E49+P49</f>
        <v>21116.577479597749</v>
      </c>
      <c r="AC49" s="548">
        <f t="shared" ref="AC49" si="59">F49+Q49</f>
        <v>21249.225075600811</v>
      </c>
      <c r="AD49" s="548">
        <f t="shared" ref="AD49" si="60">G49+R49</f>
        <v>21374.864640450236</v>
      </c>
      <c r="AF49" s="548">
        <f>(C49*B49)/1000</f>
        <v>9311.3076312890171</v>
      </c>
      <c r="AG49" s="548">
        <f>$AF49+S49</f>
        <v>9976.4010335239491</v>
      </c>
      <c r="AH49" s="548">
        <f t="shared" ref="AH49" si="61">$AF49+T49</f>
        <v>10247.994051138077</v>
      </c>
      <c r="AI49" s="548">
        <f t="shared" ref="AI49" si="62">$AF49+U49</f>
        <v>10657.489445613377</v>
      </c>
      <c r="AJ49" s="548">
        <f t="shared" ref="AJ49" si="63">$AF49+V49</f>
        <v>10665.945729858571</v>
      </c>
      <c r="AK49" s="548">
        <f t="shared" ref="AK49" si="64">$AF49+W49</f>
        <v>10673.955252117721</v>
      </c>
    </row>
    <row r="50" spans="1:37" x14ac:dyDescent="0.25">
      <c r="A50" s="384" t="s">
        <v>822</v>
      </c>
      <c r="B50" s="569">
        <f>'Resource impact template'!B26</f>
        <v>1530</v>
      </c>
      <c r="C50" s="570">
        <f t="shared" ref="C50:L50" si="65">C48*C$15</f>
        <v>7824.6282615874097</v>
      </c>
      <c r="D50" s="570">
        <f t="shared" si="65"/>
        <v>7871.3144525130965</v>
      </c>
      <c r="E50" s="570">
        <f t="shared" si="65"/>
        <v>7918.7165548491539</v>
      </c>
      <c r="F50" s="570">
        <f t="shared" si="65"/>
        <v>7968.4594033503026</v>
      </c>
      <c r="G50" s="571">
        <f t="shared" si="65"/>
        <v>8015.5742401688385</v>
      </c>
      <c r="H50" s="572">
        <f t="shared" si="65"/>
        <v>6520.5235513228417</v>
      </c>
      <c r="I50" s="570">
        <f t="shared" si="65"/>
        <v>6034.674413593375</v>
      </c>
      <c r="J50" s="570">
        <f t="shared" si="65"/>
        <v>5279.1443698994372</v>
      </c>
      <c r="K50" s="570">
        <f t="shared" si="65"/>
        <v>5312.3062689002027</v>
      </c>
      <c r="L50" s="571">
        <f t="shared" si="65"/>
        <v>5343.716160112559</v>
      </c>
      <c r="M50" s="552"/>
      <c r="N50" s="573">
        <f t="shared" ref="N50" si="66">H50-C50</f>
        <v>-1304.104710264568</v>
      </c>
      <c r="O50" s="574">
        <f t="shared" ref="O50" si="67">I50-D50</f>
        <v>-1836.6400389197215</v>
      </c>
      <c r="P50" s="574">
        <f t="shared" ref="P50" si="68">J50-E50</f>
        <v>-2639.5721849497168</v>
      </c>
      <c r="Q50" s="574">
        <f t="shared" ref="Q50" si="69">K50-F50</f>
        <v>-2656.1531344501</v>
      </c>
      <c r="R50" s="575">
        <f t="shared" ref="R50" si="70">L50-G50</f>
        <v>-2671.8580800562795</v>
      </c>
      <c r="S50" s="576">
        <f t="shared" ref="S50" si="71">N50*$B50/1000</f>
        <v>-1995.2802067047892</v>
      </c>
      <c r="T50" s="577">
        <f t="shared" si="52"/>
        <v>-2810.059259547174</v>
      </c>
      <c r="U50" s="577">
        <f t="shared" si="53"/>
        <v>-4038.5454429730667</v>
      </c>
      <c r="V50" s="577">
        <f t="shared" si="54"/>
        <v>-4063.9142957086528</v>
      </c>
      <c r="W50" s="578">
        <f t="shared" si="55"/>
        <v>-4087.9428624861075</v>
      </c>
      <c r="Y50" s="548"/>
      <c r="Z50" s="548"/>
      <c r="AA50" s="548"/>
      <c r="AB50" s="548"/>
      <c r="AC50" s="548"/>
      <c r="AD50" s="548"/>
      <c r="AF50" s="548"/>
      <c r="AG50" s="548"/>
      <c r="AH50" s="548"/>
      <c r="AI50" s="548"/>
      <c r="AJ50" s="548"/>
      <c r="AK50" s="548"/>
    </row>
    <row r="51" spans="1:37" ht="15.75" thickBot="1" x14ac:dyDescent="0.3">
      <c r="A51" s="581" t="s">
        <v>817</v>
      </c>
      <c r="B51" s="582"/>
      <c r="C51" s="583">
        <f t="shared" ref="C51:L51" si="72">SUM(C49:C50)</f>
        <v>26082.094205291367</v>
      </c>
      <c r="D51" s="583">
        <f t="shared" si="72"/>
        <v>26237.71484171032</v>
      </c>
      <c r="E51" s="583">
        <f t="shared" si="72"/>
        <v>26395.721849497178</v>
      </c>
      <c r="F51" s="583">
        <f t="shared" si="72"/>
        <v>26561.531344501007</v>
      </c>
      <c r="G51" s="584">
        <f t="shared" si="72"/>
        <v>26718.580800562791</v>
      </c>
      <c r="H51" s="585">
        <f t="shared" si="72"/>
        <v>26082.094205291367</v>
      </c>
      <c r="I51" s="586">
        <f t="shared" si="72"/>
        <v>26237.714841710324</v>
      </c>
      <c r="J51" s="586">
        <f t="shared" si="72"/>
        <v>26395.721849497186</v>
      </c>
      <c r="K51" s="586">
        <f t="shared" si="72"/>
        <v>26561.531344501014</v>
      </c>
      <c r="L51" s="587">
        <f t="shared" si="72"/>
        <v>26718.580800562795</v>
      </c>
      <c r="M51" s="588"/>
      <c r="N51" s="589">
        <f t="shared" ref="N51:W51" si="73">SUM(N49:N50)</f>
        <v>3.637978807091713E-12</v>
      </c>
      <c r="O51" s="583">
        <f t="shared" si="73"/>
        <v>4.5474735088646412E-12</v>
      </c>
      <c r="P51" s="583">
        <f t="shared" si="73"/>
        <v>7.2759576141834259E-12</v>
      </c>
      <c r="Q51" s="583">
        <f t="shared" si="73"/>
        <v>5.4569682106375694E-12</v>
      </c>
      <c r="R51" s="583">
        <f t="shared" si="73"/>
        <v>0</v>
      </c>
      <c r="S51" s="590">
        <f t="shared" si="73"/>
        <v>-1330.1868044698576</v>
      </c>
      <c r="T51" s="591">
        <f t="shared" si="73"/>
        <v>-1873.3728396981137</v>
      </c>
      <c r="U51" s="591">
        <f t="shared" si="73"/>
        <v>-2692.3636286487072</v>
      </c>
      <c r="V51" s="591">
        <f t="shared" si="73"/>
        <v>-2709.2761971390992</v>
      </c>
      <c r="W51" s="592">
        <f t="shared" si="73"/>
        <v>-2725.2952416574039</v>
      </c>
      <c r="Y51" s="548">
        <f>C51</f>
        <v>26082.094205291367</v>
      </c>
      <c r="Z51" s="548">
        <f t="shared" ref="Z51" si="74">C51+N51</f>
        <v>26082.094205291371</v>
      </c>
      <c r="AA51" s="548">
        <f t="shared" ref="AA51" si="75">D51+O51</f>
        <v>26237.714841710324</v>
      </c>
      <c r="AB51" s="548">
        <f t="shared" ref="AB51" si="76">E51+P51</f>
        <v>26395.721849497186</v>
      </c>
      <c r="AC51" s="548">
        <f t="shared" ref="AC51" si="77">F51+Q51</f>
        <v>26561.531344501011</v>
      </c>
      <c r="AD51" s="548">
        <f t="shared" ref="AD51" si="78">G51+R51</f>
        <v>26718.580800562791</v>
      </c>
      <c r="AF51" s="548">
        <f>(C51*B51)/1000</f>
        <v>0</v>
      </c>
      <c r="AG51" s="548">
        <f>$AF51+S51</f>
        <v>-1330.1868044698576</v>
      </c>
      <c r="AH51" s="548">
        <f t="shared" ref="AH51" si="79">$AF51+T51</f>
        <v>-1873.3728396981137</v>
      </c>
      <c r="AI51" s="548">
        <f t="shared" ref="AI51" si="80">$AF51+U51</f>
        <v>-2692.3636286487072</v>
      </c>
      <c r="AJ51" s="548">
        <f t="shared" ref="AJ51" si="81">$AF51+V51</f>
        <v>-2709.2761971390992</v>
      </c>
      <c r="AK51" s="548">
        <f t="shared" ref="AK51" si="82">$AF51+W51</f>
        <v>-2725.2952416574039</v>
      </c>
    </row>
    <row r="52" spans="1:37" ht="15.75" thickBot="1" x14ac:dyDescent="0.3">
      <c r="A52" s="593"/>
      <c r="B52" s="335"/>
      <c r="C52" s="335"/>
      <c r="D52" s="335"/>
      <c r="E52" s="335"/>
      <c r="F52" s="335"/>
      <c r="G52" s="335"/>
      <c r="H52" s="335"/>
      <c r="I52" s="335"/>
      <c r="J52" s="335"/>
      <c r="K52" s="335"/>
      <c r="L52" s="335"/>
      <c r="M52" s="335"/>
      <c r="N52" s="335"/>
      <c r="O52" s="335"/>
      <c r="P52" s="335"/>
      <c r="Q52" s="335"/>
      <c r="R52" s="335"/>
      <c r="S52" s="335"/>
      <c r="T52" s="335"/>
      <c r="U52" s="335"/>
      <c r="V52" s="335"/>
      <c r="W52" s="335"/>
      <c r="AG52" s="548"/>
      <c r="AH52" s="548"/>
      <c r="AI52" s="548"/>
      <c r="AJ52" s="548"/>
      <c r="AK52" s="548"/>
    </row>
    <row r="53" spans="1:37" ht="90" x14ac:dyDescent="0.25">
      <c r="A53" s="594" t="s">
        <v>830</v>
      </c>
      <c r="B53" s="595" t="s">
        <v>761</v>
      </c>
      <c r="C53" s="529" t="s">
        <v>549</v>
      </c>
      <c r="D53" s="530" t="s">
        <v>550</v>
      </c>
      <c r="E53" s="530" t="s">
        <v>551</v>
      </c>
      <c r="F53" s="530" t="s">
        <v>552</v>
      </c>
      <c r="G53" s="531" t="s">
        <v>553</v>
      </c>
      <c r="H53" s="550" t="s">
        <v>554</v>
      </c>
      <c r="I53" s="533" t="s">
        <v>555</v>
      </c>
      <c r="J53" s="533" t="s">
        <v>556</v>
      </c>
      <c r="K53" s="533" t="s">
        <v>557</v>
      </c>
      <c r="L53" s="596" t="s">
        <v>558</v>
      </c>
      <c r="M53" s="597"/>
      <c r="N53" s="553" t="s">
        <v>539</v>
      </c>
      <c r="O53" s="554" t="s">
        <v>540</v>
      </c>
      <c r="P53" s="554" t="s">
        <v>541</v>
      </c>
      <c r="Q53" s="554" t="s">
        <v>542</v>
      </c>
      <c r="R53" s="553" t="s">
        <v>543</v>
      </c>
      <c r="S53" s="555" t="s">
        <v>762</v>
      </c>
      <c r="T53" s="554" t="s">
        <v>763</v>
      </c>
      <c r="U53" s="554" t="s">
        <v>764</v>
      </c>
      <c r="V53" s="554" t="s">
        <v>765</v>
      </c>
      <c r="W53" s="556" t="s">
        <v>766</v>
      </c>
      <c r="AG53" s="548"/>
      <c r="AH53" s="548"/>
      <c r="AI53" s="548"/>
      <c r="AJ53" s="548"/>
      <c r="AK53" s="548"/>
    </row>
    <row r="54" spans="1:37" x14ac:dyDescent="0.25">
      <c r="A54" s="384" t="s">
        <v>821</v>
      </c>
      <c r="B54" s="598">
        <f>'Resource impact template'!B30</f>
        <v>2.5</v>
      </c>
      <c r="C54" s="574">
        <f t="shared" ref="C54:L54" si="83">C49</f>
        <v>18257.465943703955</v>
      </c>
      <c r="D54" s="574">
        <f t="shared" si="83"/>
        <v>18366.400389197224</v>
      </c>
      <c r="E54" s="574">
        <f t="shared" si="83"/>
        <v>18477.005294648025</v>
      </c>
      <c r="F54" s="574">
        <f t="shared" si="83"/>
        <v>18593.071941150705</v>
      </c>
      <c r="G54" s="575">
        <f t="shared" si="83"/>
        <v>18703.006560393955</v>
      </c>
      <c r="H54" s="572">
        <f t="shared" si="83"/>
        <v>19561.570653968527</v>
      </c>
      <c r="I54" s="574">
        <f t="shared" si="83"/>
        <v>20203.04042811695</v>
      </c>
      <c r="J54" s="574">
        <f t="shared" si="83"/>
        <v>21116.577479597749</v>
      </c>
      <c r="K54" s="574">
        <f t="shared" si="83"/>
        <v>21249.225075600811</v>
      </c>
      <c r="L54" s="571">
        <f t="shared" si="83"/>
        <v>21374.864640450236</v>
      </c>
      <c r="M54" s="597"/>
      <c r="N54" s="573">
        <f>H54-C54</f>
        <v>1304.1047102645716</v>
      </c>
      <c r="O54" s="574">
        <f>I54-D54</f>
        <v>1836.6400389197261</v>
      </c>
      <c r="P54" s="574">
        <f>J54-E54</f>
        <v>2639.572184949724</v>
      </c>
      <c r="Q54" s="574">
        <f>K54-F54</f>
        <v>2656.1531344501054</v>
      </c>
      <c r="R54" s="575">
        <f>L54-G54</f>
        <v>2671.8580800562813</v>
      </c>
      <c r="S54" s="572">
        <f>N54*$B54/1000</f>
        <v>3.2602617756614292</v>
      </c>
      <c r="T54" s="574">
        <f t="shared" ref="T54:T55" si="84">O54*$B54/1000</f>
        <v>4.591600097299315</v>
      </c>
      <c r="U54" s="574">
        <f t="shared" ref="U54:U55" si="85">P54*$B54/1000</f>
        <v>6.5989304623743097</v>
      </c>
      <c r="V54" s="574">
        <f t="shared" ref="V54" si="86">Q54*$B54/1000</f>
        <v>6.6403828361252639</v>
      </c>
      <c r="W54" s="571">
        <f t="shared" ref="W54:W55" si="87">R54*$B54/1000</f>
        <v>6.679645200140703</v>
      </c>
      <c r="AG54" s="548"/>
      <c r="AH54" s="548"/>
      <c r="AI54" s="548"/>
      <c r="AJ54" s="548"/>
      <c r="AK54" s="548"/>
    </row>
    <row r="55" spans="1:37" x14ac:dyDescent="0.25">
      <c r="A55" s="384" t="s">
        <v>822</v>
      </c>
      <c r="B55" s="598">
        <f>'Resource impact template'!B31</f>
        <v>7.5</v>
      </c>
      <c r="C55" s="574">
        <f t="shared" ref="C55:L55" si="88">C50</f>
        <v>7824.6282615874097</v>
      </c>
      <c r="D55" s="574">
        <f t="shared" si="88"/>
        <v>7871.3144525130965</v>
      </c>
      <c r="E55" s="574">
        <f t="shared" si="88"/>
        <v>7918.7165548491539</v>
      </c>
      <c r="F55" s="574">
        <f t="shared" si="88"/>
        <v>7968.4594033503026</v>
      </c>
      <c r="G55" s="575">
        <f t="shared" si="88"/>
        <v>8015.5742401688385</v>
      </c>
      <c r="H55" s="572">
        <f t="shared" si="88"/>
        <v>6520.5235513228417</v>
      </c>
      <c r="I55" s="574">
        <f t="shared" si="88"/>
        <v>6034.674413593375</v>
      </c>
      <c r="J55" s="574">
        <f t="shared" si="88"/>
        <v>5279.1443698994372</v>
      </c>
      <c r="K55" s="574">
        <f t="shared" si="88"/>
        <v>5312.3062689002027</v>
      </c>
      <c r="L55" s="571">
        <f t="shared" si="88"/>
        <v>5343.716160112559</v>
      </c>
      <c r="M55" s="597"/>
      <c r="N55" s="573">
        <f t="shared" ref="N55" si="89">H55-C55</f>
        <v>-1304.104710264568</v>
      </c>
      <c r="O55" s="574">
        <f t="shared" ref="O55" si="90">I55-D55</f>
        <v>-1836.6400389197215</v>
      </c>
      <c r="P55" s="574">
        <f t="shared" ref="P55" si="91">J55-E55</f>
        <v>-2639.5721849497168</v>
      </c>
      <c r="Q55" s="574">
        <f t="shared" ref="Q55" si="92">K55-F55</f>
        <v>-2656.1531344501</v>
      </c>
      <c r="R55" s="575">
        <f t="shared" ref="R55" si="93">L55-G55</f>
        <v>-2671.8580800562795</v>
      </c>
      <c r="S55" s="572">
        <f>N55*$B55/1000</f>
        <v>-9.78078532698426</v>
      </c>
      <c r="T55" s="574">
        <f t="shared" si="84"/>
        <v>-13.774800291897911</v>
      </c>
      <c r="U55" s="574">
        <f t="shared" si="85"/>
        <v>-19.796791387122873</v>
      </c>
      <c r="V55" s="574">
        <f>Q55*$B55/1000</f>
        <v>-19.921148508375751</v>
      </c>
      <c r="W55" s="571">
        <f t="shared" si="87"/>
        <v>-20.038935600422096</v>
      </c>
      <c r="AG55" s="548"/>
      <c r="AH55" s="548"/>
      <c r="AI55" s="548"/>
      <c r="AJ55" s="548"/>
      <c r="AK55" s="548"/>
    </row>
    <row r="56" spans="1:37" ht="15.75" thickBot="1" x14ac:dyDescent="0.3">
      <c r="A56" s="581" t="s">
        <v>818</v>
      </c>
      <c r="B56" s="599"/>
      <c r="C56" s="583">
        <f t="shared" ref="C56:L56" si="94">SUM(C54:C55)</f>
        <v>26082.094205291367</v>
      </c>
      <c r="D56" s="583">
        <f t="shared" si="94"/>
        <v>26237.71484171032</v>
      </c>
      <c r="E56" s="583">
        <f t="shared" si="94"/>
        <v>26395.721849497178</v>
      </c>
      <c r="F56" s="583">
        <f t="shared" si="94"/>
        <v>26561.531344501007</v>
      </c>
      <c r="G56" s="600">
        <f t="shared" si="94"/>
        <v>26718.580800562791</v>
      </c>
      <c r="H56" s="585">
        <f t="shared" si="94"/>
        <v>26082.094205291367</v>
      </c>
      <c r="I56" s="586">
        <f t="shared" si="94"/>
        <v>26237.714841710324</v>
      </c>
      <c r="J56" s="586">
        <f t="shared" si="94"/>
        <v>26395.721849497186</v>
      </c>
      <c r="K56" s="586">
        <f t="shared" si="94"/>
        <v>26561.531344501014</v>
      </c>
      <c r="L56" s="584">
        <f t="shared" si="94"/>
        <v>26718.580800562795</v>
      </c>
      <c r="M56" s="601"/>
      <c r="N56" s="589">
        <f t="shared" ref="N56:W56" si="95">SUM(N54:N55)</f>
        <v>3.637978807091713E-12</v>
      </c>
      <c r="O56" s="583">
        <f t="shared" si="95"/>
        <v>4.5474735088646412E-12</v>
      </c>
      <c r="P56" s="583">
        <f t="shared" si="95"/>
        <v>7.2759576141834259E-12</v>
      </c>
      <c r="Q56" s="583">
        <f t="shared" si="95"/>
        <v>5.4569682106375694E-12</v>
      </c>
      <c r="R56" s="600">
        <f t="shared" si="95"/>
        <v>0</v>
      </c>
      <c r="S56" s="602">
        <f t="shared" si="95"/>
        <v>-6.5205235513228308</v>
      </c>
      <c r="T56" s="583">
        <f t="shared" si="95"/>
        <v>-9.1832001945985962</v>
      </c>
      <c r="U56" s="583">
        <f t="shared" si="95"/>
        <v>-13.197860924748564</v>
      </c>
      <c r="V56" s="583">
        <f t="shared" si="95"/>
        <v>-13.280765672250487</v>
      </c>
      <c r="W56" s="584">
        <f t="shared" si="95"/>
        <v>-13.359290400281393</v>
      </c>
      <c r="AG56" s="548"/>
      <c r="AH56" s="548"/>
      <c r="AI56" s="548"/>
      <c r="AJ56" s="548"/>
      <c r="AK56" s="548"/>
    </row>
    <row r="57" spans="1:37" ht="15.75" thickBot="1" x14ac:dyDescent="0.3">
      <c r="A57" s="336"/>
      <c r="B57" s="335"/>
      <c r="C57" s="335"/>
      <c r="D57" s="335"/>
      <c r="E57" s="335"/>
      <c r="F57" s="335"/>
      <c r="G57" s="335"/>
      <c r="H57" s="335"/>
      <c r="I57" s="335"/>
      <c r="J57" s="335"/>
      <c r="K57" s="335"/>
      <c r="L57" s="335"/>
      <c r="M57" s="335"/>
      <c r="N57" s="335"/>
      <c r="O57" s="335"/>
      <c r="P57" s="335"/>
      <c r="Q57" s="335"/>
      <c r="R57" s="335"/>
      <c r="S57" s="335"/>
      <c r="T57" s="335"/>
      <c r="U57" s="335"/>
      <c r="V57" s="335"/>
      <c r="W57" s="335"/>
      <c r="AG57" s="548"/>
      <c r="AH57" s="548"/>
      <c r="AI57" s="548"/>
      <c r="AJ57" s="548"/>
      <c r="AK57" s="548"/>
    </row>
    <row r="58" spans="1:37" ht="30" customHeight="1" thickBot="1" x14ac:dyDescent="0.3">
      <c r="A58" s="603" t="s">
        <v>833</v>
      </c>
      <c r="B58" s="604"/>
      <c r="C58" s="604"/>
      <c r="D58" s="604"/>
      <c r="E58" s="604"/>
      <c r="F58" s="604"/>
      <c r="G58" s="604"/>
      <c r="H58" s="604"/>
      <c r="I58" s="604"/>
      <c r="J58" s="604"/>
      <c r="K58" s="604"/>
      <c r="L58" s="604"/>
      <c r="M58" s="604"/>
      <c r="N58" s="604"/>
      <c r="O58" s="604"/>
      <c r="P58" s="604"/>
      <c r="Q58" s="604"/>
      <c r="R58" s="605"/>
      <c r="S58" s="606">
        <f>S34</f>
        <v>359.06764369898946</v>
      </c>
      <c r="T58" s="606">
        <f>T34</f>
        <v>722.42009173846441</v>
      </c>
      <c r="U58" s="606">
        <f>U34</f>
        <v>1090.1559023941504</v>
      </c>
      <c r="V58" s="606">
        <f>V34</f>
        <v>1462.6718848323067</v>
      </c>
      <c r="W58" s="607">
        <f>W34</f>
        <v>1839.1502184461895</v>
      </c>
    </row>
    <row r="59" spans="1:37" ht="15.75" thickBot="1" x14ac:dyDescent="0.3">
      <c r="A59" s="608" t="s">
        <v>3</v>
      </c>
    </row>
    <row r="60" spans="1:37" ht="30" customHeight="1" thickBot="1" x14ac:dyDescent="0.3">
      <c r="A60" s="603" t="s">
        <v>834</v>
      </c>
      <c r="B60" s="604"/>
      <c r="C60" s="604"/>
      <c r="D60" s="604"/>
      <c r="E60" s="604"/>
      <c r="F60" s="604"/>
      <c r="G60" s="604"/>
      <c r="H60" s="604"/>
      <c r="I60" s="604"/>
      <c r="J60" s="604"/>
      <c r="K60" s="604"/>
      <c r="L60" s="604"/>
      <c r="M60" s="604"/>
      <c r="N60" s="604"/>
      <c r="O60" s="604"/>
      <c r="P60" s="604"/>
      <c r="Q60" s="604"/>
      <c r="R60" s="605"/>
      <c r="S60" s="609">
        <f>S43</f>
        <v>10.428449527465816</v>
      </c>
      <c r="T60" s="609">
        <f t="shared" ref="T60:W60" si="96">T43</f>
        <v>20.981343199604485</v>
      </c>
      <c r="U60" s="609">
        <f t="shared" si="96"/>
        <v>31.661543457579828</v>
      </c>
      <c r="V60" s="609">
        <f t="shared" si="96"/>
        <v>42.480574882999207</v>
      </c>
      <c r="W60" s="610">
        <f t="shared" si="96"/>
        <v>53.414685402765492</v>
      </c>
    </row>
    <row r="61" spans="1:37" ht="15.75" thickBot="1" x14ac:dyDescent="0.3"/>
    <row r="62" spans="1:37" ht="30" customHeight="1" thickBot="1" x14ac:dyDescent="0.3">
      <c r="A62" s="603" t="s">
        <v>835</v>
      </c>
      <c r="B62" s="604"/>
      <c r="C62" s="604"/>
      <c r="D62" s="604"/>
      <c r="E62" s="604"/>
      <c r="F62" s="604"/>
      <c r="G62" s="604"/>
      <c r="H62" s="604"/>
      <c r="I62" s="604"/>
      <c r="J62" s="604"/>
      <c r="K62" s="604"/>
      <c r="L62" s="604"/>
      <c r="M62" s="604"/>
      <c r="N62" s="604"/>
      <c r="O62" s="604"/>
      <c r="P62" s="604"/>
      <c r="Q62" s="604"/>
      <c r="R62" s="605"/>
      <c r="S62" s="606">
        <f>S51</f>
        <v>-1330.1868044698576</v>
      </c>
      <c r="T62" s="606">
        <f t="shared" ref="T62:W62" si="97">T51</f>
        <v>-1873.3728396981137</v>
      </c>
      <c r="U62" s="606">
        <f t="shared" si="97"/>
        <v>-2692.3636286487072</v>
      </c>
      <c r="V62" s="606">
        <f t="shared" si="97"/>
        <v>-2709.2761971390992</v>
      </c>
      <c r="W62" s="607">
        <f t="shared" si="97"/>
        <v>-2725.2952416574039</v>
      </c>
    </row>
    <row r="63" spans="1:37" ht="15.75" thickBot="1" x14ac:dyDescent="0.3">
      <c r="A63" s="608" t="s">
        <v>3</v>
      </c>
    </row>
    <row r="64" spans="1:37" ht="30" customHeight="1" thickBot="1" x14ac:dyDescent="0.3">
      <c r="A64" s="603" t="s">
        <v>836</v>
      </c>
      <c r="B64" s="604"/>
      <c r="C64" s="604"/>
      <c r="D64" s="604"/>
      <c r="E64" s="604"/>
      <c r="F64" s="604"/>
      <c r="G64" s="604"/>
      <c r="H64" s="604"/>
      <c r="I64" s="604"/>
      <c r="J64" s="604"/>
      <c r="K64" s="604"/>
      <c r="L64" s="604"/>
      <c r="M64" s="604"/>
      <c r="N64" s="604"/>
      <c r="O64" s="604"/>
      <c r="P64" s="604"/>
      <c r="Q64" s="604"/>
      <c r="R64" s="605"/>
      <c r="S64" s="609">
        <f>S56</f>
        <v>-6.5205235513228308</v>
      </c>
      <c r="T64" s="609">
        <f t="shared" ref="T64:W64" si="98">T56</f>
        <v>-9.1832001945985962</v>
      </c>
      <c r="U64" s="609">
        <f t="shared" si="98"/>
        <v>-13.197860924748564</v>
      </c>
      <c r="V64" s="609">
        <f t="shared" si="98"/>
        <v>-13.280765672250487</v>
      </c>
      <c r="W64" s="610">
        <f t="shared" si="98"/>
        <v>-13.359290400281393</v>
      </c>
    </row>
    <row r="65" spans="1:23" ht="15.75" thickBot="1" x14ac:dyDescent="0.3"/>
    <row r="66" spans="1:23" ht="30" customHeight="1" thickBot="1" x14ac:dyDescent="0.3">
      <c r="A66" s="603" t="s">
        <v>837</v>
      </c>
      <c r="B66" s="604"/>
      <c r="C66" s="604"/>
      <c r="D66" s="604"/>
      <c r="E66" s="604"/>
      <c r="F66" s="604"/>
      <c r="G66" s="604"/>
      <c r="H66" s="604"/>
      <c r="I66" s="604"/>
      <c r="J66" s="604"/>
      <c r="K66" s="604"/>
      <c r="L66" s="604"/>
      <c r="M66" s="604"/>
      <c r="N66" s="604"/>
      <c r="O66" s="604"/>
      <c r="P66" s="604"/>
      <c r="Q66" s="604"/>
      <c r="R66" s="605"/>
      <c r="S66" s="609">
        <f>(S54/'Unit costs'!$G$56)+(S55/'Unit costs'!$G$57)</f>
        <v>-1.6301308878307077</v>
      </c>
      <c r="T66" s="609">
        <f>(T54/'Unit costs'!$G$56)+(T55/'Unit costs'!$G$57)</f>
        <v>-2.295800048649649</v>
      </c>
      <c r="U66" s="609">
        <f>(U54/'Unit costs'!$G$56)+(U55/'Unit costs'!$G$57)</f>
        <v>-3.2994652311871411</v>
      </c>
      <c r="V66" s="609">
        <f>(V54/'Unit costs'!$G$56)+(V55/'Unit costs'!$G$57)</f>
        <v>-3.3201914180626217</v>
      </c>
      <c r="W66" s="610">
        <f>(W54/'Unit costs'!$G$56)+(W55/'Unit costs'!$G$57)</f>
        <v>-3.3398226000703484</v>
      </c>
    </row>
  </sheetData>
  <sheetProtection algorithmName="SHA-512" hashValue="374qM4l9tmTllDrY8a7SDrO/lgbQa9dBm7mjP3fbP/Dilz99tvgfaUOHJl8zn6F5XiKWJOS4gnbFRm1MSIYi3A==" saltValue="V54AmCyyb0SD6NQRaqokfQ==" spinCount="100000" sheet="1" objects="1" scenarios="1"/>
  <phoneticPr fontId="56"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40625" defaultRowHeight="15" x14ac:dyDescent="0.2"/>
  <cols>
    <col min="1" max="1" width="6.5703125" style="207" customWidth="1"/>
    <col min="2" max="2" width="8.140625" style="205" customWidth="1"/>
    <col min="3" max="3" width="8.140625" style="207" customWidth="1"/>
    <col min="4" max="5" width="8.140625" style="318" customWidth="1"/>
    <col min="6" max="8" width="8.140625" style="205" customWidth="1"/>
    <col min="9" max="13" width="8.140625" style="207" customWidth="1"/>
    <col min="14" max="14" width="12.42578125" style="207" customWidth="1"/>
    <col min="15" max="43" width="8.140625" style="207" customWidth="1"/>
    <col min="44" max="16384" width="9.140625" style="207"/>
  </cols>
  <sheetData>
    <row r="1" spans="1:51" s="323" customFormat="1" ht="30.6" customHeight="1" thickBot="1" x14ac:dyDescent="0.3">
      <c r="A1" s="320" t="s">
        <v>465</v>
      </c>
      <c r="B1" s="321"/>
      <c r="C1" s="321"/>
      <c r="D1" s="321"/>
      <c r="E1" s="321"/>
      <c r="F1" s="321"/>
      <c r="G1" s="321"/>
      <c r="H1" s="321"/>
      <c r="I1" s="321"/>
      <c r="J1" s="321"/>
      <c r="K1" s="321"/>
      <c r="L1" s="321"/>
      <c r="M1" s="321"/>
      <c r="N1" s="321"/>
      <c r="O1" s="324" t="s">
        <v>519</v>
      </c>
      <c r="P1" s="325"/>
      <c r="Q1" s="325"/>
      <c r="R1" s="325"/>
      <c r="S1" s="325"/>
      <c r="T1" s="325"/>
      <c r="U1" s="326"/>
      <c r="V1" s="296"/>
      <c r="W1" s="296"/>
      <c r="X1" s="296"/>
      <c r="Y1" s="296"/>
      <c r="Z1" s="296"/>
      <c r="AA1" s="296"/>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row>
    <row r="2" spans="1:51" ht="15.75" customHeight="1" x14ac:dyDescent="0.2">
      <c r="A2" s="208"/>
      <c r="B2" s="209"/>
      <c r="C2" s="210"/>
      <c r="D2" s="204"/>
      <c r="E2" s="203"/>
      <c r="F2" s="203"/>
      <c r="G2" s="203"/>
      <c r="H2" s="206"/>
      <c r="I2" s="206"/>
      <c r="J2" s="206"/>
      <c r="K2" s="206"/>
      <c r="L2" s="206"/>
      <c r="M2" s="206"/>
      <c r="N2" s="206"/>
      <c r="O2" s="206"/>
      <c r="P2" s="206"/>
      <c r="Q2" s="206"/>
      <c r="R2" s="206"/>
      <c r="S2" s="206"/>
      <c r="T2" s="206"/>
      <c r="U2" s="206"/>
      <c r="V2" s="206"/>
      <c r="W2" s="206"/>
      <c r="X2" s="206"/>
      <c r="Y2" s="206"/>
      <c r="Z2" s="206"/>
      <c r="AA2" s="206"/>
      <c r="AB2" s="211"/>
      <c r="AC2" s="203"/>
      <c r="AD2" s="203"/>
      <c r="AE2" s="203"/>
      <c r="AF2" s="203"/>
      <c r="AG2" s="203"/>
      <c r="AH2" s="203"/>
      <c r="AI2" s="203"/>
      <c r="AJ2" s="203"/>
      <c r="AK2" s="203"/>
      <c r="AL2" s="203"/>
      <c r="AM2" s="203"/>
      <c r="AN2" s="203"/>
      <c r="AO2" s="203"/>
      <c r="AP2" s="203"/>
      <c r="AQ2" s="203"/>
      <c r="AR2" s="203"/>
      <c r="AS2" s="203"/>
      <c r="AT2" s="203"/>
      <c r="AU2" s="203"/>
      <c r="AV2" s="203"/>
      <c r="AW2" s="203"/>
      <c r="AX2" s="203"/>
      <c r="AY2" s="203"/>
    </row>
    <row r="3" spans="1:51" ht="15.75" customHeight="1" x14ac:dyDescent="0.2">
      <c r="A3" s="212" t="s">
        <v>466</v>
      </c>
      <c r="B3" s="209"/>
      <c r="C3" s="210"/>
      <c r="D3" s="204"/>
      <c r="E3" s="203"/>
      <c r="F3" s="203"/>
      <c r="G3" s="203"/>
      <c r="H3" s="206"/>
      <c r="I3" s="206"/>
      <c r="J3" s="206"/>
      <c r="K3" s="206"/>
      <c r="L3" s="206"/>
      <c r="M3" s="206"/>
      <c r="N3" s="206"/>
      <c r="O3" s="206"/>
      <c r="P3" s="206"/>
      <c r="Q3" s="206"/>
      <c r="R3" s="206"/>
      <c r="S3" s="206"/>
      <c r="T3" s="206"/>
      <c r="U3" s="206"/>
      <c r="V3" s="206"/>
      <c r="W3" s="206"/>
      <c r="X3" s="206"/>
      <c r="Y3" s="206"/>
      <c r="Z3" s="206"/>
      <c r="AA3" s="206"/>
      <c r="AB3" s="211"/>
      <c r="AC3" s="203"/>
      <c r="AD3" s="203"/>
      <c r="AE3" s="203"/>
      <c r="AF3" s="203"/>
      <c r="AG3" s="203"/>
      <c r="AH3" s="203"/>
      <c r="AI3" s="203"/>
      <c r="AJ3" s="203"/>
      <c r="AK3" s="203"/>
      <c r="AL3" s="203"/>
      <c r="AM3" s="203"/>
      <c r="AN3" s="203"/>
      <c r="AO3" s="203"/>
      <c r="AP3" s="203"/>
      <c r="AQ3" s="203"/>
      <c r="AR3" s="203"/>
      <c r="AS3" s="203"/>
      <c r="AT3" s="203"/>
      <c r="AU3" s="203"/>
      <c r="AV3" s="203"/>
      <c r="AW3" s="203"/>
      <c r="AX3" s="203"/>
      <c r="AY3" s="203"/>
    </row>
    <row r="4" spans="1:51" ht="15.75" customHeight="1" x14ac:dyDescent="0.2">
      <c r="A4" s="212" t="s">
        <v>467</v>
      </c>
      <c r="B4" s="209"/>
      <c r="C4" s="210"/>
      <c r="D4" s="204"/>
      <c r="E4" s="203"/>
      <c r="F4" s="203"/>
      <c r="G4" s="203"/>
      <c r="H4" s="206"/>
      <c r="I4" s="206"/>
      <c r="J4" s="206"/>
      <c r="K4" s="206"/>
      <c r="L4" s="206"/>
      <c r="M4" s="206"/>
      <c r="N4" s="206"/>
      <c r="O4" s="206"/>
      <c r="P4" s="206"/>
      <c r="Q4" s="206"/>
      <c r="R4" s="206"/>
      <c r="S4" s="206"/>
      <c r="T4" s="206"/>
      <c r="U4" s="206"/>
      <c r="V4" s="206"/>
      <c r="W4" s="206"/>
      <c r="X4" s="206"/>
      <c r="Y4" s="206"/>
      <c r="Z4" s="206"/>
      <c r="AA4" s="206"/>
      <c r="AB4" s="211"/>
      <c r="AC4" s="203"/>
      <c r="AD4" s="203"/>
      <c r="AE4" s="203"/>
      <c r="AF4" s="203"/>
      <c r="AG4" s="203"/>
      <c r="AH4" s="203"/>
      <c r="AI4" s="203"/>
      <c r="AJ4" s="203"/>
      <c r="AK4" s="203"/>
      <c r="AL4" s="203"/>
      <c r="AM4" s="203"/>
      <c r="AN4" s="203"/>
      <c r="AO4" s="203"/>
      <c r="AP4" s="203"/>
      <c r="AQ4" s="203"/>
      <c r="AR4" s="203"/>
      <c r="AS4" s="203"/>
      <c r="AT4" s="203"/>
      <c r="AU4" s="203"/>
      <c r="AV4" s="203"/>
      <c r="AW4" s="203"/>
      <c r="AX4" s="203"/>
      <c r="AY4" s="203"/>
    </row>
    <row r="5" spans="1:51" ht="15.75" customHeight="1" x14ac:dyDescent="0.2">
      <c r="A5" s="212" t="s">
        <v>468</v>
      </c>
      <c r="B5" s="209"/>
      <c r="C5" s="210"/>
      <c r="D5" s="204"/>
      <c r="E5" s="203"/>
      <c r="F5" s="203"/>
      <c r="G5" s="203"/>
      <c r="H5" s="206"/>
      <c r="I5" s="206"/>
      <c r="J5" s="206"/>
      <c r="K5" s="206"/>
      <c r="L5" s="206"/>
      <c r="M5" s="206"/>
      <c r="N5" s="206"/>
      <c r="O5" s="206"/>
      <c r="P5" s="206"/>
      <c r="Q5" s="206"/>
      <c r="R5" s="206"/>
      <c r="S5" s="206"/>
      <c r="T5" s="206"/>
      <c r="U5" s="206"/>
      <c r="V5" s="206"/>
      <c r="W5" s="206"/>
      <c r="X5" s="206"/>
      <c r="Y5" s="206"/>
      <c r="Z5" s="206"/>
      <c r="AA5" s="206"/>
      <c r="AB5" s="211"/>
      <c r="AC5" s="203"/>
      <c r="AD5" s="203"/>
      <c r="AE5" s="203"/>
      <c r="AF5" s="203"/>
      <c r="AG5" s="203"/>
      <c r="AH5" s="203"/>
      <c r="AI5" s="203"/>
      <c r="AJ5" s="203"/>
      <c r="AK5" s="203"/>
      <c r="AL5" s="203"/>
      <c r="AM5" s="203"/>
      <c r="AN5" s="203"/>
      <c r="AO5" s="203"/>
      <c r="AP5" s="203"/>
      <c r="AQ5" s="203"/>
      <c r="AR5" s="203"/>
      <c r="AS5" s="203"/>
      <c r="AT5" s="203"/>
      <c r="AU5" s="203"/>
      <c r="AV5" s="203"/>
      <c r="AW5" s="203"/>
      <c r="AX5" s="203"/>
      <c r="AY5" s="203"/>
    </row>
    <row r="6" spans="1:51" ht="15.75" customHeight="1" x14ac:dyDescent="0.2">
      <c r="A6" s="208"/>
      <c r="B6" s="206"/>
      <c r="C6" s="206"/>
      <c r="D6" s="206"/>
      <c r="E6" s="206"/>
      <c r="F6" s="206"/>
      <c r="G6" s="206"/>
      <c r="H6" s="206"/>
      <c r="I6" s="206"/>
      <c r="J6" s="206"/>
      <c r="K6" s="206"/>
      <c r="L6" s="213"/>
      <c r="M6" s="206"/>
      <c r="N6" s="206"/>
      <c r="O6" s="206"/>
      <c r="P6" s="206"/>
      <c r="Q6" s="206"/>
      <c r="R6" s="206"/>
      <c r="S6" s="206"/>
      <c r="T6" s="206"/>
      <c r="U6" s="206"/>
      <c r="V6" s="206"/>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row>
    <row r="7" spans="1:51" ht="15.75" customHeight="1" x14ac:dyDescent="0.2">
      <c r="A7" s="208"/>
      <c r="B7" s="206"/>
      <c r="C7" s="206"/>
      <c r="D7" s="206"/>
      <c r="E7" s="206"/>
      <c r="F7" s="206"/>
      <c r="G7" s="206"/>
      <c r="H7" s="206"/>
      <c r="I7" s="206"/>
      <c r="J7" s="206"/>
      <c r="K7" s="206"/>
      <c r="L7" s="213" t="s">
        <v>469</v>
      </c>
      <c r="M7" s="206"/>
      <c r="N7" s="206"/>
      <c r="O7" s="206"/>
      <c r="P7" s="206"/>
      <c r="Q7" s="206"/>
      <c r="R7" s="206"/>
      <c r="S7" s="206"/>
      <c r="T7" s="206"/>
      <c r="U7" s="206"/>
      <c r="V7" s="206"/>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row>
    <row r="8" spans="1:51" ht="15.75" x14ac:dyDescent="0.2">
      <c r="A8" s="208"/>
      <c r="B8" s="206"/>
      <c r="C8" s="206"/>
      <c r="D8" s="206"/>
      <c r="E8" s="206"/>
      <c r="F8" s="206"/>
      <c r="G8" s="206"/>
      <c r="H8" s="213" t="s">
        <v>470</v>
      </c>
      <c r="I8" s="206"/>
      <c r="J8" s="206"/>
      <c r="K8" s="213"/>
      <c r="L8" s="213" t="s">
        <v>471</v>
      </c>
      <c r="M8" s="206"/>
      <c r="N8" s="206"/>
      <c r="O8" s="206"/>
      <c r="P8" s="206"/>
      <c r="Q8" s="206"/>
      <c r="R8" s="206"/>
      <c r="S8" s="206"/>
      <c r="T8" s="206"/>
      <c r="U8" s="206"/>
      <c r="V8" s="206"/>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row>
    <row r="9" spans="1:51" ht="15.75" x14ac:dyDescent="0.2">
      <c r="A9" s="214"/>
      <c r="B9" s="206"/>
      <c r="C9" s="206"/>
      <c r="D9" s="206"/>
      <c r="E9" s="206"/>
      <c r="F9" s="206"/>
      <c r="G9" s="206"/>
      <c r="H9" s="206"/>
      <c r="I9" s="206"/>
      <c r="J9" s="206"/>
      <c r="K9" s="206"/>
      <c r="L9" s="206"/>
      <c r="M9" s="206"/>
      <c r="N9" s="206"/>
      <c r="O9" s="206"/>
      <c r="P9" s="206"/>
      <c r="Q9" s="206"/>
      <c r="R9" s="206"/>
      <c r="S9" s="206"/>
      <c r="T9" s="206"/>
      <c r="U9" s="206"/>
      <c r="V9" s="206"/>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row>
    <row r="10" spans="1:51" ht="15.75" x14ac:dyDescent="0.2">
      <c r="A10" s="214"/>
      <c r="B10" s="206"/>
      <c r="C10" s="206"/>
      <c r="D10" s="206"/>
      <c r="E10" s="206"/>
      <c r="F10" s="206"/>
      <c r="G10" s="206"/>
      <c r="H10" s="206"/>
      <c r="I10" s="206"/>
      <c r="J10" s="206"/>
      <c r="K10" s="206"/>
      <c r="L10" s="206"/>
      <c r="M10" s="206"/>
      <c r="N10" s="206"/>
      <c r="O10" s="206"/>
      <c r="P10" s="206"/>
      <c r="Q10" s="206"/>
      <c r="R10" s="206"/>
      <c r="S10" s="206"/>
      <c r="T10" s="206"/>
      <c r="U10" s="206"/>
      <c r="V10" s="206"/>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row>
    <row r="11" spans="1:51" ht="15.75" x14ac:dyDescent="0.2">
      <c r="A11" s="214"/>
      <c r="B11" s="206"/>
      <c r="C11" s="206"/>
      <c r="D11" s="206"/>
      <c r="E11" s="206"/>
      <c r="F11" s="206"/>
      <c r="G11" s="206"/>
      <c r="H11" s="206"/>
      <c r="I11" s="206"/>
      <c r="J11" s="206"/>
      <c r="K11" s="206"/>
      <c r="L11" s="206"/>
      <c r="M11" s="206"/>
      <c r="N11" s="206"/>
      <c r="O11" s="206"/>
      <c r="P11" s="206"/>
      <c r="Q11" s="206"/>
      <c r="R11" s="206"/>
      <c r="S11" s="206"/>
      <c r="T11" s="206"/>
      <c r="U11" s="206"/>
      <c r="V11" s="206"/>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row>
    <row r="12" spans="1:51" ht="15.75" x14ac:dyDescent="0.2">
      <c r="A12" s="214"/>
      <c r="B12" s="206"/>
      <c r="C12" s="206"/>
      <c r="D12" s="206"/>
      <c r="E12" s="206"/>
      <c r="F12" s="206"/>
      <c r="G12" s="206"/>
      <c r="H12" s="206"/>
      <c r="I12" s="206"/>
      <c r="J12" s="206"/>
      <c r="K12" s="206"/>
      <c r="L12" s="206"/>
      <c r="M12" s="206"/>
      <c r="N12" s="206"/>
      <c r="O12" s="206"/>
      <c r="P12" s="206"/>
      <c r="Q12" s="206"/>
      <c r="R12" s="206"/>
      <c r="S12" s="206"/>
      <c r="T12" s="206"/>
      <c r="U12" s="206"/>
      <c r="V12" s="206"/>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row>
    <row r="13" spans="1:51" ht="15.75" x14ac:dyDescent="0.2">
      <c r="A13" s="214"/>
      <c r="B13" s="206"/>
      <c r="C13" s="206"/>
      <c r="D13" s="206"/>
      <c r="E13" s="206"/>
      <c r="F13" s="206"/>
      <c r="G13" s="206"/>
      <c r="H13" s="206"/>
      <c r="I13" s="206"/>
      <c r="J13" s="206"/>
      <c r="K13" s="206"/>
      <c r="L13" s="206"/>
      <c r="M13" s="206"/>
      <c r="N13" s="206"/>
      <c r="O13" s="206"/>
      <c r="P13" s="206"/>
      <c r="Q13" s="206"/>
      <c r="R13" s="206"/>
      <c r="S13" s="206"/>
      <c r="T13" s="206"/>
      <c r="U13" s="206"/>
      <c r="V13" s="206"/>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row>
    <row r="14" spans="1:51" ht="15.75" thickBot="1" x14ac:dyDescent="0.25">
      <c r="A14" s="215"/>
      <c r="B14" s="206"/>
      <c r="C14" s="206"/>
      <c r="D14" s="206"/>
      <c r="E14" s="206"/>
      <c r="F14" s="206"/>
      <c r="G14" s="206"/>
      <c r="H14" s="206"/>
      <c r="I14" s="206"/>
      <c r="J14" s="206"/>
      <c r="K14" s="206"/>
      <c r="L14" s="206"/>
      <c r="M14" s="206"/>
      <c r="N14" s="206"/>
      <c r="O14" s="206"/>
      <c r="P14" s="206"/>
      <c r="Q14" s="206"/>
      <c r="R14" s="206"/>
      <c r="S14" s="206"/>
      <c r="T14" s="206"/>
      <c r="U14" s="206"/>
      <c r="V14" s="206"/>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row>
    <row r="15" spans="1:51" ht="15.75" x14ac:dyDescent="0.25">
      <c r="A15" s="215"/>
      <c r="B15" s="206"/>
      <c r="C15" s="668" t="s">
        <v>472</v>
      </c>
      <c r="D15" s="669"/>
      <c r="E15" s="669"/>
      <c r="F15" s="669"/>
      <c r="G15" s="669"/>
      <c r="H15" s="669"/>
      <c r="I15" s="669"/>
      <c r="J15" s="669"/>
      <c r="K15" s="669"/>
      <c r="L15" s="669"/>
      <c r="M15" s="669"/>
      <c r="N15" s="670"/>
      <c r="O15" s="668" t="s">
        <v>472</v>
      </c>
      <c r="P15" s="669"/>
      <c r="Q15" s="669"/>
      <c r="R15" s="669"/>
      <c r="S15" s="669"/>
      <c r="T15" s="669"/>
      <c r="U15" s="669"/>
      <c r="V15" s="669"/>
      <c r="W15" s="669"/>
      <c r="X15" s="669"/>
      <c r="Y15" s="669"/>
      <c r="Z15" s="670"/>
      <c r="AA15" s="668" t="s">
        <v>472</v>
      </c>
      <c r="AB15" s="669"/>
      <c r="AC15" s="669"/>
      <c r="AD15" s="669"/>
      <c r="AE15" s="669"/>
      <c r="AF15" s="669"/>
      <c r="AG15" s="669"/>
      <c r="AH15" s="669"/>
      <c r="AI15" s="669"/>
      <c r="AJ15" s="669"/>
      <c r="AK15" s="669"/>
      <c r="AL15" s="670"/>
      <c r="AM15" s="668" t="s">
        <v>472</v>
      </c>
      <c r="AN15" s="669"/>
      <c r="AO15" s="669"/>
      <c r="AP15" s="669"/>
      <c r="AQ15" s="669"/>
      <c r="AR15" s="669"/>
      <c r="AS15" s="669"/>
      <c r="AT15" s="669"/>
      <c r="AU15" s="669"/>
      <c r="AV15" s="669"/>
      <c r="AW15" s="669"/>
      <c r="AX15" s="670"/>
      <c r="AY15" s="203"/>
    </row>
    <row r="16" spans="1:51" s="222" customFormat="1" ht="62.1" customHeight="1" thickBot="1" x14ac:dyDescent="0.25">
      <c r="A16" s="215"/>
      <c r="B16" s="216" t="s">
        <v>473</v>
      </c>
      <c r="C16" s="217">
        <v>1</v>
      </c>
      <c r="D16" s="218">
        <v>2</v>
      </c>
      <c r="E16" s="219">
        <v>3</v>
      </c>
      <c r="F16" s="218">
        <v>4</v>
      </c>
      <c r="G16" s="218">
        <v>5</v>
      </c>
      <c r="H16" s="219">
        <v>6</v>
      </c>
      <c r="I16" s="218">
        <v>7</v>
      </c>
      <c r="J16" s="218">
        <v>8</v>
      </c>
      <c r="K16" s="219">
        <v>9</v>
      </c>
      <c r="L16" s="218">
        <v>10</v>
      </c>
      <c r="M16" s="218">
        <v>11</v>
      </c>
      <c r="N16" s="220">
        <v>12</v>
      </c>
      <c r="O16" s="217">
        <v>1</v>
      </c>
      <c r="P16" s="218">
        <v>2</v>
      </c>
      <c r="Q16" s="219">
        <v>3</v>
      </c>
      <c r="R16" s="218">
        <v>4</v>
      </c>
      <c r="S16" s="218">
        <v>5</v>
      </c>
      <c r="T16" s="219">
        <v>6</v>
      </c>
      <c r="U16" s="218">
        <v>7</v>
      </c>
      <c r="V16" s="218">
        <v>8</v>
      </c>
      <c r="W16" s="219">
        <v>9</v>
      </c>
      <c r="X16" s="218">
        <v>10</v>
      </c>
      <c r="Y16" s="218">
        <v>11</v>
      </c>
      <c r="Z16" s="220">
        <v>12</v>
      </c>
      <c r="AA16" s="217">
        <v>1</v>
      </c>
      <c r="AB16" s="218">
        <v>2</v>
      </c>
      <c r="AC16" s="219">
        <v>3</v>
      </c>
      <c r="AD16" s="218">
        <v>4</v>
      </c>
      <c r="AE16" s="218">
        <v>5</v>
      </c>
      <c r="AF16" s="219">
        <v>6</v>
      </c>
      <c r="AG16" s="218">
        <v>7</v>
      </c>
      <c r="AH16" s="218">
        <v>8</v>
      </c>
      <c r="AI16" s="219">
        <v>9</v>
      </c>
      <c r="AJ16" s="218">
        <v>10</v>
      </c>
      <c r="AK16" s="218">
        <v>11</v>
      </c>
      <c r="AL16" s="220">
        <v>12</v>
      </c>
      <c r="AM16" s="217">
        <v>1</v>
      </c>
      <c r="AN16" s="218">
        <v>2</v>
      </c>
      <c r="AO16" s="219">
        <v>3</v>
      </c>
      <c r="AP16" s="218">
        <v>4</v>
      </c>
      <c r="AQ16" s="218">
        <v>5</v>
      </c>
      <c r="AR16" s="219">
        <v>6</v>
      </c>
      <c r="AS16" s="218">
        <v>7</v>
      </c>
      <c r="AT16" s="218">
        <v>8</v>
      </c>
      <c r="AU16" s="219">
        <v>9</v>
      </c>
      <c r="AV16" s="218">
        <v>10</v>
      </c>
      <c r="AW16" s="218">
        <v>11</v>
      </c>
      <c r="AX16" s="220">
        <v>12</v>
      </c>
      <c r="AY16" s="221"/>
    </row>
    <row r="17" spans="1:51" s="16" customFormat="1" ht="25.35" customHeight="1" x14ac:dyDescent="0.25">
      <c r="A17" s="215"/>
      <c r="B17" s="223">
        <v>1</v>
      </c>
      <c r="C17" s="224"/>
      <c r="D17" s="224"/>
      <c r="E17" s="224"/>
      <c r="F17" s="225"/>
      <c r="G17" s="225"/>
      <c r="H17" s="225"/>
      <c r="I17" s="225"/>
      <c r="J17" s="226"/>
      <c r="K17" s="227"/>
      <c r="L17" s="228"/>
      <c r="M17" s="229"/>
      <c r="N17" s="230"/>
      <c r="O17" s="231"/>
      <c r="P17" s="229"/>
      <c r="Q17" s="229"/>
      <c r="R17" s="229"/>
      <c r="S17" s="229"/>
      <c r="T17" s="229"/>
      <c r="U17" s="229"/>
      <c r="V17" s="229"/>
      <c r="W17" s="229"/>
      <c r="X17" s="229"/>
      <c r="Y17" s="229"/>
      <c r="Z17" s="232"/>
      <c r="AA17" s="233"/>
      <c r="AB17" s="229"/>
      <c r="AC17" s="229"/>
      <c r="AD17" s="229"/>
      <c r="AE17" s="229"/>
      <c r="AF17" s="229"/>
      <c r="AG17" s="229"/>
      <c r="AH17" s="229"/>
      <c r="AI17" s="229"/>
      <c r="AJ17" s="229"/>
      <c r="AK17" s="229"/>
      <c r="AL17" s="232"/>
      <c r="AM17" s="233"/>
      <c r="AN17" s="229"/>
      <c r="AO17" s="229"/>
      <c r="AP17" s="229"/>
      <c r="AQ17" s="229"/>
      <c r="AR17" s="229"/>
      <c r="AS17" s="229"/>
      <c r="AT17" s="229"/>
      <c r="AU17" s="229"/>
      <c r="AV17" s="229"/>
      <c r="AW17" s="229"/>
      <c r="AX17" s="232"/>
      <c r="AY17" s="2"/>
    </row>
    <row r="18" spans="1:51" s="16" customFormat="1" ht="25.35" customHeight="1" thickBot="1" x14ac:dyDescent="0.3">
      <c r="A18" s="215"/>
      <c r="B18" s="223">
        <v>0.9</v>
      </c>
      <c r="C18" s="224"/>
      <c r="D18" s="224"/>
      <c r="E18" s="224"/>
      <c r="F18" s="225"/>
      <c r="G18" s="225"/>
      <c r="H18" s="225"/>
      <c r="I18" s="225"/>
      <c r="J18" s="226"/>
      <c r="K18" s="234"/>
      <c r="L18" s="228"/>
      <c r="M18" s="229"/>
      <c r="N18" s="230"/>
      <c r="O18" s="231"/>
      <c r="P18" s="229"/>
      <c r="Q18" s="229"/>
      <c r="R18" s="229"/>
      <c r="S18" s="229"/>
      <c r="T18" s="229"/>
      <c r="U18" s="229"/>
      <c r="V18" s="229"/>
      <c r="W18" s="229"/>
      <c r="X18" s="229"/>
      <c r="Y18" s="229"/>
      <c r="Z18" s="235"/>
      <c r="AA18" s="233"/>
      <c r="AB18" s="229"/>
      <c r="AC18" s="229"/>
      <c r="AD18" s="229"/>
      <c r="AE18" s="229"/>
      <c r="AF18" s="229"/>
      <c r="AG18" s="229"/>
      <c r="AH18" s="229"/>
      <c r="AI18" s="229"/>
      <c r="AJ18" s="229"/>
      <c r="AK18" s="236"/>
      <c r="AL18" s="237"/>
      <c r="AM18" s="238"/>
      <c r="AN18" s="236"/>
      <c r="AO18" s="236"/>
      <c r="AP18" s="236"/>
      <c r="AQ18" s="236"/>
      <c r="AR18" s="236"/>
      <c r="AS18" s="236"/>
      <c r="AT18" s="236"/>
      <c r="AU18" s="236"/>
      <c r="AV18" s="236"/>
      <c r="AW18" s="236"/>
      <c r="AX18" s="237"/>
      <c r="AY18" s="2"/>
    </row>
    <row r="19" spans="1:51" s="16" customFormat="1" ht="25.35" customHeight="1" x14ac:dyDescent="0.25">
      <c r="A19" s="215"/>
      <c r="B19" s="223">
        <v>0.8</v>
      </c>
      <c r="C19" s="224"/>
      <c r="D19" s="224"/>
      <c r="E19" s="224"/>
      <c r="F19" s="225"/>
      <c r="G19" s="225"/>
      <c r="H19" s="225"/>
      <c r="I19" s="225"/>
      <c r="J19" s="226"/>
      <c r="K19" s="234" t="s">
        <v>474</v>
      </c>
      <c r="L19" s="239"/>
      <c r="M19" s="229"/>
      <c r="N19" s="230"/>
      <c r="O19" s="231"/>
      <c r="P19" s="229"/>
      <c r="Q19" s="229"/>
      <c r="R19" s="229"/>
      <c r="S19" s="229"/>
      <c r="T19" s="229"/>
      <c r="U19" s="229"/>
      <c r="V19" s="229"/>
      <c r="W19" s="229"/>
      <c r="X19" s="229"/>
      <c r="Y19" s="229"/>
      <c r="Z19" s="235"/>
      <c r="AA19" s="233"/>
      <c r="AB19" s="229"/>
      <c r="AC19" s="229"/>
      <c r="AD19" s="229"/>
      <c r="AE19" s="229"/>
      <c r="AF19" s="229"/>
      <c r="AG19" s="229"/>
      <c r="AH19" s="229"/>
      <c r="AI19" s="229"/>
      <c r="AJ19" s="240"/>
      <c r="AK19" s="241"/>
      <c r="AL19" s="242"/>
      <c r="AM19" s="243"/>
      <c r="AN19" s="243"/>
      <c r="AO19" s="243"/>
      <c r="AP19" s="243"/>
      <c r="AQ19" s="243"/>
      <c r="AR19" s="243"/>
      <c r="AS19" s="243"/>
      <c r="AT19" s="243"/>
      <c r="AU19" s="243"/>
      <c r="AV19" s="244"/>
      <c r="AW19" s="241"/>
      <c r="AX19" s="242"/>
      <c r="AY19" s="2"/>
    </row>
    <row r="20" spans="1:51" s="16" customFormat="1" ht="25.35" customHeight="1" thickBot="1" x14ac:dyDescent="0.3">
      <c r="A20" s="215"/>
      <c r="B20" s="223">
        <v>0.7</v>
      </c>
      <c r="C20" s="245"/>
      <c r="D20" s="245"/>
      <c r="E20" s="245"/>
      <c r="F20" s="225"/>
      <c r="G20" s="225"/>
      <c r="H20" s="225"/>
      <c r="I20" s="225"/>
      <c r="J20" s="246"/>
      <c r="K20" s="234" t="s">
        <v>475</v>
      </c>
      <c r="L20" s="239"/>
      <c r="M20" s="229"/>
      <c r="N20" s="230"/>
      <c r="O20" s="231"/>
      <c r="P20" s="229"/>
      <c r="Q20" s="229"/>
      <c r="R20" s="229"/>
      <c r="S20" s="229"/>
      <c r="T20" s="229"/>
      <c r="U20" s="229"/>
      <c r="V20" s="229"/>
      <c r="W20" s="229"/>
      <c r="X20" s="229"/>
      <c r="Y20" s="236"/>
      <c r="Z20" s="237"/>
      <c r="AA20" s="238"/>
      <c r="AB20" s="236"/>
      <c r="AC20" s="236"/>
      <c r="AD20" s="236"/>
      <c r="AE20" s="236"/>
      <c r="AF20" s="236"/>
      <c r="AG20" s="236"/>
      <c r="AH20" s="236"/>
      <c r="AI20" s="236"/>
      <c r="AJ20" s="247"/>
      <c r="AK20" s="248"/>
      <c r="AL20" s="249"/>
      <c r="AM20" s="250"/>
      <c r="AN20" s="250"/>
      <c r="AO20" s="250"/>
      <c r="AP20" s="250"/>
      <c r="AQ20" s="250"/>
      <c r="AR20" s="250"/>
      <c r="AS20" s="250"/>
      <c r="AT20" s="250"/>
      <c r="AU20" s="250"/>
      <c r="AV20" s="251"/>
      <c r="AW20" s="248"/>
      <c r="AX20" s="249"/>
      <c r="AY20" s="2"/>
    </row>
    <row r="21" spans="1:51" s="16" customFormat="1" ht="25.35" customHeight="1" x14ac:dyDescent="0.25">
      <c r="A21" s="215"/>
      <c r="B21" s="223">
        <v>0.6</v>
      </c>
      <c r="C21" s="252"/>
      <c r="D21" s="253"/>
      <c r="E21" s="254"/>
      <c r="F21" s="225"/>
      <c r="G21" s="225"/>
      <c r="H21" s="225"/>
      <c r="I21" s="225"/>
      <c r="J21" s="255"/>
      <c r="K21" s="234" t="s">
        <v>476</v>
      </c>
      <c r="L21" s="239"/>
      <c r="M21" s="229"/>
      <c r="N21" s="230"/>
      <c r="O21" s="231"/>
      <c r="P21" s="229"/>
      <c r="Q21" s="229"/>
      <c r="R21" s="229"/>
      <c r="S21" s="229"/>
      <c r="T21" s="229"/>
      <c r="U21" s="229"/>
      <c r="V21" s="229"/>
      <c r="W21" s="229"/>
      <c r="X21" s="240"/>
      <c r="Y21" s="241"/>
      <c r="Z21" s="242"/>
      <c r="AA21" s="243"/>
      <c r="AB21" s="243"/>
      <c r="AC21" s="243"/>
      <c r="AD21" s="243"/>
      <c r="AE21" s="243"/>
      <c r="AF21" s="243"/>
      <c r="AG21" s="243"/>
      <c r="AH21" s="243"/>
      <c r="AI21" s="243"/>
      <c r="AJ21" s="244"/>
      <c r="AK21" s="248"/>
      <c r="AL21" s="249"/>
      <c r="AM21" s="250"/>
      <c r="AN21" s="250"/>
      <c r="AO21" s="250"/>
      <c r="AP21" s="250"/>
      <c r="AQ21" s="250"/>
      <c r="AR21" s="250"/>
      <c r="AS21" s="250"/>
      <c r="AT21" s="250"/>
      <c r="AU21" s="250"/>
      <c r="AV21" s="251"/>
      <c r="AW21" s="248"/>
      <c r="AX21" s="249"/>
      <c r="AY21" s="2"/>
    </row>
    <row r="22" spans="1:51" s="16" customFormat="1" ht="25.35" customHeight="1" thickBot="1" x14ac:dyDescent="0.3">
      <c r="A22" s="215"/>
      <c r="B22" s="223">
        <v>0.5</v>
      </c>
      <c r="C22" s="224"/>
      <c r="D22" s="224"/>
      <c r="E22" s="224"/>
      <c r="F22" s="225"/>
      <c r="G22" s="225"/>
      <c r="H22" s="225"/>
      <c r="I22" s="225"/>
      <c r="J22" s="255"/>
      <c r="K22" s="234" t="s">
        <v>477</v>
      </c>
      <c r="L22" s="239"/>
      <c r="M22" s="236"/>
      <c r="N22" s="256"/>
      <c r="O22" s="257"/>
      <c r="P22" s="258"/>
      <c r="Q22" s="258"/>
      <c r="R22" s="258"/>
      <c r="S22" s="258"/>
      <c r="T22" s="258"/>
      <c r="U22" s="258"/>
      <c r="V22" s="258"/>
      <c r="W22" s="258"/>
      <c r="X22" s="259"/>
      <c r="Y22" s="248"/>
      <c r="Z22" s="249"/>
      <c r="AA22" s="250"/>
      <c r="AB22" s="250"/>
      <c r="AC22" s="250"/>
      <c r="AD22" s="250"/>
      <c r="AE22" s="250"/>
      <c r="AF22" s="250"/>
      <c r="AG22" s="250"/>
      <c r="AH22" s="250"/>
      <c r="AI22" s="250"/>
      <c r="AJ22" s="251"/>
      <c r="AK22" s="248"/>
      <c r="AL22" s="249"/>
      <c r="AM22" s="250"/>
      <c r="AN22" s="250"/>
      <c r="AO22" s="250"/>
      <c r="AP22" s="250"/>
      <c r="AQ22" s="250"/>
      <c r="AR22" s="250"/>
      <c r="AS22" s="250"/>
      <c r="AT22" s="250"/>
      <c r="AU22" s="250"/>
      <c r="AV22" s="251"/>
      <c r="AW22" s="248"/>
      <c r="AX22" s="249"/>
      <c r="AY22" s="2"/>
    </row>
    <row r="23" spans="1:51" s="16" customFormat="1" ht="25.35" customHeight="1" x14ac:dyDescent="0.25">
      <c r="A23" s="215"/>
      <c r="B23" s="223">
        <v>0.4</v>
      </c>
      <c r="C23" s="224"/>
      <c r="D23" s="224"/>
      <c r="E23" s="224"/>
      <c r="F23" s="225"/>
      <c r="G23" s="225"/>
      <c r="H23" s="225"/>
      <c r="I23" s="225"/>
      <c r="J23" s="255"/>
      <c r="K23" s="234" t="s">
        <v>478</v>
      </c>
      <c r="L23" s="234"/>
      <c r="M23" s="260"/>
      <c r="N23" s="261"/>
      <c r="O23" s="243"/>
      <c r="P23" s="243"/>
      <c r="Q23" s="243"/>
      <c r="R23" s="243"/>
      <c r="S23" s="243"/>
      <c r="T23" s="243"/>
      <c r="U23" s="243"/>
      <c r="V23" s="243"/>
      <c r="W23" s="243"/>
      <c r="X23" s="244"/>
      <c r="Y23" s="248"/>
      <c r="Z23" s="249"/>
      <c r="AA23" s="250"/>
      <c r="AB23" s="250"/>
      <c r="AC23" s="250"/>
      <c r="AD23" s="250"/>
      <c r="AE23" s="250"/>
      <c r="AF23" s="250"/>
      <c r="AG23" s="250"/>
      <c r="AH23" s="250"/>
      <c r="AI23" s="250"/>
      <c r="AJ23" s="251"/>
      <c r="AK23" s="248"/>
      <c r="AL23" s="249"/>
      <c r="AM23" s="250"/>
      <c r="AN23" s="250"/>
      <c r="AO23" s="250"/>
      <c r="AP23" s="250"/>
      <c r="AQ23" s="250"/>
      <c r="AR23" s="250"/>
      <c r="AS23" s="250"/>
      <c r="AT23" s="250"/>
      <c r="AU23" s="250"/>
      <c r="AV23" s="251"/>
      <c r="AW23" s="248"/>
      <c r="AX23" s="249"/>
      <c r="AY23" s="2"/>
    </row>
    <row r="24" spans="1:51" s="16" customFormat="1" ht="25.35" customHeight="1" x14ac:dyDescent="0.25">
      <c r="A24" s="215"/>
      <c r="B24" s="223">
        <v>0.3</v>
      </c>
      <c r="C24" s="224"/>
      <c r="D24" s="224"/>
      <c r="E24" s="224"/>
      <c r="F24" s="225"/>
      <c r="G24" s="225"/>
      <c r="H24" s="225"/>
      <c r="I24" s="225"/>
      <c r="J24" s="255"/>
      <c r="K24" s="234"/>
      <c r="L24" s="234"/>
      <c r="M24" s="262"/>
      <c r="N24" s="263"/>
      <c r="O24" s="250"/>
      <c r="P24" s="250"/>
      <c r="Q24" s="250"/>
      <c r="R24" s="250" t="s">
        <v>479</v>
      </c>
      <c r="S24" s="250"/>
      <c r="T24" s="250"/>
      <c r="U24" s="250"/>
      <c r="V24" s="250"/>
      <c r="W24" s="250"/>
      <c r="X24" s="251"/>
      <c r="Y24" s="248"/>
      <c r="Z24" s="249"/>
      <c r="AA24" s="250"/>
      <c r="AB24" s="250"/>
      <c r="AC24" s="250"/>
      <c r="AD24" s="250" t="s">
        <v>480</v>
      </c>
      <c r="AE24" s="250"/>
      <c r="AF24" s="250"/>
      <c r="AG24" s="250"/>
      <c r="AH24" s="250"/>
      <c r="AI24" s="250"/>
      <c r="AJ24" s="251"/>
      <c r="AK24" s="248"/>
      <c r="AL24" s="249"/>
      <c r="AM24" s="250"/>
      <c r="AN24" s="250"/>
      <c r="AO24" s="250"/>
      <c r="AP24" s="250" t="s">
        <v>481</v>
      </c>
      <c r="AQ24" s="250"/>
      <c r="AR24" s="250"/>
      <c r="AS24" s="250"/>
      <c r="AT24" s="250"/>
      <c r="AU24" s="250"/>
      <c r="AV24" s="251"/>
      <c r="AW24" s="248"/>
      <c r="AX24" s="249"/>
      <c r="AY24" s="2"/>
    </row>
    <row r="25" spans="1:51" s="16" customFormat="1" ht="25.35" customHeight="1" x14ac:dyDescent="0.2">
      <c r="A25" s="215"/>
      <c r="B25" s="223">
        <v>0.2</v>
      </c>
      <c r="C25" s="224"/>
      <c r="D25" s="224"/>
      <c r="E25" s="224"/>
      <c r="F25" s="225"/>
      <c r="G25" s="225"/>
      <c r="H25" s="225"/>
      <c r="I25" s="225"/>
      <c r="J25" s="255"/>
      <c r="K25" s="234"/>
      <c r="L25" s="234"/>
      <c r="M25" s="264"/>
      <c r="N25" s="249"/>
      <c r="O25" s="250"/>
      <c r="P25" s="250"/>
      <c r="Q25" s="250"/>
      <c r="R25" s="250"/>
      <c r="S25" s="250"/>
      <c r="T25" s="250"/>
      <c r="U25" s="250"/>
      <c r="V25" s="250"/>
      <c r="W25" s="250"/>
      <c r="X25" s="251"/>
      <c r="Y25" s="248"/>
      <c r="Z25" s="249"/>
      <c r="AA25" s="250"/>
      <c r="AB25" s="250"/>
      <c r="AC25" s="250"/>
      <c r="AD25" s="250"/>
      <c r="AE25" s="250"/>
      <c r="AF25" s="250"/>
      <c r="AG25" s="250"/>
      <c r="AH25" s="250"/>
      <c r="AI25" s="250"/>
      <c r="AJ25" s="251"/>
      <c r="AK25" s="248"/>
      <c r="AL25" s="249"/>
      <c r="AM25" s="250"/>
      <c r="AN25" s="250"/>
      <c r="AO25" s="250"/>
      <c r="AP25" s="250" t="s">
        <v>482</v>
      </c>
      <c r="AQ25" s="250"/>
      <c r="AR25" s="250"/>
      <c r="AS25" s="250"/>
      <c r="AT25" s="250"/>
      <c r="AU25" s="250"/>
      <c r="AV25" s="251"/>
      <c r="AW25" s="248"/>
      <c r="AX25" s="249"/>
      <c r="AY25" s="2"/>
    </row>
    <row r="26" spans="1:51" s="222" customFormat="1" ht="25.35" customHeight="1" thickBot="1" x14ac:dyDescent="0.25">
      <c r="A26" s="215"/>
      <c r="B26" s="223">
        <v>0.1</v>
      </c>
      <c r="C26" s="224"/>
      <c r="D26" s="224"/>
      <c r="E26" s="224"/>
      <c r="F26" s="225"/>
      <c r="G26" s="225"/>
      <c r="H26" s="225"/>
      <c r="I26" s="225"/>
      <c r="J26" s="265"/>
      <c r="K26" s="266"/>
      <c r="L26" s="266"/>
      <c r="M26" s="267"/>
      <c r="N26" s="268"/>
      <c r="O26" s="269"/>
      <c r="P26" s="269"/>
      <c r="Q26" s="269"/>
      <c r="R26" s="269"/>
      <c r="S26" s="269"/>
      <c r="T26" s="269"/>
      <c r="U26" s="269"/>
      <c r="V26" s="269"/>
      <c r="W26" s="269"/>
      <c r="X26" s="270"/>
      <c r="Y26" s="267"/>
      <c r="Z26" s="268"/>
      <c r="AA26" s="269"/>
      <c r="AB26" s="269"/>
      <c r="AC26" s="269"/>
      <c r="AD26" s="269"/>
      <c r="AE26" s="269"/>
      <c r="AF26" s="269"/>
      <c r="AG26" s="269"/>
      <c r="AH26" s="269"/>
      <c r="AI26" s="269"/>
      <c r="AJ26" s="270"/>
      <c r="AK26" s="267"/>
      <c r="AL26" s="268"/>
      <c r="AM26" s="269"/>
      <c r="AN26" s="269"/>
      <c r="AO26" s="269"/>
      <c r="AP26" s="269"/>
      <c r="AQ26" s="269"/>
      <c r="AR26" s="269"/>
      <c r="AS26" s="269"/>
      <c r="AT26" s="269"/>
      <c r="AU26" s="269"/>
      <c r="AV26" s="270"/>
      <c r="AW26" s="267"/>
      <c r="AX26" s="268"/>
      <c r="AY26" s="221"/>
    </row>
    <row r="27" spans="1:51" s="16" customFormat="1" x14ac:dyDescent="0.25">
      <c r="A27" s="271"/>
      <c r="B27" s="12"/>
      <c r="C27" s="12"/>
      <c r="D27" s="12"/>
      <c r="E27" s="12"/>
      <c r="F27" s="12"/>
      <c r="G27" s="12"/>
      <c r="H27" s="12"/>
      <c r="I27" s="12"/>
      <c r="J27" s="12"/>
      <c r="K27" s="12"/>
      <c r="L27" s="12"/>
      <c r="M27" s="671" t="s">
        <v>483</v>
      </c>
      <c r="N27" s="669"/>
      <c r="O27" s="669"/>
      <c r="P27" s="669"/>
      <c r="Q27" s="669"/>
      <c r="R27" s="669"/>
      <c r="S27" s="669"/>
      <c r="T27" s="669"/>
      <c r="U27" s="669"/>
      <c r="V27" s="669"/>
      <c r="W27" s="669"/>
      <c r="X27" s="672"/>
      <c r="Y27" s="671" t="s">
        <v>484</v>
      </c>
      <c r="Z27" s="669"/>
      <c r="AA27" s="669"/>
      <c r="AB27" s="669"/>
      <c r="AC27" s="669"/>
      <c r="AD27" s="669"/>
      <c r="AE27" s="669"/>
      <c r="AF27" s="669"/>
      <c r="AG27" s="669"/>
      <c r="AH27" s="669"/>
      <c r="AI27" s="669"/>
      <c r="AJ27" s="672"/>
      <c r="AK27" s="671" t="s">
        <v>484</v>
      </c>
      <c r="AL27" s="669"/>
      <c r="AM27" s="669"/>
      <c r="AN27" s="669"/>
      <c r="AO27" s="669"/>
      <c r="AP27" s="669"/>
      <c r="AQ27" s="669"/>
      <c r="AR27" s="669"/>
      <c r="AS27" s="669"/>
      <c r="AT27" s="669"/>
      <c r="AU27" s="669"/>
      <c r="AV27" s="672"/>
      <c r="AW27" s="272" t="s">
        <v>485</v>
      </c>
      <c r="AX27" s="273"/>
      <c r="AY27" s="2"/>
    </row>
    <row r="28" spans="1:51" s="16" customFormat="1" x14ac:dyDescent="0.2">
      <c r="A28" s="271"/>
      <c r="B28" s="12"/>
      <c r="C28" s="12"/>
      <c r="D28" s="12"/>
      <c r="E28" s="12"/>
      <c r="F28" s="12"/>
      <c r="G28" s="12"/>
      <c r="H28" s="12"/>
      <c r="I28" s="12"/>
      <c r="J28" s="12"/>
      <c r="K28" s="12"/>
      <c r="L28" s="12"/>
      <c r="M28" s="12"/>
      <c r="N28" s="274"/>
      <c r="O28" s="12"/>
      <c r="P28" s="12"/>
      <c r="Q28" s="12"/>
      <c r="R28" s="12"/>
      <c r="S28" s="12"/>
      <c r="T28" s="12"/>
      <c r="U28" s="12"/>
      <c r="V28" s="12"/>
      <c r="W28" s="12"/>
      <c r="X28" s="12"/>
      <c r="Y28" s="12"/>
      <c r="Z28" s="274"/>
      <c r="AA28" s="2"/>
      <c r="AB28" s="2"/>
      <c r="AC28" s="2"/>
      <c r="AD28" s="2"/>
      <c r="AE28" s="2"/>
      <c r="AF28" s="2"/>
      <c r="AG28" s="2"/>
      <c r="AH28" s="2"/>
      <c r="AI28" s="2"/>
      <c r="AJ28" s="12"/>
      <c r="AK28" s="12"/>
      <c r="AL28" s="275"/>
      <c r="AM28" s="2"/>
      <c r="AN28" s="2"/>
      <c r="AO28" s="2"/>
      <c r="AP28" s="2"/>
      <c r="AQ28" s="2"/>
      <c r="AR28" s="2"/>
      <c r="AS28" s="2"/>
      <c r="AT28" s="2"/>
      <c r="AU28" s="2"/>
      <c r="AV28" s="12"/>
      <c r="AW28" s="12"/>
      <c r="AX28" s="275"/>
      <c r="AY28" s="2"/>
    </row>
    <row r="29" spans="1:51" s="16" customFormat="1" x14ac:dyDescent="0.2">
      <c r="A29" s="271"/>
      <c r="B29" s="12"/>
      <c r="C29" s="12"/>
      <c r="D29" s="12"/>
      <c r="E29" s="12"/>
      <c r="F29" s="12"/>
      <c r="G29" s="12"/>
      <c r="H29" s="12"/>
      <c r="I29" s="12"/>
      <c r="J29" s="12"/>
      <c r="K29" s="12"/>
      <c r="L29" s="12"/>
      <c r="M29" s="12"/>
      <c r="N29" s="274"/>
      <c r="O29" s="12"/>
      <c r="P29" s="12"/>
      <c r="Q29" s="12"/>
      <c r="R29" s="12"/>
      <c r="S29" s="12"/>
      <c r="T29" s="12"/>
      <c r="U29" s="12"/>
      <c r="V29" s="12"/>
      <c r="W29" s="12"/>
      <c r="X29" s="12"/>
      <c r="Y29" s="12"/>
      <c r="Z29" s="274"/>
      <c r="AA29" s="2"/>
      <c r="AB29" s="2"/>
      <c r="AC29" s="2"/>
      <c r="AD29" s="2"/>
      <c r="AE29" s="2"/>
      <c r="AF29" s="2"/>
      <c r="AG29" s="2"/>
      <c r="AH29" s="2"/>
      <c r="AI29" s="2"/>
      <c r="AJ29" s="12"/>
      <c r="AK29" s="12"/>
      <c r="AL29" s="275"/>
      <c r="AM29" s="2"/>
      <c r="AN29" s="2"/>
      <c r="AO29" s="2"/>
      <c r="AP29" s="2"/>
      <c r="AQ29" s="2"/>
      <c r="AR29" s="2"/>
      <c r="AS29" s="2"/>
      <c r="AT29" s="2"/>
      <c r="AU29" s="2"/>
      <c r="AV29" s="12"/>
      <c r="AW29" s="12"/>
      <c r="AX29" s="275"/>
      <c r="AY29" s="2"/>
    </row>
    <row r="30" spans="1:51" s="16" customFormat="1" x14ac:dyDescent="0.2">
      <c r="A30" s="271"/>
      <c r="B30" s="12"/>
      <c r="C30" s="12"/>
      <c r="D30" s="12"/>
      <c r="E30" s="12"/>
      <c r="F30" s="12"/>
      <c r="G30" s="12"/>
      <c r="H30" s="12"/>
      <c r="I30" s="12"/>
      <c r="J30" s="12"/>
      <c r="K30" s="12"/>
      <c r="L30" s="12"/>
      <c r="M30" s="12"/>
      <c r="N30" s="274"/>
      <c r="O30" s="12"/>
      <c r="P30" s="12"/>
      <c r="Q30" s="12"/>
      <c r="R30" s="12"/>
      <c r="S30" s="12"/>
      <c r="T30" s="12"/>
      <c r="U30" s="12"/>
      <c r="V30" s="12"/>
      <c r="W30" s="12"/>
      <c r="X30" s="12"/>
      <c r="Y30" s="12"/>
      <c r="Z30" s="274"/>
      <c r="AA30" s="2"/>
      <c r="AB30" s="2"/>
      <c r="AC30" s="2"/>
      <c r="AD30" s="2"/>
      <c r="AE30" s="2"/>
      <c r="AF30" s="2"/>
      <c r="AG30" s="2"/>
      <c r="AH30" s="2"/>
      <c r="AI30" s="2"/>
      <c r="AJ30" s="12"/>
      <c r="AK30" s="12"/>
      <c r="AL30" s="275"/>
      <c r="AM30" s="2"/>
      <c r="AN30" s="2"/>
      <c r="AO30" s="2"/>
      <c r="AP30" s="2"/>
      <c r="AQ30" s="2"/>
      <c r="AR30" s="2"/>
      <c r="AS30" s="2"/>
      <c r="AT30" s="2"/>
      <c r="AU30" s="2"/>
      <c r="AV30" s="12"/>
      <c r="AW30" s="12"/>
      <c r="AX30" s="275"/>
      <c r="AY30" s="2"/>
    </row>
    <row r="31" spans="1:51" s="16" customFormat="1" x14ac:dyDescent="0.2">
      <c r="A31" s="271"/>
      <c r="B31" s="12"/>
      <c r="C31" s="12"/>
      <c r="D31" s="12"/>
      <c r="E31" s="12"/>
      <c r="F31" s="12"/>
      <c r="G31" s="12"/>
      <c r="H31" s="12"/>
      <c r="I31" s="12"/>
      <c r="J31" s="12"/>
      <c r="K31" s="12"/>
      <c r="L31" s="12"/>
      <c r="M31" s="12"/>
      <c r="N31" s="274"/>
      <c r="O31" s="12"/>
      <c r="P31" s="12"/>
      <c r="Q31" s="12"/>
      <c r="R31" s="12"/>
      <c r="S31" s="12"/>
      <c r="T31" s="12"/>
      <c r="U31" s="12"/>
      <c r="V31" s="12"/>
      <c r="W31" s="12"/>
      <c r="X31" s="12"/>
      <c r="Y31" s="12"/>
      <c r="Z31" s="274"/>
      <c r="AA31" s="2"/>
      <c r="AB31" s="2"/>
      <c r="AC31" s="2"/>
      <c r="AD31" s="2"/>
      <c r="AE31" s="2"/>
      <c r="AF31" s="2"/>
      <c r="AG31" s="2"/>
      <c r="AH31" s="2"/>
      <c r="AI31" s="2"/>
      <c r="AJ31" s="12"/>
      <c r="AK31" s="12"/>
      <c r="AL31" s="275"/>
      <c r="AM31" s="2"/>
      <c r="AN31" s="2"/>
      <c r="AO31" s="2"/>
      <c r="AP31" s="2"/>
      <c r="AQ31" s="2"/>
      <c r="AR31" s="2"/>
      <c r="AS31" s="2"/>
      <c r="AT31" s="2"/>
      <c r="AU31" s="2"/>
      <c r="AV31" s="12"/>
      <c r="AW31" s="12"/>
      <c r="AX31" s="275"/>
      <c r="AY31" s="2"/>
    </row>
    <row r="32" spans="1:51" s="16" customFormat="1" x14ac:dyDescent="0.2">
      <c r="A32" s="271"/>
      <c r="B32" s="12"/>
      <c r="C32" s="12"/>
      <c r="D32" s="12"/>
      <c r="E32" s="12"/>
      <c r="F32" s="12"/>
      <c r="G32" s="12"/>
      <c r="H32" s="12"/>
      <c r="I32" s="12"/>
      <c r="J32" s="12"/>
      <c r="K32" s="12"/>
      <c r="L32" s="12"/>
      <c r="M32" s="206" t="s">
        <v>486</v>
      </c>
      <c r="N32" s="206"/>
      <c r="O32" s="206"/>
      <c r="P32" s="206"/>
      <c r="Q32" s="206"/>
      <c r="R32" s="206" t="s">
        <v>487</v>
      </c>
      <c r="S32" s="206"/>
      <c r="T32" s="206"/>
      <c r="U32" s="206"/>
      <c r="V32" s="206"/>
      <c r="W32" s="203"/>
      <c r="X32" s="206" t="s">
        <v>486</v>
      </c>
      <c r="Y32" s="206"/>
      <c r="Z32" s="203"/>
      <c r="AA32" s="203"/>
      <c r="AB32" s="203"/>
      <c r="AC32" s="203"/>
      <c r="AD32" s="203" t="s">
        <v>487</v>
      </c>
      <c r="AE32" s="203"/>
      <c r="AF32" s="203"/>
      <c r="AG32" s="203"/>
      <c r="AH32" s="203"/>
      <c r="AI32" s="203"/>
      <c r="AJ32" s="206" t="s">
        <v>486</v>
      </c>
      <c r="AK32" s="206"/>
      <c r="AL32" s="203"/>
      <c r="AM32" s="203"/>
      <c r="AN32" s="203"/>
      <c r="AO32" s="203"/>
      <c r="AP32" s="203" t="s">
        <v>487</v>
      </c>
      <c r="AQ32" s="203"/>
      <c r="AR32" s="203"/>
      <c r="AS32" s="203"/>
      <c r="AT32" s="2"/>
      <c r="AU32" s="2"/>
      <c r="AV32" s="206" t="s">
        <v>486</v>
      </c>
      <c r="AW32" s="12"/>
      <c r="AX32" s="275"/>
      <c r="AY32" s="2"/>
    </row>
    <row r="33" spans="1:51" s="16" customFormat="1" x14ac:dyDescent="0.2">
      <c r="A33" s="271"/>
      <c r="B33" s="12"/>
      <c r="C33" s="12"/>
      <c r="D33" s="12"/>
      <c r="E33" s="12"/>
      <c r="F33" s="12"/>
      <c r="G33" s="12"/>
      <c r="H33" s="12"/>
      <c r="I33" s="12"/>
      <c r="J33" s="12"/>
      <c r="K33" s="12"/>
      <c r="L33" s="12"/>
      <c r="M33" s="12"/>
      <c r="N33" s="274"/>
      <c r="O33" s="12"/>
      <c r="P33" s="12"/>
      <c r="Q33" s="12"/>
      <c r="R33" s="12"/>
      <c r="S33" s="12"/>
      <c r="T33" s="12"/>
      <c r="U33" s="12"/>
      <c r="V33" s="12"/>
      <c r="W33" s="12"/>
      <c r="X33" s="12"/>
      <c r="Y33" s="12"/>
      <c r="Z33" s="274"/>
      <c r="AA33" s="2"/>
      <c r="AB33" s="2"/>
      <c r="AC33" s="2"/>
      <c r="AD33" s="2"/>
      <c r="AE33" s="2"/>
      <c r="AF33" s="2"/>
      <c r="AG33" s="2"/>
      <c r="AH33" s="2"/>
      <c r="AI33" s="2"/>
      <c r="AJ33" s="12"/>
      <c r="AK33" s="12"/>
      <c r="AL33" s="275"/>
      <c r="AM33" s="2"/>
      <c r="AN33" s="2"/>
      <c r="AO33" s="2"/>
      <c r="AP33" s="2"/>
      <c r="AQ33" s="2"/>
      <c r="AR33" s="2"/>
      <c r="AS33" s="2"/>
      <c r="AT33" s="2"/>
      <c r="AU33" s="2"/>
      <c r="AV33" s="12"/>
      <c r="AW33" s="12"/>
      <c r="AX33" s="275"/>
      <c r="AY33" s="2"/>
    </row>
    <row r="34" spans="1:51" s="16" customFormat="1" x14ac:dyDescent="0.2">
      <c r="A34" s="271"/>
      <c r="B34" s="12"/>
      <c r="C34" s="12"/>
      <c r="D34" s="12"/>
      <c r="E34" s="12"/>
      <c r="F34" s="12"/>
      <c r="G34" s="12"/>
      <c r="H34" s="12"/>
      <c r="I34" s="12"/>
      <c r="J34" s="12"/>
      <c r="K34" s="12"/>
      <c r="L34" s="12"/>
      <c r="M34" s="12"/>
      <c r="N34" s="274"/>
      <c r="O34" s="12"/>
      <c r="P34" s="12"/>
      <c r="Q34" s="12"/>
      <c r="R34" s="12"/>
      <c r="S34" s="12"/>
      <c r="T34" s="12"/>
      <c r="U34" s="12"/>
      <c r="V34" s="12"/>
      <c r="W34" s="12"/>
      <c r="X34" s="12"/>
      <c r="Y34" s="12"/>
      <c r="Z34" s="274"/>
      <c r="AA34" s="2"/>
      <c r="AB34" s="2"/>
      <c r="AC34" s="2"/>
      <c r="AD34" s="2"/>
      <c r="AE34" s="2"/>
      <c r="AF34" s="2"/>
      <c r="AG34" s="2"/>
      <c r="AH34" s="2"/>
      <c r="AI34" s="2"/>
      <c r="AJ34" s="12"/>
      <c r="AK34" s="12"/>
      <c r="AL34" s="275"/>
      <c r="AM34" s="2"/>
      <c r="AN34" s="2"/>
      <c r="AO34" s="2"/>
      <c r="AP34" s="2"/>
      <c r="AQ34" s="2"/>
      <c r="AR34" s="2"/>
      <c r="AS34" s="2"/>
      <c r="AT34" s="2"/>
      <c r="AU34" s="2"/>
      <c r="AV34" s="12"/>
      <c r="AW34" s="12"/>
      <c r="AX34" s="275"/>
      <c r="AY34" s="2"/>
    </row>
    <row r="35" spans="1:51" s="16" customFormat="1" x14ac:dyDescent="0.2">
      <c r="A35" s="271"/>
      <c r="B35" s="12"/>
      <c r="C35" s="276"/>
      <c r="D35" s="277"/>
      <c r="E35" s="277"/>
      <c r="F35" s="277"/>
      <c r="G35" s="277"/>
      <c r="H35" s="277"/>
      <c r="I35" s="277" t="s">
        <v>488</v>
      </c>
      <c r="J35" s="277"/>
      <c r="K35" s="277"/>
      <c r="L35" s="277"/>
      <c r="M35" s="277"/>
      <c r="N35" s="278"/>
      <c r="O35" s="276"/>
      <c r="P35" s="277"/>
      <c r="Q35" s="277"/>
      <c r="R35" s="277"/>
      <c r="S35" s="277"/>
      <c r="T35" s="277"/>
      <c r="U35" s="277" t="s">
        <v>489</v>
      </c>
      <c r="V35" s="277"/>
      <c r="W35" s="277"/>
      <c r="X35" s="277"/>
      <c r="Y35" s="277"/>
      <c r="Z35" s="278"/>
      <c r="AA35" s="276"/>
      <c r="AB35" s="277"/>
      <c r="AC35" s="277"/>
      <c r="AD35" s="277"/>
      <c r="AE35" s="277"/>
      <c r="AF35" s="277"/>
      <c r="AG35" s="277" t="s">
        <v>490</v>
      </c>
      <c r="AH35" s="277"/>
      <c r="AI35" s="277"/>
      <c r="AJ35" s="277"/>
      <c r="AK35" s="277"/>
      <c r="AL35" s="278"/>
      <c r="AM35" s="276"/>
      <c r="AN35" s="277"/>
      <c r="AO35" s="277"/>
      <c r="AP35" s="277"/>
      <c r="AQ35" s="277"/>
      <c r="AR35" s="277"/>
      <c r="AS35" s="277" t="s">
        <v>491</v>
      </c>
      <c r="AT35" s="277"/>
      <c r="AU35" s="277"/>
      <c r="AV35" s="277"/>
      <c r="AW35" s="277"/>
      <c r="AX35" s="278"/>
      <c r="AY35" s="2"/>
    </row>
    <row r="36" spans="1:51" ht="15.75" x14ac:dyDescent="0.2">
      <c r="A36" s="279"/>
      <c r="B36" s="206"/>
      <c r="C36" s="280"/>
      <c r="D36" s="280"/>
      <c r="E36" s="280"/>
      <c r="F36" s="280"/>
      <c r="G36" s="280"/>
      <c r="H36" s="280"/>
      <c r="I36" s="280"/>
      <c r="J36" s="280"/>
      <c r="K36" s="280"/>
      <c r="L36" s="281"/>
      <c r="M36" s="282"/>
      <c r="N36" s="283" t="s">
        <v>492</v>
      </c>
      <c r="O36" s="284"/>
      <c r="P36" s="281"/>
      <c r="Q36" s="281"/>
      <c r="R36" s="281"/>
      <c r="S36" s="281"/>
      <c r="T36" s="281"/>
      <c r="U36" s="281"/>
      <c r="V36" s="281"/>
      <c r="W36" s="284" t="s">
        <v>493</v>
      </c>
      <c r="X36" s="281"/>
      <c r="Y36" s="281"/>
      <c r="Z36" s="283" t="s">
        <v>492</v>
      </c>
      <c r="AA36" s="284"/>
      <c r="AB36" s="284"/>
      <c r="AC36" s="281"/>
      <c r="AD36" s="284"/>
      <c r="AE36" s="280"/>
      <c r="AF36" s="280"/>
      <c r="AG36" s="280"/>
      <c r="AH36" s="280"/>
      <c r="AI36" s="284" t="s">
        <v>493</v>
      </c>
      <c r="AJ36" s="281"/>
      <c r="AK36" s="281"/>
      <c r="AL36" s="283" t="s">
        <v>492</v>
      </c>
      <c r="AM36" s="280"/>
      <c r="AN36" s="280"/>
      <c r="AO36" s="280"/>
      <c r="AP36" s="280"/>
      <c r="AQ36" s="280"/>
      <c r="AR36" s="280"/>
      <c r="AS36" s="280"/>
      <c r="AT36" s="280"/>
      <c r="AU36" s="284" t="s">
        <v>493</v>
      </c>
      <c r="AV36" s="281"/>
      <c r="AW36" s="281"/>
      <c r="AX36" s="283" t="s">
        <v>492</v>
      </c>
      <c r="AY36" s="203"/>
    </row>
    <row r="37" spans="1:51" ht="15.75" x14ac:dyDescent="0.2">
      <c r="A37" s="279"/>
      <c r="B37" s="206"/>
      <c r="C37" s="280"/>
      <c r="D37" s="280"/>
      <c r="E37" s="280"/>
      <c r="F37" s="280"/>
      <c r="G37" s="280"/>
      <c r="H37" s="280"/>
      <c r="I37" s="280"/>
      <c r="J37" s="280"/>
      <c r="K37" s="280"/>
      <c r="L37" s="280"/>
      <c r="M37" s="280"/>
      <c r="N37" s="285" t="s">
        <v>494</v>
      </c>
      <c r="O37" s="286"/>
      <c r="P37" s="280"/>
      <c r="Q37" s="280"/>
      <c r="R37" s="280"/>
      <c r="S37" s="280"/>
      <c r="T37" s="280"/>
      <c r="U37" s="280"/>
      <c r="V37" s="280"/>
      <c r="W37" s="286" t="s">
        <v>494</v>
      </c>
      <c r="X37" s="286" t="s">
        <v>495</v>
      </c>
      <c r="Y37" s="280"/>
      <c r="Z37" s="285" t="s">
        <v>494</v>
      </c>
      <c r="AA37" s="286"/>
      <c r="AB37" s="286"/>
      <c r="AC37" s="280"/>
      <c r="AD37" s="286"/>
      <c r="AE37" s="280"/>
      <c r="AF37" s="280"/>
      <c r="AG37" s="280"/>
      <c r="AH37" s="280"/>
      <c r="AI37" s="286" t="s">
        <v>494</v>
      </c>
      <c r="AJ37" s="286" t="s">
        <v>495</v>
      </c>
      <c r="AK37" s="280"/>
      <c r="AL37" s="285" t="s">
        <v>494</v>
      </c>
      <c r="AM37" s="280"/>
      <c r="AN37" s="280"/>
      <c r="AO37" s="280"/>
      <c r="AP37" s="280"/>
      <c r="AQ37" s="280"/>
      <c r="AR37" s="280"/>
      <c r="AS37" s="280"/>
      <c r="AT37" s="280"/>
      <c r="AU37" s="286" t="s">
        <v>494</v>
      </c>
      <c r="AV37" s="286" t="s">
        <v>495</v>
      </c>
      <c r="AW37" s="280"/>
      <c r="AX37" s="285" t="s">
        <v>494</v>
      </c>
      <c r="AY37" s="203"/>
    </row>
    <row r="38" spans="1:51" ht="15.75" x14ac:dyDescent="0.2">
      <c r="A38" s="279"/>
      <c r="B38" s="206"/>
      <c r="C38" s="280"/>
      <c r="D38" s="280"/>
      <c r="E38" s="280"/>
      <c r="F38" s="280"/>
      <c r="G38" s="280"/>
      <c r="H38" s="280"/>
      <c r="I38" s="280"/>
      <c r="J38" s="280"/>
      <c r="K38" s="280"/>
      <c r="L38" s="280"/>
      <c r="M38" s="280"/>
      <c r="N38" s="285">
        <v>0.4</v>
      </c>
      <c r="O38" s="286"/>
      <c r="P38" s="280"/>
      <c r="Q38" s="280"/>
      <c r="R38" s="280"/>
      <c r="S38" s="280"/>
      <c r="T38" s="280"/>
      <c r="U38" s="280"/>
      <c r="V38" s="280"/>
      <c r="W38" s="287">
        <v>0.4</v>
      </c>
      <c r="X38" s="280"/>
      <c r="Y38" s="280"/>
      <c r="Z38" s="285">
        <v>0.6</v>
      </c>
      <c r="AA38" s="286"/>
      <c r="AB38" s="286"/>
      <c r="AC38" s="280"/>
      <c r="AD38" s="287"/>
      <c r="AE38" s="280"/>
      <c r="AF38" s="280"/>
      <c r="AG38" s="280"/>
      <c r="AH38" s="280"/>
      <c r="AI38" s="287">
        <v>0.6</v>
      </c>
      <c r="AJ38" s="280"/>
      <c r="AK38" s="280"/>
      <c r="AL38" s="285">
        <v>0.8</v>
      </c>
      <c r="AM38" s="280"/>
      <c r="AN38" s="280"/>
      <c r="AO38" s="280"/>
      <c r="AP38" s="280"/>
      <c r="AQ38" s="280"/>
      <c r="AR38" s="280"/>
      <c r="AS38" s="280"/>
      <c r="AT38" s="280"/>
      <c r="AU38" s="287">
        <v>0.8</v>
      </c>
      <c r="AV38" s="280"/>
      <c r="AW38" s="280"/>
      <c r="AX38" s="285">
        <v>0.8</v>
      </c>
      <c r="AY38" s="203"/>
    </row>
    <row r="39" spans="1:51" ht="15.75" x14ac:dyDescent="0.2">
      <c r="A39" s="279"/>
      <c r="B39" s="206"/>
      <c r="C39" s="280"/>
      <c r="D39" s="280"/>
      <c r="E39" s="280"/>
      <c r="F39" s="280"/>
      <c r="G39" s="280"/>
      <c r="H39" s="280"/>
      <c r="I39" s="280"/>
      <c r="J39" s="280"/>
      <c r="K39" s="280"/>
      <c r="L39" s="280"/>
      <c r="M39" s="280"/>
      <c r="N39" s="288" t="s">
        <v>496</v>
      </c>
      <c r="O39" s="280"/>
      <c r="P39" s="280"/>
      <c r="Q39" s="280"/>
      <c r="R39" s="280"/>
      <c r="S39" s="280"/>
      <c r="T39" s="280"/>
      <c r="U39" s="280"/>
      <c r="V39" s="280"/>
      <c r="W39" s="280"/>
      <c r="X39" s="280"/>
      <c r="Y39" s="280"/>
      <c r="Z39" s="288" t="s">
        <v>496</v>
      </c>
      <c r="AA39" s="280"/>
      <c r="AB39" s="280"/>
      <c r="AC39" s="280"/>
      <c r="AD39" s="280"/>
      <c r="AE39" s="280"/>
      <c r="AF39" s="280"/>
      <c r="AG39" s="280"/>
      <c r="AH39" s="280"/>
      <c r="AI39" s="280"/>
      <c r="AJ39" s="280"/>
      <c r="AK39" s="280"/>
      <c r="AL39" s="288" t="s">
        <v>496</v>
      </c>
      <c r="AM39" s="280"/>
      <c r="AN39" s="280"/>
      <c r="AO39" s="280"/>
      <c r="AP39" s="280"/>
      <c r="AQ39" s="280"/>
      <c r="AR39" s="280"/>
      <c r="AS39" s="280"/>
      <c r="AT39" s="280"/>
      <c r="AU39" s="280"/>
      <c r="AV39" s="280"/>
      <c r="AW39" s="280"/>
      <c r="AX39" s="288" t="s">
        <v>496</v>
      </c>
      <c r="AY39" s="203"/>
    </row>
    <row r="40" spans="1:51" ht="15.75" x14ac:dyDescent="0.25">
      <c r="A40" s="279"/>
      <c r="B40" s="206"/>
      <c r="C40" s="280"/>
      <c r="D40" s="280"/>
      <c r="E40" s="280"/>
      <c r="F40" s="280"/>
      <c r="G40" s="280"/>
      <c r="H40" s="280"/>
      <c r="I40" s="280"/>
      <c r="J40" s="280"/>
      <c r="K40" s="280"/>
      <c r="L40" s="280"/>
      <c r="M40" s="280"/>
      <c r="N40" s="289">
        <f>(2/12)*40%</f>
        <v>6.6666666666666666E-2</v>
      </c>
      <c r="O40" s="280"/>
      <c r="P40" s="280"/>
      <c r="Q40" s="280"/>
      <c r="R40" s="280"/>
      <c r="S40" s="280"/>
      <c r="T40" s="280"/>
      <c r="U40" s="280"/>
      <c r="V40" s="280"/>
      <c r="W40" s="280"/>
      <c r="X40" s="280"/>
      <c r="Y40" s="280"/>
      <c r="Z40" s="289">
        <f>((10/12)*40%)+((2/12)*60%)</f>
        <v>0.43333333333333335</v>
      </c>
      <c r="AA40" s="280"/>
      <c r="AB40" s="280"/>
      <c r="AC40" s="280"/>
      <c r="AD40" s="280"/>
      <c r="AE40" s="280"/>
      <c r="AF40" s="280"/>
      <c r="AG40" s="280"/>
      <c r="AH40" s="280"/>
      <c r="AI40" s="280"/>
      <c r="AJ40" s="280"/>
      <c r="AK40" s="280"/>
      <c r="AL40" s="289">
        <f>((10/12)*60%)+((2/12)*80%)</f>
        <v>0.6333333333333333</v>
      </c>
      <c r="AM40" s="280"/>
      <c r="AN40" s="280"/>
      <c r="AO40" s="280"/>
      <c r="AP40" s="280"/>
      <c r="AQ40" s="280"/>
      <c r="AR40" s="280"/>
      <c r="AS40" s="280"/>
      <c r="AT40" s="280"/>
      <c r="AU40" s="280"/>
      <c r="AV40" s="280"/>
      <c r="AW40" s="280"/>
      <c r="AX40" s="289">
        <f>((10/12)*80%)+((2/12)*80%)</f>
        <v>0.8</v>
      </c>
      <c r="AY40" s="203"/>
    </row>
    <row r="41" spans="1:51" ht="15.75" x14ac:dyDescent="0.2">
      <c r="A41" s="279"/>
      <c r="B41" s="206"/>
      <c r="C41" s="280"/>
      <c r="D41" s="280"/>
      <c r="E41" s="280"/>
      <c r="F41" s="280"/>
      <c r="G41" s="280"/>
      <c r="H41" s="280"/>
      <c r="I41" s="280"/>
      <c r="J41" s="280"/>
      <c r="K41" s="280"/>
      <c r="L41" s="280"/>
      <c r="M41" s="280"/>
      <c r="N41" s="288" t="s">
        <v>497</v>
      </c>
      <c r="O41" s="280"/>
      <c r="P41" s="280"/>
      <c r="Q41" s="280"/>
      <c r="R41" s="280"/>
      <c r="S41" s="280"/>
      <c r="T41" s="280"/>
      <c r="U41" s="280"/>
      <c r="V41" s="280"/>
      <c r="W41" s="280"/>
      <c r="X41" s="280"/>
      <c r="Y41" s="280"/>
      <c r="Z41" s="288" t="s">
        <v>497</v>
      </c>
      <c r="AA41" s="280"/>
      <c r="AB41" s="280"/>
      <c r="AC41" s="280"/>
      <c r="AD41" s="280"/>
      <c r="AE41" s="280"/>
      <c r="AF41" s="280"/>
      <c r="AG41" s="280"/>
      <c r="AH41" s="280"/>
      <c r="AI41" s="280"/>
      <c r="AJ41" s="280"/>
      <c r="AK41" s="280"/>
      <c r="AL41" s="288" t="s">
        <v>497</v>
      </c>
      <c r="AM41" s="280"/>
      <c r="AN41" s="280"/>
      <c r="AO41" s="280"/>
      <c r="AP41" s="280"/>
      <c r="AQ41" s="280"/>
      <c r="AR41" s="280"/>
      <c r="AS41" s="280"/>
      <c r="AT41" s="280"/>
      <c r="AU41" s="280"/>
      <c r="AV41" s="280"/>
      <c r="AW41" s="280"/>
      <c r="AX41" s="288" t="s">
        <v>497</v>
      </c>
      <c r="AY41" s="203"/>
    </row>
    <row r="42" spans="1:51" ht="15.75" x14ac:dyDescent="0.25">
      <c r="A42" s="279"/>
      <c r="B42" s="206"/>
      <c r="C42" s="280"/>
      <c r="D42" s="280"/>
      <c r="E42" s="280"/>
      <c r="F42" s="280"/>
      <c r="G42" s="280"/>
      <c r="H42" s="280"/>
      <c r="I42" s="280"/>
      <c r="J42" s="280"/>
      <c r="K42" s="280"/>
      <c r="L42" s="280"/>
      <c r="M42" s="280"/>
      <c r="N42" s="289">
        <f>100%-N40</f>
        <v>0.93333333333333335</v>
      </c>
      <c r="O42" s="280"/>
      <c r="P42" s="280"/>
      <c r="Q42" s="280"/>
      <c r="R42" s="280"/>
      <c r="S42" s="280"/>
      <c r="T42" s="280"/>
      <c r="U42" s="280"/>
      <c r="V42" s="280"/>
      <c r="W42" s="280"/>
      <c r="X42" s="280"/>
      <c r="Y42" s="280"/>
      <c r="Z42" s="289">
        <f>100%-Z40</f>
        <v>0.56666666666666665</v>
      </c>
      <c r="AA42" s="280"/>
      <c r="AB42" s="280"/>
      <c r="AC42" s="280"/>
      <c r="AD42" s="280"/>
      <c r="AE42" s="280"/>
      <c r="AF42" s="280"/>
      <c r="AG42" s="280"/>
      <c r="AH42" s="280"/>
      <c r="AI42" s="280"/>
      <c r="AJ42" s="280"/>
      <c r="AK42" s="280"/>
      <c r="AL42" s="289">
        <f>100%-AL40</f>
        <v>0.3666666666666667</v>
      </c>
      <c r="AM42" s="280"/>
      <c r="AN42" s="280"/>
      <c r="AO42" s="280"/>
      <c r="AP42" s="280"/>
      <c r="AQ42" s="280"/>
      <c r="AR42" s="280"/>
      <c r="AS42" s="280"/>
      <c r="AT42" s="280"/>
      <c r="AU42" s="280"/>
      <c r="AV42" s="280"/>
      <c r="AW42" s="280"/>
      <c r="AX42" s="289">
        <f>100%-AX40</f>
        <v>0.19999999999999996</v>
      </c>
      <c r="AY42" s="203"/>
    </row>
    <row r="43" spans="1:51" ht="15.75" x14ac:dyDescent="0.2">
      <c r="A43" s="279"/>
      <c r="B43" s="206"/>
      <c r="C43" s="280"/>
      <c r="D43" s="280"/>
      <c r="E43" s="280"/>
      <c r="F43" s="280"/>
      <c r="G43" s="280"/>
      <c r="H43" s="280"/>
      <c r="I43" s="280"/>
      <c r="J43" s="280"/>
      <c r="K43" s="280"/>
      <c r="L43" s="280"/>
      <c r="M43" s="280"/>
      <c r="N43" s="288" t="s">
        <v>498</v>
      </c>
      <c r="O43" s="280"/>
      <c r="P43" s="280"/>
      <c r="Q43" s="280"/>
      <c r="R43" s="280"/>
      <c r="S43" s="280"/>
      <c r="T43" s="280"/>
      <c r="U43" s="280"/>
      <c r="V43" s="280"/>
      <c r="W43" s="280"/>
      <c r="X43" s="280"/>
      <c r="Y43" s="280"/>
      <c r="Z43" s="288" t="s">
        <v>498</v>
      </c>
      <c r="AA43" s="280"/>
      <c r="AB43" s="280"/>
      <c r="AC43" s="280"/>
      <c r="AD43" s="280"/>
      <c r="AE43" s="280"/>
      <c r="AF43" s="280"/>
      <c r="AG43" s="280"/>
      <c r="AH43" s="280"/>
      <c r="AI43" s="280"/>
      <c r="AJ43" s="280"/>
      <c r="AK43" s="280"/>
      <c r="AL43" s="288" t="s">
        <v>498</v>
      </c>
      <c r="AM43" s="280"/>
      <c r="AN43" s="280"/>
      <c r="AO43" s="280"/>
      <c r="AP43" s="280"/>
      <c r="AQ43" s="280"/>
      <c r="AR43" s="280"/>
      <c r="AS43" s="280"/>
      <c r="AT43" s="280"/>
      <c r="AU43" s="280"/>
      <c r="AV43" s="280"/>
      <c r="AW43" s="280"/>
      <c r="AX43" s="288" t="s">
        <v>498</v>
      </c>
      <c r="AY43" s="203"/>
    </row>
    <row r="44" spans="1:51" ht="15.75" x14ac:dyDescent="0.25">
      <c r="A44" s="279"/>
      <c r="B44" s="206"/>
      <c r="C44" s="280"/>
      <c r="D44" s="280"/>
      <c r="E44" s="280"/>
      <c r="F44" s="280"/>
      <c r="G44" s="280"/>
      <c r="H44" s="280"/>
      <c r="I44" s="280"/>
      <c r="J44" s="280"/>
      <c r="K44" s="280"/>
      <c r="L44" s="280"/>
      <c r="M44" s="280"/>
      <c r="N44" s="290"/>
      <c r="O44" s="280"/>
      <c r="P44" s="280"/>
      <c r="Q44" s="280"/>
      <c r="R44" s="280"/>
      <c r="S44" s="280"/>
      <c r="T44" s="280"/>
      <c r="U44" s="280"/>
      <c r="V44" s="280"/>
      <c r="W44" s="280"/>
      <c r="X44" s="280"/>
      <c r="Y44" s="280"/>
      <c r="Z44" s="289"/>
      <c r="AA44" s="280"/>
      <c r="AB44" s="280"/>
      <c r="AC44" s="280"/>
      <c r="AD44" s="280"/>
      <c r="AE44" s="280"/>
      <c r="AF44" s="280"/>
      <c r="AG44" s="280"/>
      <c r="AH44" s="280"/>
      <c r="AI44" s="280"/>
      <c r="AJ44" s="280"/>
      <c r="AK44" s="280"/>
      <c r="AL44" s="291"/>
      <c r="AM44" s="280"/>
      <c r="AN44" s="280"/>
      <c r="AO44" s="280"/>
      <c r="AP44" s="280"/>
      <c r="AQ44" s="280"/>
      <c r="AR44" s="280"/>
      <c r="AS44" s="280"/>
      <c r="AT44" s="280"/>
      <c r="AU44" s="280"/>
      <c r="AV44" s="280"/>
      <c r="AW44" s="280"/>
      <c r="AX44" s="291"/>
      <c r="AY44" s="203"/>
    </row>
    <row r="45" spans="1:51" ht="15.75" x14ac:dyDescent="0.25">
      <c r="A45" s="279"/>
      <c r="B45" s="206"/>
      <c r="C45" s="280"/>
      <c r="D45" s="280"/>
      <c r="E45" s="280"/>
      <c r="F45" s="280"/>
      <c r="G45" s="280"/>
      <c r="H45" s="280"/>
      <c r="I45" s="280"/>
      <c r="J45" s="280"/>
      <c r="K45" s="280"/>
      <c r="L45" s="280"/>
      <c r="M45" s="280"/>
      <c r="N45" s="292" t="s">
        <v>499</v>
      </c>
      <c r="O45" s="280"/>
      <c r="P45" s="280"/>
      <c r="Q45" s="280"/>
      <c r="R45" s="280"/>
      <c r="S45" s="280"/>
      <c r="T45" s="280"/>
      <c r="U45" s="280"/>
      <c r="V45" s="280"/>
      <c r="W45" s="280"/>
      <c r="X45" s="280"/>
      <c r="Y45" s="280"/>
      <c r="Z45" s="292" t="s">
        <v>500</v>
      </c>
      <c r="AA45" s="280"/>
      <c r="AB45" s="280"/>
      <c r="AC45" s="280"/>
      <c r="AD45" s="280"/>
      <c r="AE45" s="280"/>
      <c r="AF45" s="280"/>
      <c r="AG45" s="280"/>
      <c r="AH45" s="280"/>
      <c r="AI45" s="280"/>
      <c r="AJ45" s="280"/>
      <c r="AK45" s="280"/>
      <c r="AL45" s="292" t="s">
        <v>501</v>
      </c>
      <c r="AM45" s="280"/>
      <c r="AN45" s="280"/>
      <c r="AO45" s="280"/>
      <c r="AP45" s="280"/>
      <c r="AQ45" s="280"/>
      <c r="AR45" s="280"/>
      <c r="AS45" s="280"/>
      <c r="AT45" s="280"/>
      <c r="AU45" s="280"/>
      <c r="AV45" s="280"/>
      <c r="AW45" s="280"/>
      <c r="AX45" s="292" t="s">
        <v>502</v>
      </c>
      <c r="AY45" s="203"/>
    </row>
    <row r="46" spans="1:51" ht="15.75" x14ac:dyDescent="0.25">
      <c r="A46" s="279"/>
      <c r="B46" s="206"/>
      <c r="C46" s="280"/>
      <c r="D46" s="280"/>
      <c r="E46" s="280"/>
      <c r="F46" s="280"/>
      <c r="G46" s="280"/>
      <c r="H46" s="280"/>
      <c r="I46" s="280"/>
      <c r="J46" s="280"/>
      <c r="K46" s="280"/>
      <c r="L46" s="280"/>
      <c r="M46" s="280"/>
      <c r="N46" s="292" t="s">
        <v>503</v>
      </c>
      <c r="O46" s="280"/>
      <c r="P46" s="280"/>
      <c r="Q46" s="280"/>
      <c r="R46" s="280"/>
      <c r="S46" s="280"/>
      <c r="T46" s="280"/>
      <c r="U46" s="280"/>
      <c r="V46" s="280"/>
      <c r="W46" s="280"/>
      <c r="X46" s="280"/>
      <c r="Y46" s="280"/>
      <c r="Z46" s="292" t="s">
        <v>503</v>
      </c>
      <c r="AA46" s="280"/>
      <c r="AB46" s="280"/>
      <c r="AC46" s="280"/>
      <c r="AD46" s="280"/>
      <c r="AE46" s="280"/>
      <c r="AF46" s="280"/>
      <c r="AG46" s="280"/>
      <c r="AH46" s="280"/>
      <c r="AI46" s="280"/>
      <c r="AJ46" s="280"/>
      <c r="AK46" s="280"/>
      <c r="AL46" s="292" t="s">
        <v>503</v>
      </c>
      <c r="AM46" s="280"/>
      <c r="AN46" s="280"/>
      <c r="AO46" s="280"/>
      <c r="AP46" s="280"/>
      <c r="AQ46" s="280"/>
      <c r="AR46" s="280"/>
      <c r="AS46" s="280"/>
      <c r="AT46" s="280"/>
      <c r="AU46" s="280"/>
      <c r="AV46" s="280"/>
      <c r="AW46" s="280"/>
      <c r="AX46" s="292" t="s">
        <v>503</v>
      </c>
      <c r="AY46" s="203"/>
    </row>
    <row r="47" spans="1:51" ht="15.75" x14ac:dyDescent="0.25">
      <c r="A47" s="279"/>
      <c r="B47" s="206"/>
      <c r="C47" s="206"/>
      <c r="D47" s="206"/>
      <c r="E47" s="206"/>
      <c r="F47" s="206"/>
      <c r="G47" s="206"/>
      <c r="H47" s="206"/>
      <c r="I47" s="206"/>
      <c r="J47" s="206"/>
      <c r="K47" s="206"/>
      <c r="L47" s="206"/>
      <c r="M47" s="206"/>
      <c r="N47" s="293"/>
      <c r="O47" s="206"/>
      <c r="P47" s="206"/>
      <c r="Q47" s="206"/>
      <c r="R47" s="206"/>
      <c r="S47" s="206"/>
      <c r="T47" s="206"/>
      <c r="U47" s="206"/>
      <c r="V47" s="206"/>
      <c r="W47" s="206"/>
      <c r="X47" s="206"/>
      <c r="Y47" s="206"/>
      <c r="Z47" s="293"/>
      <c r="AA47" s="203"/>
      <c r="AB47" s="203"/>
      <c r="AC47" s="203"/>
      <c r="AD47" s="203"/>
      <c r="AE47" s="203"/>
      <c r="AF47" s="203"/>
      <c r="AG47" s="203"/>
      <c r="AH47" s="203"/>
      <c r="AI47" s="203"/>
      <c r="AJ47" s="203"/>
      <c r="AK47" s="203"/>
      <c r="AL47" s="294"/>
      <c r="AM47" s="203"/>
      <c r="AN47" s="203"/>
      <c r="AO47" s="203"/>
      <c r="AP47" s="203"/>
      <c r="AQ47" s="203"/>
      <c r="AR47" s="203"/>
      <c r="AS47" s="203"/>
      <c r="AT47" s="203"/>
      <c r="AU47" s="203"/>
      <c r="AV47" s="203"/>
      <c r="AW47" s="203"/>
      <c r="AX47" s="293"/>
      <c r="AY47" s="203"/>
    </row>
    <row r="48" spans="1:51" ht="15.75" x14ac:dyDescent="0.2">
      <c r="A48" s="295"/>
      <c r="B48" s="207"/>
      <c r="D48" s="207"/>
      <c r="E48" s="207"/>
      <c r="F48" s="207"/>
      <c r="G48" s="207"/>
      <c r="H48" s="207"/>
    </row>
    <row r="49" spans="1:51" s="205" customFormat="1" ht="15.75" x14ac:dyDescent="0.2">
      <c r="A49" s="295"/>
    </row>
    <row r="50" spans="1:51" s="205" customFormat="1" ht="15.75" x14ac:dyDescent="0.2">
      <c r="A50" s="295"/>
    </row>
    <row r="51" spans="1:51" s="205" customFormat="1" ht="16.5" thickBot="1" x14ac:dyDescent="0.25">
      <c r="A51" s="295"/>
    </row>
    <row r="52" spans="1:51" ht="30.6" customHeight="1" thickBot="1" x14ac:dyDescent="0.25">
      <c r="A52" s="673" t="s">
        <v>504</v>
      </c>
      <c r="B52" s="674"/>
      <c r="C52" s="674"/>
      <c r="D52" s="674"/>
      <c r="E52" s="674"/>
      <c r="F52" s="674"/>
      <c r="G52" s="674"/>
      <c r="H52" s="674"/>
      <c r="I52" s="674"/>
      <c r="J52" s="674"/>
      <c r="K52" s="674"/>
      <c r="L52" s="674"/>
      <c r="M52" s="674"/>
      <c r="N52" s="675"/>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3"/>
      <c r="AN52" s="203"/>
      <c r="AO52" s="203"/>
      <c r="AP52" s="203"/>
      <c r="AQ52" s="203"/>
      <c r="AR52" s="203"/>
      <c r="AS52" s="203"/>
      <c r="AT52" s="203"/>
      <c r="AU52" s="203"/>
      <c r="AV52" s="203"/>
      <c r="AW52" s="203"/>
      <c r="AX52" s="203"/>
      <c r="AY52" s="203"/>
    </row>
    <row r="53" spans="1:51" ht="15.75" customHeight="1" x14ac:dyDescent="0.2">
      <c r="A53" s="208"/>
      <c r="B53" s="209"/>
      <c r="C53" s="210"/>
      <c r="D53" s="204"/>
      <c r="E53" s="203"/>
      <c r="F53" s="203"/>
      <c r="G53" s="203"/>
      <c r="H53" s="206"/>
      <c r="I53" s="206"/>
      <c r="J53" s="206"/>
      <c r="K53" s="206"/>
      <c r="L53" s="206"/>
      <c r="M53" s="206"/>
      <c r="N53" s="206"/>
      <c r="O53" s="206"/>
      <c r="P53" s="206"/>
      <c r="Q53" s="206"/>
      <c r="R53" s="206"/>
      <c r="S53" s="206"/>
      <c r="T53" s="206"/>
      <c r="U53" s="206"/>
      <c r="V53" s="206"/>
      <c r="W53" s="206"/>
      <c r="X53" s="206"/>
      <c r="Y53" s="206"/>
      <c r="Z53" s="206"/>
      <c r="AA53" s="206"/>
      <c r="AB53" s="213"/>
      <c r="AC53" s="206"/>
      <c r="AD53" s="206"/>
      <c r="AE53" s="206"/>
      <c r="AF53" s="206"/>
      <c r="AG53" s="206"/>
      <c r="AH53" s="206"/>
      <c r="AI53" s="206"/>
      <c r="AJ53" s="206"/>
      <c r="AK53" s="206"/>
      <c r="AL53" s="206"/>
      <c r="AM53" s="203"/>
      <c r="AN53" s="203"/>
      <c r="AO53" s="203"/>
      <c r="AP53" s="203"/>
      <c r="AQ53" s="203"/>
      <c r="AR53" s="203"/>
      <c r="AS53" s="203"/>
      <c r="AT53" s="203"/>
      <c r="AU53" s="203"/>
      <c r="AV53" s="203"/>
      <c r="AW53" s="203"/>
      <c r="AX53" s="203"/>
      <c r="AY53" s="203"/>
    </row>
    <row r="54" spans="1:51" ht="15.75" x14ac:dyDescent="0.2">
      <c r="A54" s="214"/>
      <c r="B54" s="209"/>
      <c r="C54" s="212">
        <v>1200</v>
      </c>
      <c r="D54" s="296" t="s">
        <v>505</v>
      </c>
      <c r="E54" s="203"/>
      <c r="F54" s="203"/>
      <c r="G54" s="203"/>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3"/>
      <c r="AN54" s="203"/>
      <c r="AO54" s="203"/>
      <c r="AP54" s="203"/>
      <c r="AQ54" s="203"/>
      <c r="AR54" s="203"/>
      <c r="AS54" s="203"/>
      <c r="AT54" s="203"/>
      <c r="AU54" s="203"/>
      <c r="AV54" s="203"/>
      <c r="AW54" s="203"/>
      <c r="AX54" s="203"/>
      <c r="AY54" s="203"/>
    </row>
    <row r="55" spans="1:51" ht="15.75" x14ac:dyDescent="0.2">
      <c r="A55" s="214"/>
      <c r="B55" s="209"/>
      <c r="C55" s="212" t="s">
        <v>506</v>
      </c>
      <c r="D55" s="204"/>
      <c r="E55" s="203"/>
      <c r="F55" s="203"/>
      <c r="G55" s="203"/>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3"/>
      <c r="AN55" s="206"/>
      <c r="AO55" s="206"/>
      <c r="AP55" s="203"/>
      <c r="AQ55" s="203"/>
      <c r="AR55" s="203"/>
      <c r="AS55" s="203"/>
      <c r="AT55" s="203"/>
      <c r="AU55" s="203"/>
      <c r="AV55" s="203"/>
      <c r="AW55" s="203"/>
      <c r="AX55" s="203"/>
      <c r="AY55" s="203"/>
    </row>
    <row r="56" spans="1:51" ht="15.75" x14ac:dyDescent="0.2">
      <c r="A56" s="214"/>
      <c r="B56" s="209"/>
      <c r="C56" s="212" t="s">
        <v>507</v>
      </c>
      <c r="D56" s="204"/>
      <c r="E56" s="203"/>
      <c r="F56" s="203"/>
      <c r="G56" s="203"/>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3"/>
      <c r="AN56" s="203"/>
      <c r="AO56" s="203"/>
      <c r="AP56" s="203"/>
      <c r="AQ56" s="203"/>
      <c r="AR56" s="203"/>
      <c r="AS56" s="203"/>
      <c r="AT56" s="203"/>
      <c r="AU56" s="203"/>
      <c r="AV56" s="203"/>
      <c r="AW56" s="203"/>
      <c r="AX56" s="203"/>
      <c r="AY56" s="203"/>
    </row>
    <row r="57" spans="1:51" ht="15.75" x14ac:dyDescent="0.2">
      <c r="A57" s="214"/>
      <c r="B57" s="209"/>
      <c r="C57" s="210" t="s">
        <v>508</v>
      </c>
      <c r="D57" s="204"/>
      <c r="E57" s="203"/>
      <c r="F57" s="203"/>
      <c r="G57" s="203"/>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3"/>
      <c r="AN57" s="203"/>
      <c r="AO57" s="203"/>
      <c r="AP57" s="203"/>
      <c r="AQ57" s="203"/>
      <c r="AR57" s="203"/>
      <c r="AS57" s="203"/>
      <c r="AT57" s="203"/>
      <c r="AU57" s="203"/>
      <c r="AV57" s="203"/>
      <c r="AW57" s="203"/>
      <c r="AX57" s="203"/>
      <c r="AY57" s="203"/>
    </row>
    <row r="58" spans="1:51" ht="15.75" thickBot="1" x14ac:dyDescent="0.25">
      <c r="A58" s="215"/>
      <c r="B58" s="202"/>
      <c r="C58" s="203"/>
      <c r="D58" s="203"/>
      <c r="E58" s="203"/>
      <c r="F58" s="203"/>
      <c r="G58" s="203"/>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3"/>
      <c r="AN58" s="203"/>
      <c r="AO58" s="203"/>
      <c r="AP58" s="203"/>
      <c r="AQ58" s="203"/>
      <c r="AR58" s="203"/>
      <c r="AS58" s="203"/>
      <c r="AT58" s="203"/>
      <c r="AU58" s="203"/>
      <c r="AV58" s="203"/>
      <c r="AW58" s="203"/>
      <c r="AX58" s="203"/>
      <c r="AY58" s="203"/>
    </row>
    <row r="59" spans="1:51" ht="15.75" x14ac:dyDescent="0.25">
      <c r="A59" s="215"/>
      <c r="B59" s="202"/>
      <c r="C59" s="665" t="s">
        <v>509</v>
      </c>
      <c r="D59" s="666"/>
      <c r="E59" s="666"/>
      <c r="F59" s="666"/>
      <c r="G59" s="666"/>
      <c r="H59" s="666"/>
      <c r="I59" s="666"/>
      <c r="J59" s="666"/>
      <c r="K59" s="666"/>
      <c r="L59" s="666"/>
      <c r="M59" s="666"/>
      <c r="N59" s="667"/>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3"/>
      <c r="AN59" s="203"/>
      <c r="AO59" s="203"/>
      <c r="AP59" s="203"/>
      <c r="AQ59" s="203"/>
      <c r="AR59" s="203"/>
      <c r="AS59" s="203"/>
      <c r="AT59" s="203"/>
      <c r="AU59" s="203"/>
      <c r="AV59" s="203"/>
      <c r="AW59" s="203"/>
      <c r="AX59" s="203"/>
      <c r="AY59" s="203"/>
    </row>
    <row r="60" spans="1:51" s="222" customFormat="1" ht="62.1" customHeight="1" thickBot="1" x14ac:dyDescent="0.25">
      <c r="A60" s="215"/>
      <c r="B60" s="202"/>
      <c r="C60" s="217">
        <v>1</v>
      </c>
      <c r="D60" s="218">
        <v>2</v>
      </c>
      <c r="E60" s="219">
        <v>3</v>
      </c>
      <c r="F60" s="218">
        <v>4</v>
      </c>
      <c r="G60" s="218">
        <v>5</v>
      </c>
      <c r="H60" s="219">
        <v>6</v>
      </c>
      <c r="I60" s="218">
        <v>7</v>
      </c>
      <c r="J60" s="218">
        <v>8</v>
      </c>
      <c r="K60" s="219">
        <v>9</v>
      </c>
      <c r="L60" s="218">
        <v>10</v>
      </c>
      <c r="M60" s="218">
        <v>11</v>
      </c>
      <c r="N60" s="220">
        <v>12</v>
      </c>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3"/>
      <c r="AN60" s="203"/>
      <c r="AO60" s="203"/>
      <c r="AP60" s="203"/>
      <c r="AQ60" s="203"/>
      <c r="AR60" s="203"/>
      <c r="AS60" s="203"/>
      <c r="AT60" s="203"/>
      <c r="AU60" s="221"/>
      <c r="AV60" s="221"/>
      <c r="AW60" s="221"/>
      <c r="AX60" s="221"/>
      <c r="AY60" s="221"/>
    </row>
    <row r="61" spans="1:51" s="222" customFormat="1" ht="28.35" customHeight="1" x14ac:dyDescent="0.25">
      <c r="A61" s="215"/>
      <c r="B61" s="202"/>
      <c r="C61" s="297"/>
      <c r="D61" s="229"/>
      <c r="E61" s="298"/>
      <c r="F61" s="297"/>
      <c r="G61" s="229"/>
      <c r="H61" s="298"/>
      <c r="I61" s="297"/>
      <c r="J61" s="229"/>
      <c r="K61" s="298"/>
      <c r="L61" s="297"/>
      <c r="M61" s="229"/>
      <c r="N61" s="299">
        <v>90</v>
      </c>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3"/>
      <c r="AN61" s="203"/>
      <c r="AO61" s="203"/>
      <c r="AP61" s="203"/>
      <c r="AQ61" s="203"/>
      <c r="AR61" s="203"/>
      <c r="AS61" s="203"/>
      <c r="AT61" s="203"/>
      <c r="AU61" s="221"/>
      <c r="AV61" s="221"/>
      <c r="AW61" s="221"/>
      <c r="AX61" s="221"/>
      <c r="AY61" s="221"/>
    </row>
    <row r="62" spans="1:51" s="16" customFormat="1" ht="25.35" customHeight="1" x14ac:dyDescent="0.2">
      <c r="A62" s="215"/>
      <c r="B62" s="202"/>
      <c r="C62" s="224"/>
      <c r="D62" s="224"/>
      <c r="E62" s="224"/>
      <c r="F62" s="225"/>
      <c r="G62" s="225"/>
      <c r="H62" s="225"/>
      <c r="I62" s="224"/>
      <c r="J62" s="224"/>
      <c r="K62" s="224"/>
      <c r="L62" s="225"/>
      <c r="M62" s="300">
        <v>90</v>
      </c>
      <c r="N62" s="300">
        <v>90</v>
      </c>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3"/>
      <c r="AN62" s="203"/>
      <c r="AO62" s="203"/>
      <c r="AP62" s="203"/>
      <c r="AQ62" s="203"/>
      <c r="AR62" s="203"/>
      <c r="AS62" s="203"/>
      <c r="AT62" s="203"/>
      <c r="AU62" s="2"/>
      <c r="AV62" s="2"/>
      <c r="AW62" s="2"/>
      <c r="AX62" s="2"/>
      <c r="AY62" s="2"/>
    </row>
    <row r="63" spans="1:51" s="16" customFormat="1" ht="25.35" customHeight="1" x14ac:dyDescent="0.2">
      <c r="A63" s="215"/>
      <c r="B63" s="202"/>
      <c r="C63" s="224"/>
      <c r="D63" s="224"/>
      <c r="E63" s="224"/>
      <c r="F63" s="225"/>
      <c r="G63" s="225"/>
      <c r="H63" s="225"/>
      <c r="I63" s="224"/>
      <c r="J63" s="224"/>
      <c r="K63" s="224"/>
      <c r="L63" s="300">
        <v>90</v>
      </c>
      <c r="M63" s="300">
        <v>90</v>
      </c>
      <c r="N63" s="300">
        <v>90</v>
      </c>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3"/>
      <c r="AN63" s="203"/>
      <c r="AO63" s="203"/>
      <c r="AP63" s="203"/>
      <c r="AQ63" s="203"/>
      <c r="AR63" s="203"/>
      <c r="AS63" s="203"/>
      <c r="AT63" s="203"/>
      <c r="AU63" s="2"/>
      <c r="AV63" s="2"/>
      <c r="AW63" s="2"/>
      <c r="AX63" s="2"/>
      <c r="AY63" s="2"/>
    </row>
    <row r="64" spans="1:51" s="16" customFormat="1" ht="25.35" customHeight="1" x14ac:dyDescent="0.2">
      <c r="A64" s="215"/>
      <c r="B64" s="202"/>
      <c r="C64" s="224"/>
      <c r="D64" s="224"/>
      <c r="E64" s="224"/>
      <c r="F64" s="225"/>
      <c r="G64" s="225"/>
      <c r="H64" s="225"/>
      <c r="I64" s="224"/>
      <c r="J64" s="224"/>
      <c r="K64" s="300">
        <v>90</v>
      </c>
      <c r="L64" s="300">
        <v>90</v>
      </c>
      <c r="M64" s="300">
        <v>90</v>
      </c>
      <c r="N64" s="300">
        <v>90</v>
      </c>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3"/>
      <c r="AN64" s="203"/>
      <c r="AO64" s="203"/>
      <c r="AP64" s="203"/>
      <c r="AQ64" s="203"/>
      <c r="AR64" s="203"/>
      <c r="AS64" s="203"/>
      <c r="AT64" s="203"/>
      <c r="AU64" s="2"/>
      <c r="AV64" s="2"/>
      <c r="AW64" s="2"/>
      <c r="AX64" s="2"/>
      <c r="AY64" s="2"/>
    </row>
    <row r="65" spans="1:51" s="16" customFormat="1" ht="25.35" customHeight="1" x14ac:dyDescent="0.25">
      <c r="A65" s="215"/>
      <c r="B65" s="202"/>
      <c r="C65" s="245"/>
      <c r="D65" s="245"/>
      <c r="E65" s="245"/>
      <c r="F65" s="301"/>
      <c r="G65" s="301"/>
      <c r="H65" s="301"/>
      <c r="I65" s="245"/>
      <c r="J65" s="300">
        <v>90</v>
      </c>
      <c r="K65" s="300">
        <v>90</v>
      </c>
      <c r="L65" s="300">
        <v>90</v>
      </c>
      <c r="M65" s="300">
        <v>90</v>
      </c>
      <c r="N65" s="300">
        <v>90</v>
      </c>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3"/>
      <c r="AN65" s="203"/>
      <c r="AO65" s="203"/>
      <c r="AP65" s="203"/>
      <c r="AQ65" s="203"/>
      <c r="AR65" s="203"/>
      <c r="AS65" s="203"/>
      <c r="AT65" s="203"/>
      <c r="AU65" s="2"/>
      <c r="AV65" s="2"/>
      <c r="AW65" s="2"/>
      <c r="AX65" s="2"/>
      <c r="AY65" s="2"/>
    </row>
    <row r="66" spans="1:51" s="16" customFormat="1" ht="25.35" customHeight="1" x14ac:dyDescent="0.2">
      <c r="A66" s="215"/>
      <c r="B66" s="202"/>
      <c r="C66" s="252"/>
      <c r="D66" s="253"/>
      <c r="E66" s="254"/>
      <c r="F66" s="302"/>
      <c r="G66" s="253"/>
      <c r="H66" s="254"/>
      <c r="I66" s="300">
        <v>90</v>
      </c>
      <c r="J66" s="300">
        <v>90</v>
      </c>
      <c r="K66" s="300">
        <v>90</v>
      </c>
      <c r="L66" s="300">
        <v>90</v>
      </c>
      <c r="M66" s="300">
        <v>90</v>
      </c>
      <c r="N66" s="300">
        <v>90</v>
      </c>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3"/>
      <c r="AN66" s="203"/>
      <c r="AO66" s="203"/>
      <c r="AP66" s="203"/>
      <c r="AQ66" s="203"/>
      <c r="AR66" s="203"/>
      <c r="AS66" s="203"/>
      <c r="AT66" s="203"/>
      <c r="AU66" s="2"/>
      <c r="AV66" s="2"/>
      <c r="AW66" s="2"/>
      <c r="AX66" s="2"/>
      <c r="AY66" s="2"/>
    </row>
    <row r="67" spans="1:51" s="16" customFormat="1" ht="25.35" customHeight="1" x14ac:dyDescent="0.2">
      <c r="A67" s="215"/>
      <c r="B67" s="202"/>
      <c r="C67" s="224"/>
      <c r="D67" s="224"/>
      <c r="E67" s="224"/>
      <c r="F67" s="225"/>
      <c r="G67" s="225"/>
      <c r="H67" s="300">
        <v>90</v>
      </c>
      <c r="I67" s="300">
        <v>90</v>
      </c>
      <c r="J67" s="300">
        <v>90</v>
      </c>
      <c r="K67" s="300">
        <v>90</v>
      </c>
      <c r="L67" s="300">
        <v>90</v>
      </c>
      <c r="M67" s="300">
        <v>90</v>
      </c>
      <c r="N67" s="300">
        <v>90</v>
      </c>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3"/>
      <c r="AN67" s="203"/>
      <c r="AO67" s="203"/>
      <c r="AP67" s="203"/>
      <c r="AQ67" s="203"/>
      <c r="AR67" s="203"/>
      <c r="AS67" s="203"/>
      <c r="AT67" s="203"/>
      <c r="AU67" s="2"/>
      <c r="AV67" s="2"/>
      <c r="AW67" s="2"/>
      <c r="AX67" s="2"/>
      <c r="AY67" s="2"/>
    </row>
    <row r="68" spans="1:51" s="16" customFormat="1" ht="25.35" customHeight="1" x14ac:dyDescent="0.2">
      <c r="A68" s="215"/>
      <c r="B68" s="202"/>
      <c r="C68" s="224"/>
      <c r="D68" s="224"/>
      <c r="E68" s="224"/>
      <c r="F68" s="225"/>
      <c r="G68" s="300">
        <v>90</v>
      </c>
      <c r="H68" s="300">
        <v>90</v>
      </c>
      <c r="I68" s="300">
        <v>90</v>
      </c>
      <c r="J68" s="300">
        <v>90</v>
      </c>
      <c r="K68" s="300">
        <v>90</v>
      </c>
      <c r="L68" s="300">
        <v>90</v>
      </c>
      <c r="M68" s="300">
        <v>90</v>
      </c>
      <c r="N68" s="300">
        <v>90</v>
      </c>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3"/>
      <c r="AN68" s="203"/>
      <c r="AO68" s="203"/>
      <c r="AP68" s="203"/>
      <c r="AQ68" s="203"/>
      <c r="AR68" s="203"/>
      <c r="AS68" s="203"/>
      <c r="AT68" s="203"/>
      <c r="AU68" s="2"/>
      <c r="AV68" s="2"/>
      <c r="AW68" s="2"/>
      <c r="AX68" s="2"/>
      <c r="AY68" s="2"/>
    </row>
    <row r="69" spans="1:51" s="16" customFormat="1" ht="25.35" customHeight="1" x14ac:dyDescent="0.2">
      <c r="A69" s="215"/>
      <c r="B69" s="202"/>
      <c r="C69" s="224"/>
      <c r="D69" s="224"/>
      <c r="E69" s="224"/>
      <c r="F69" s="300">
        <v>90</v>
      </c>
      <c r="G69" s="300">
        <v>90</v>
      </c>
      <c r="H69" s="300">
        <v>90</v>
      </c>
      <c r="I69" s="300">
        <v>90</v>
      </c>
      <c r="J69" s="300">
        <v>90</v>
      </c>
      <c r="K69" s="300">
        <v>90</v>
      </c>
      <c r="L69" s="300">
        <v>90</v>
      </c>
      <c r="M69" s="300">
        <v>90</v>
      </c>
      <c r="N69" s="300">
        <v>90</v>
      </c>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3"/>
      <c r="AN69" s="203"/>
      <c r="AO69" s="203"/>
      <c r="AP69" s="203"/>
      <c r="AQ69" s="203"/>
      <c r="AR69" s="203"/>
      <c r="AS69" s="203"/>
      <c r="AT69" s="203"/>
      <c r="AU69" s="2"/>
      <c r="AV69" s="2"/>
      <c r="AW69" s="2"/>
      <c r="AX69" s="2"/>
      <c r="AY69" s="2"/>
    </row>
    <row r="70" spans="1:51" s="16" customFormat="1" ht="25.35" customHeight="1" x14ac:dyDescent="0.2">
      <c r="A70" s="215"/>
      <c r="B70" s="202"/>
      <c r="C70" s="224"/>
      <c r="D70" s="224"/>
      <c r="E70" s="300">
        <v>90</v>
      </c>
      <c r="F70" s="300">
        <v>90</v>
      </c>
      <c r="G70" s="300">
        <v>90</v>
      </c>
      <c r="H70" s="300">
        <v>90</v>
      </c>
      <c r="I70" s="300">
        <v>90</v>
      </c>
      <c r="J70" s="300">
        <v>90</v>
      </c>
      <c r="K70" s="300">
        <v>90</v>
      </c>
      <c r="L70" s="300">
        <v>90</v>
      </c>
      <c r="M70" s="300">
        <v>90</v>
      </c>
      <c r="N70" s="300">
        <v>90</v>
      </c>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3"/>
      <c r="AN70" s="203"/>
      <c r="AO70" s="203"/>
      <c r="AP70" s="203"/>
      <c r="AQ70" s="203"/>
      <c r="AR70" s="203"/>
      <c r="AS70" s="203"/>
      <c r="AT70" s="203"/>
      <c r="AU70" s="2"/>
      <c r="AV70" s="2"/>
      <c r="AW70" s="2"/>
      <c r="AX70" s="2"/>
      <c r="AY70" s="2"/>
    </row>
    <row r="71" spans="1:51" s="222" customFormat="1" ht="25.35" customHeight="1" x14ac:dyDescent="0.2">
      <c r="A71" s="215"/>
      <c r="B71" s="202"/>
      <c r="C71" s="224"/>
      <c r="D71" s="300">
        <v>90</v>
      </c>
      <c r="E71" s="300">
        <v>90</v>
      </c>
      <c r="F71" s="300">
        <v>90</v>
      </c>
      <c r="G71" s="300">
        <v>90</v>
      </c>
      <c r="H71" s="300">
        <v>90</v>
      </c>
      <c r="I71" s="300">
        <v>90</v>
      </c>
      <c r="J71" s="300">
        <v>90</v>
      </c>
      <c r="K71" s="300">
        <v>90</v>
      </c>
      <c r="L71" s="300">
        <v>90</v>
      </c>
      <c r="M71" s="300">
        <v>90</v>
      </c>
      <c r="N71" s="300">
        <v>90</v>
      </c>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3"/>
      <c r="AN71" s="203"/>
      <c r="AO71" s="203"/>
      <c r="AP71" s="203"/>
      <c r="AQ71" s="203"/>
      <c r="AR71" s="203"/>
      <c r="AS71" s="203"/>
      <c r="AT71" s="203"/>
      <c r="AU71" s="221"/>
      <c r="AV71" s="221"/>
      <c r="AW71" s="221"/>
      <c r="AX71" s="221"/>
      <c r="AY71" s="221"/>
    </row>
    <row r="72" spans="1:51" s="303" customFormat="1" ht="25.35" customHeight="1" x14ac:dyDescent="0.25">
      <c r="A72" s="215"/>
      <c r="B72" s="202"/>
      <c r="C72" s="300">
        <v>90</v>
      </c>
      <c r="D72" s="300">
        <v>90</v>
      </c>
      <c r="E72" s="300">
        <v>90</v>
      </c>
      <c r="F72" s="300">
        <v>90</v>
      </c>
      <c r="G72" s="300">
        <v>90</v>
      </c>
      <c r="H72" s="300">
        <v>90</v>
      </c>
      <c r="I72" s="300">
        <v>90</v>
      </c>
      <c r="J72" s="300">
        <v>90</v>
      </c>
      <c r="K72" s="300">
        <v>90</v>
      </c>
      <c r="L72" s="300">
        <v>90</v>
      </c>
      <c r="M72" s="300">
        <v>90</v>
      </c>
      <c r="N72" s="300">
        <v>90</v>
      </c>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3"/>
      <c r="AN72" s="203"/>
      <c r="AO72" s="203"/>
      <c r="AP72" s="203"/>
      <c r="AQ72" s="203"/>
      <c r="AR72" s="203"/>
      <c r="AS72" s="203"/>
      <c r="AT72" s="203"/>
      <c r="AU72" s="18"/>
      <c r="AV72" s="18"/>
      <c r="AW72" s="18"/>
      <c r="AX72" s="18"/>
      <c r="AY72" s="18"/>
    </row>
    <row r="73" spans="1:51" s="16" customFormat="1" ht="33.6" customHeight="1" x14ac:dyDescent="0.2">
      <c r="A73" s="271"/>
      <c r="B73" s="202"/>
      <c r="C73" s="304">
        <f>SUM(C61:C72)</f>
        <v>90</v>
      </c>
      <c r="D73" s="304">
        <f t="shared" ref="D73:N73" si="0">SUM(D61:D72)</f>
        <v>180</v>
      </c>
      <c r="E73" s="304">
        <f t="shared" si="0"/>
        <v>270</v>
      </c>
      <c r="F73" s="304">
        <f t="shared" si="0"/>
        <v>360</v>
      </c>
      <c r="G73" s="304">
        <f t="shared" si="0"/>
        <v>450</v>
      </c>
      <c r="H73" s="304">
        <f t="shared" si="0"/>
        <v>540</v>
      </c>
      <c r="I73" s="304">
        <f t="shared" si="0"/>
        <v>630</v>
      </c>
      <c r="J73" s="304">
        <f t="shared" si="0"/>
        <v>720</v>
      </c>
      <c r="K73" s="304">
        <f t="shared" si="0"/>
        <v>810</v>
      </c>
      <c r="L73" s="304">
        <f t="shared" si="0"/>
        <v>900</v>
      </c>
      <c r="M73" s="304">
        <f t="shared" si="0"/>
        <v>990</v>
      </c>
      <c r="N73" s="304">
        <f t="shared" si="0"/>
        <v>1080</v>
      </c>
      <c r="O73" s="305" t="s">
        <v>510</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2">
      <c r="A74" s="271"/>
      <c r="B74" s="202"/>
      <c r="C74" s="304"/>
      <c r="D74" s="304"/>
      <c r="E74" s="304"/>
      <c r="F74" s="304"/>
      <c r="G74" s="304"/>
      <c r="H74" s="304"/>
      <c r="I74" s="304"/>
      <c r="J74" s="304"/>
      <c r="K74" s="304"/>
      <c r="L74" s="304"/>
      <c r="M74" s="304"/>
      <c r="N74" s="306" t="s">
        <v>511</v>
      </c>
      <c r="O74" s="305"/>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ht="15.75" x14ac:dyDescent="0.2">
      <c r="A75" s="279"/>
      <c r="B75" s="202"/>
      <c r="C75" s="307">
        <f>C73/$C$54</f>
        <v>7.4999999999999997E-2</v>
      </c>
      <c r="D75" s="307">
        <f t="shared" ref="D75:N75" si="1">D73/$C$54</f>
        <v>0.15</v>
      </c>
      <c r="E75" s="307">
        <f t="shared" si="1"/>
        <v>0.22500000000000001</v>
      </c>
      <c r="F75" s="307">
        <f t="shared" si="1"/>
        <v>0.3</v>
      </c>
      <c r="G75" s="307">
        <f t="shared" si="1"/>
        <v>0.375</v>
      </c>
      <c r="H75" s="307">
        <f t="shared" si="1"/>
        <v>0.45</v>
      </c>
      <c r="I75" s="307">
        <f t="shared" si="1"/>
        <v>0.52500000000000002</v>
      </c>
      <c r="J75" s="307">
        <f t="shared" si="1"/>
        <v>0.6</v>
      </c>
      <c r="K75" s="307">
        <f t="shared" si="1"/>
        <v>0.67500000000000004</v>
      </c>
      <c r="L75" s="307">
        <f t="shared" si="1"/>
        <v>0.75</v>
      </c>
      <c r="M75" s="307">
        <f t="shared" si="1"/>
        <v>0.82499999999999996</v>
      </c>
      <c r="N75" s="307">
        <f t="shared" si="1"/>
        <v>0.9</v>
      </c>
      <c r="O75" s="308" t="s">
        <v>512</v>
      </c>
      <c r="P75" s="206"/>
      <c r="Q75" s="206"/>
      <c r="R75" s="206"/>
      <c r="S75" s="206"/>
      <c r="T75" s="206"/>
      <c r="U75" s="206"/>
      <c r="V75" s="206"/>
      <c r="W75" s="206"/>
      <c r="X75" s="206"/>
      <c r="Y75" s="206"/>
      <c r="Z75" s="206"/>
      <c r="AA75" s="206"/>
      <c r="AB75" s="309"/>
      <c r="AC75" s="309"/>
      <c r="AD75" s="309"/>
      <c r="AE75" s="309"/>
      <c r="AF75" s="309"/>
      <c r="AG75" s="309"/>
      <c r="AH75" s="309"/>
      <c r="AI75" s="309"/>
      <c r="AJ75" s="309"/>
      <c r="AK75" s="309"/>
      <c r="AL75" s="309"/>
      <c r="AM75" s="309"/>
      <c r="AN75" s="309"/>
      <c r="AO75" s="309"/>
      <c r="AP75" s="309"/>
      <c r="AQ75" s="203"/>
      <c r="AR75" s="203"/>
      <c r="AS75" s="203"/>
      <c r="AT75" s="203"/>
      <c r="AU75" s="203"/>
      <c r="AV75" s="203"/>
      <c r="AW75" s="203"/>
      <c r="AX75" s="203"/>
      <c r="AY75" s="203"/>
    </row>
    <row r="76" spans="1:51" ht="15.75" x14ac:dyDescent="0.2">
      <c r="A76" s="279"/>
      <c r="B76" s="202"/>
      <c r="C76" s="12"/>
      <c r="D76" s="304"/>
      <c r="E76" s="304"/>
      <c r="F76" s="310"/>
      <c r="G76" s="310"/>
      <c r="H76" s="310"/>
      <c r="I76" s="12"/>
      <c r="J76" s="12"/>
      <c r="K76" s="12"/>
      <c r="L76" s="12"/>
      <c r="M76" s="12"/>
      <c r="N76" s="311">
        <f>SUM(C75:N75)</f>
        <v>5.8500000000000005</v>
      </c>
      <c r="O76" s="206"/>
      <c r="P76" s="206"/>
      <c r="Q76" s="206"/>
      <c r="R76" s="206"/>
      <c r="S76" s="206"/>
      <c r="T76" s="206"/>
      <c r="U76" s="206"/>
      <c r="V76" s="206"/>
      <c r="W76" s="206"/>
      <c r="X76" s="206"/>
      <c r="Y76" s="206"/>
      <c r="Z76" s="206"/>
      <c r="AA76" s="206"/>
      <c r="AB76" s="206"/>
      <c r="AC76" s="206"/>
      <c r="AD76" s="223"/>
      <c r="AE76" s="206"/>
      <c r="AF76" s="206"/>
      <c r="AG76" s="206"/>
      <c r="AH76" s="206"/>
      <c r="AI76" s="206"/>
      <c r="AJ76" s="206"/>
      <c r="AK76" s="206"/>
      <c r="AL76" s="206"/>
      <c r="AM76" s="206"/>
      <c r="AN76" s="206"/>
      <c r="AO76" s="206"/>
      <c r="AP76" s="223"/>
      <c r="AQ76" s="203"/>
      <c r="AR76" s="203"/>
      <c r="AS76" s="203"/>
      <c r="AT76" s="203"/>
      <c r="AU76" s="203"/>
      <c r="AV76" s="203"/>
      <c r="AW76" s="203"/>
      <c r="AX76" s="203"/>
      <c r="AY76" s="203"/>
    </row>
    <row r="77" spans="1:51" ht="15.75" x14ac:dyDescent="0.2">
      <c r="A77" s="279"/>
      <c r="B77" s="202"/>
      <c r="C77" s="12"/>
      <c r="D77" s="304"/>
      <c r="E77" s="304"/>
      <c r="F77" s="310"/>
      <c r="G77" s="310"/>
      <c r="H77" s="310"/>
      <c r="I77" s="12"/>
      <c r="J77" s="12"/>
      <c r="K77" s="12"/>
      <c r="L77" s="12"/>
      <c r="M77" s="12"/>
      <c r="N77" s="216" t="s">
        <v>513</v>
      </c>
      <c r="O77" s="206"/>
      <c r="P77" s="206"/>
      <c r="Q77" s="206"/>
      <c r="R77" s="206"/>
      <c r="S77" s="206"/>
      <c r="T77" s="206"/>
      <c r="U77" s="206"/>
      <c r="V77" s="206"/>
      <c r="W77" s="206"/>
      <c r="X77" s="206"/>
      <c r="Y77" s="206"/>
      <c r="Z77" s="206"/>
      <c r="AA77" s="206"/>
      <c r="AB77" s="206"/>
      <c r="AC77" s="206"/>
      <c r="AD77" s="216"/>
      <c r="AE77" s="206"/>
      <c r="AF77" s="206"/>
      <c r="AG77" s="206"/>
      <c r="AH77" s="206"/>
      <c r="AI77" s="206"/>
      <c r="AJ77" s="206"/>
      <c r="AK77" s="206"/>
      <c r="AL77" s="206"/>
      <c r="AM77" s="206"/>
      <c r="AN77" s="206"/>
      <c r="AO77" s="206"/>
      <c r="AP77" s="216"/>
      <c r="AQ77" s="203"/>
      <c r="AR77" s="203"/>
      <c r="AS77" s="203"/>
      <c r="AT77" s="203"/>
      <c r="AU77" s="203"/>
      <c r="AV77" s="203"/>
      <c r="AW77" s="203"/>
      <c r="AX77" s="203"/>
      <c r="AY77" s="203"/>
    </row>
    <row r="78" spans="1:51" ht="15.75" x14ac:dyDescent="0.25">
      <c r="A78" s="279"/>
      <c r="B78" s="312"/>
      <c r="C78" s="12"/>
      <c r="D78" s="304"/>
      <c r="E78" s="304"/>
      <c r="F78" s="310"/>
      <c r="G78" s="310"/>
      <c r="H78" s="310"/>
      <c r="I78" s="12"/>
      <c r="J78" s="12"/>
      <c r="K78" s="12"/>
      <c r="L78" s="12"/>
      <c r="M78" s="12"/>
      <c r="N78" s="313">
        <f>N76/(12*100%)</f>
        <v>0.48750000000000004</v>
      </c>
      <c r="O78" s="314" t="s">
        <v>514</v>
      </c>
      <c r="P78" s="206"/>
      <c r="Q78" s="206"/>
      <c r="R78" s="206"/>
      <c r="S78" s="206"/>
      <c r="T78" s="206"/>
      <c r="U78" s="206"/>
      <c r="V78" s="206"/>
      <c r="W78" s="206"/>
      <c r="X78" s="206"/>
      <c r="Y78" s="206"/>
      <c r="Z78" s="206"/>
      <c r="AA78" s="206"/>
      <c r="AB78" s="206"/>
      <c r="AC78" s="206"/>
      <c r="AD78" s="315"/>
      <c r="AE78" s="206"/>
      <c r="AF78" s="206"/>
      <c r="AG78" s="206"/>
      <c r="AH78" s="206"/>
      <c r="AI78" s="206"/>
      <c r="AJ78" s="206"/>
      <c r="AK78" s="206"/>
      <c r="AL78" s="206"/>
      <c r="AM78" s="206"/>
      <c r="AN78" s="206"/>
      <c r="AO78" s="206"/>
      <c r="AP78" s="316"/>
      <c r="AQ78" s="203"/>
      <c r="AR78" s="203"/>
      <c r="AS78" s="203"/>
      <c r="AT78" s="203"/>
      <c r="AU78" s="203"/>
      <c r="AV78" s="203"/>
      <c r="AW78" s="203"/>
      <c r="AX78" s="203"/>
      <c r="AY78" s="203"/>
    </row>
    <row r="79" spans="1:51" ht="15.75" x14ac:dyDescent="0.25">
      <c r="A79" s="279"/>
      <c r="B79" s="312"/>
      <c r="C79" s="206"/>
      <c r="D79" s="317"/>
      <c r="E79" s="317"/>
      <c r="F79" s="312"/>
      <c r="G79" s="312"/>
      <c r="H79" s="312"/>
      <c r="I79" s="206"/>
      <c r="J79" s="206"/>
      <c r="K79" s="206"/>
      <c r="L79" s="206"/>
      <c r="M79" s="206"/>
      <c r="N79" s="216" t="s">
        <v>515</v>
      </c>
      <c r="O79" s="206"/>
      <c r="P79" s="206"/>
      <c r="Q79" s="206"/>
      <c r="R79" s="206"/>
      <c r="S79" s="206"/>
      <c r="T79" s="206"/>
      <c r="U79" s="206"/>
      <c r="V79" s="206"/>
      <c r="W79" s="206"/>
      <c r="X79" s="206"/>
      <c r="Y79" s="206"/>
      <c r="Z79" s="206"/>
      <c r="AA79" s="206"/>
      <c r="AB79" s="206"/>
      <c r="AC79" s="206"/>
      <c r="AD79" s="293"/>
      <c r="AE79" s="206"/>
      <c r="AF79" s="206"/>
      <c r="AG79" s="206"/>
      <c r="AH79" s="206"/>
      <c r="AI79" s="206"/>
      <c r="AJ79" s="206"/>
      <c r="AK79" s="206"/>
      <c r="AL79" s="206"/>
      <c r="AM79" s="206"/>
      <c r="AN79" s="206"/>
      <c r="AO79" s="206"/>
      <c r="AP79" s="293"/>
      <c r="AQ79" s="203"/>
      <c r="AR79" s="203"/>
      <c r="AS79" s="203"/>
      <c r="AT79" s="203"/>
      <c r="AU79" s="203"/>
      <c r="AV79" s="203"/>
      <c r="AW79" s="203"/>
      <c r="AX79" s="203"/>
      <c r="AY79" s="203"/>
    </row>
    <row r="80" spans="1:51" ht="15.75" x14ac:dyDescent="0.25">
      <c r="A80" s="279"/>
      <c r="B80" s="312"/>
      <c r="C80" s="206"/>
      <c r="D80" s="317"/>
      <c r="E80" s="317"/>
      <c r="F80" s="312"/>
      <c r="G80" s="312"/>
      <c r="H80" s="312"/>
      <c r="I80" s="206"/>
      <c r="J80" s="206"/>
      <c r="K80" s="206"/>
      <c r="L80" s="206"/>
      <c r="M80" s="206"/>
      <c r="N80" s="216" t="s">
        <v>516</v>
      </c>
      <c r="O80" s="206"/>
      <c r="P80" s="206"/>
      <c r="Q80" s="206"/>
      <c r="R80" s="206"/>
      <c r="S80" s="206"/>
      <c r="T80" s="206"/>
      <c r="U80" s="206"/>
      <c r="V80" s="206"/>
      <c r="W80" s="206"/>
      <c r="X80" s="206"/>
      <c r="Y80" s="206"/>
      <c r="Z80" s="206"/>
      <c r="AA80" s="206"/>
      <c r="AB80" s="206"/>
      <c r="AC80" s="206"/>
      <c r="AD80" s="315"/>
      <c r="AE80" s="206"/>
      <c r="AF80" s="206"/>
      <c r="AG80" s="206"/>
      <c r="AH80" s="206"/>
      <c r="AI80" s="206"/>
      <c r="AJ80" s="206"/>
      <c r="AK80" s="206"/>
      <c r="AL80" s="206"/>
      <c r="AM80" s="206"/>
      <c r="AN80" s="206"/>
      <c r="AO80" s="206"/>
      <c r="AP80" s="316"/>
      <c r="AQ80" s="203"/>
      <c r="AR80" s="203"/>
      <c r="AS80" s="203"/>
      <c r="AT80" s="203"/>
      <c r="AU80" s="203"/>
      <c r="AV80" s="203"/>
      <c r="AW80" s="203"/>
      <c r="AX80" s="203"/>
      <c r="AY80" s="203"/>
    </row>
    <row r="81" spans="1:51" s="205" customFormat="1" ht="15.75" x14ac:dyDescent="0.2">
      <c r="A81" s="201"/>
      <c r="B81" s="202"/>
      <c r="C81" s="203"/>
      <c r="D81" s="204"/>
      <c r="E81" s="204"/>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row>
    <row r="82" spans="1:51" s="205" customFormat="1" ht="15.75" x14ac:dyDescent="0.2">
      <c r="A82" s="295"/>
      <c r="C82" s="207"/>
      <c r="D82" s="318"/>
      <c r="E82" s="318"/>
    </row>
    <row r="83" spans="1:51" s="205" customFormat="1" ht="15.75" x14ac:dyDescent="0.2">
      <c r="A83" s="295"/>
      <c r="C83" s="207"/>
      <c r="D83" s="318"/>
      <c r="E83" s="318"/>
    </row>
    <row r="84" spans="1:51" s="205" customFormat="1" ht="15.75" x14ac:dyDescent="0.2">
      <c r="A84" s="295"/>
      <c r="C84" s="207"/>
      <c r="D84" s="318"/>
      <c r="E84" s="318"/>
    </row>
    <row r="85" spans="1:51" s="205" customFormat="1" ht="15.75" x14ac:dyDescent="0.2">
      <c r="A85" s="295"/>
      <c r="C85" s="207"/>
      <c r="D85" s="318"/>
      <c r="E85" s="318"/>
    </row>
    <row r="86" spans="1:51" s="205" customFormat="1" ht="15.75" x14ac:dyDescent="0.2">
      <c r="A86" s="295"/>
      <c r="C86" s="207"/>
      <c r="D86" s="318"/>
      <c r="E86" s="318"/>
    </row>
    <row r="87" spans="1:51" s="205" customFormat="1" ht="15.75" x14ac:dyDescent="0.2">
      <c r="A87" s="295"/>
      <c r="C87" s="207"/>
      <c r="D87" s="318"/>
      <c r="E87" s="318"/>
    </row>
    <row r="88" spans="1:51" s="205" customFormat="1" ht="15.75" x14ac:dyDescent="0.2">
      <c r="A88" s="295"/>
      <c r="C88" s="207"/>
      <c r="D88" s="318"/>
      <c r="E88" s="318"/>
    </row>
    <row r="89" spans="1:51" s="205" customFormat="1" ht="15.75" x14ac:dyDescent="0.2">
      <c r="A89" s="295"/>
      <c r="C89" s="207"/>
      <c r="D89" s="318"/>
      <c r="E89" s="318"/>
    </row>
    <row r="90" spans="1:51" s="205" customFormat="1" ht="15.75" x14ac:dyDescent="0.2">
      <c r="A90" s="295"/>
      <c r="C90" s="207"/>
      <c r="D90" s="318"/>
      <c r="E90" s="318"/>
    </row>
    <row r="91" spans="1:51" s="205" customFormat="1" ht="15.75" x14ac:dyDescent="0.2">
      <c r="A91" s="295"/>
      <c r="C91" s="207"/>
      <c r="D91" s="318"/>
      <c r="E91" s="318"/>
    </row>
    <row r="92" spans="1:51" s="205" customFormat="1" ht="15.75" x14ac:dyDescent="0.2">
      <c r="A92" s="295"/>
      <c r="C92" s="207"/>
      <c r="D92" s="318"/>
      <c r="E92" s="318"/>
    </row>
    <row r="93" spans="1:51" s="205" customFormat="1" ht="15.75" x14ac:dyDescent="0.2">
      <c r="A93" s="295"/>
      <c r="C93" s="207"/>
      <c r="D93" s="318"/>
      <c r="E93" s="318"/>
    </row>
    <row r="94" spans="1:51" s="205" customFormat="1" ht="15.75" x14ac:dyDescent="0.2">
      <c r="A94" s="295"/>
      <c r="C94" s="207"/>
      <c r="D94" s="318"/>
      <c r="E94" s="318"/>
    </row>
    <row r="95" spans="1:51" s="205" customFormat="1" ht="15.75" x14ac:dyDescent="0.2">
      <c r="A95" s="295"/>
      <c r="C95" s="207"/>
      <c r="D95" s="318"/>
      <c r="E95" s="318"/>
    </row>
    <row r="96" spans="1:51" s="205" customFormat="1" ht="15.75" x14ac:dyDescent="0.2">
      <c r="A96" s="295"/>
      <c r="C96" s="207"/>
      <c r="D96" s="318"/>
      <c r="E96" s="318"/>
    </row>
    <row r="97" spans="1:5" s="205" customFormat="1" ht="15.75" x14ac:dyDescent="0.2">
      <c r="A97" s="295"/>
      <c r="C97" s="207"/>
      <c r="D97" s="318"/>
      <c r="E97" s="318"/>
    </row>
    <row r="98" spans="1:5" s="205" customFormat="1" ht="15.75" x14ac:dyDescent="0.2">
      <c r="A98" s="295"/>
      <c r="C98" s="207"/>
      <c r="D98" s="318"/>
      <c r="E98" s="318"/>
    </row>
    <row r="99" spans="1:5" s="205" customFormat="1" ht="15.75" x14ac:dyDescent="0.2">
      <c r="A99" s="295"/>
      <c r="C99" s="207"/>
      <c r="D99" s="318"/>
      <c r="E99" s="318"/>
    </row>
    <row r="100" spans="1:5" s="205" customFormat="1" ht="15.75" x14ac:dyDescent="0.2">
      <c r="A100" s="295"/>
      <c r="C100" s="207"/>
      <c r="D100" s="318"/>
      <c r="E100" s="318"/>
    </row>
    <row r="101" spans="1:5" s="205" customFormat="1" ht="15.75" x14ac:dyDescent="0.2">
      <c r="A101" s="295"/>
      <c r="C101" s="207"/>
      <c r="D101" s="318"/>
      <c r="E101" s="318"/>
    </row>
    <row r="102" spans="1:5" s="205" customFormat="1" ht="15.75" x14ac:dyDescent="0.2">
      <c r="A102" s="295"/>
      <c r="C102" s="207"/>
      <c r="D102" s="318"/>
      <c r="E102" s="318"/>
    </row>
    <row r="103" spans="1:5" s="205" customFormat="1" ht="15.75" x14ac:dyDescent="0.2">
      <c r="A103" s="295"/>
      <c r="C103" s="207"/>
      <c r="D103" s="318"/>
      <c r="E103" s="318"/>
    </row>
    <row r="104" spans="1:5" s="205" customFormat="1" ht="15.75" x14ac:dyDescent="0.2">
      <c r="A104" s="295"/>
      <c r="C104" s="207"/>
      <c r="D104" s="318"/>
      <c r="E104" s="318"/>
    </row>
    <row r="105" spans="1:5" s="205" customFormat="1" ht="15.75" x14ac:dyDescent="0.2">
      <c r="A105" s="295"/>
      <c r="C105" s="207"/>
      <c r="D105" s="318"/>
      <c r="E105" s="318"/>
    </row>
    <row r="106" spans="1:5" s="205" customFormat="1" ht="15.75" x14ac:dyDescent="0.2">
      <c r="A106" s="295"/>
      <c r="C106" s="207"/>
      <c r="D106" s="318"/>
      <c r="E106" s="318"/>
    </row>
    <row r="107" spans="1:5" s="205" customFormat="1" ht="15.75" x14ac:dyDescent="0.2">
      <c r="A107" s="295"/>
      <c r="C107" s="207"/>
      <c r="D107" s="318"/>
      <c r="E107" s="318"/>
    </row>
    <row r="108" spans="1:5" s="205" customFormat="1" ht="15.75" x14ac:dyDescent="0.2">
      <c r="A108" s="295"/>
      <c r="C108" s="207"/>
      <c r="D108" s="318"/>
      <c r="E108" s="318"/>
    </row>
    <row r="109" spans="1:5" s="205" customFormat="1" ht="15.75" x14ac:dyDescent="0.2">
      <c r="A109" s="295"/>
      <c r="C109" s="207"/>
      <c r="D109" s="318"/>
      <c r="E109" s="318"/>
    </row>
    <row r="110" spans="1:5" s="205" customFormat="1" ht="15.75" x14ac:dyDescent="0.2">
      <c r="A110" s="295"/>
      <c r="C110" s="207"/>
      <c r="D110" s="318"/>
      <c r="E110" s="318"/>
    </row>
    <row r="111" spans="1:5" s="205" customFormat="1" ht="15.75" x14ac:dyDescent="0.2">
      <c r="A111" s="295"/>
      <c r="C111" s="207"/>
      <c r="D111" s="318"/>
      <c r="E111" s="318"/>
    </row>
    <row r="112" spans="1:5" s="205" customFormat="1" ht="15.75" x14ac:dyDescent="0.2">
      <c r="A112" s="295"/>
      <c r="C112" s="207"/>
      <c r="D112" s="318"/>
      <c r="E112" s="318"/>
    </row>
    <row r="113" spans="1:5" s="205" customFormat="1" ht="15.75" x14ac:dyDescent="0.2">
      <c r="A113" s="295"/>
      <c r="C113" s="207"/>
      <c r="D113" s="318"/>
      <c r="E113" s="318"/>
    </row>
    <row r="114" spans="1:5" s="205" customFormat="1" ht="15.75" x14ac:dyDescent="0.2">
      <c r="A114" s="295"/>
      <c r="C114" s="207"/>
      <c r="D114" s="318"/>
      <c r="E114" s="318"/>
    </row>
    <row r="115" spans="1:5" s="205" customFormat="1" ht="15.75" x14ac:dyDescent="0.2">
      <c r="A115" s="295"/>
      <c r="C115" s="207"/>
      <c r="D115" s="318"/>
      <c r="E115" s="318"/>
    </row>
    <row r="116" spans="1:5" s="205" customFormat="1" ht="15.75" x14ac:dyDescent="0.2">
      <c r="A116" s="295"/>
      <c r="C116" s="207"/>
      <c r="D116" s="318"/>
      <c r="E116" s="318"/>
    </row>
    <row r="117" spans="1:5" s="205" customFormat="1" ht="15.75" x14ac:dyDescent="0.2">
      <c r="A117" s="295"/>
      <c r="C117" s="207"/>
      <c r="D117" s="318"/>
      <c r="E117" s="318"/>
    </row>
    <row r="118" spans="1:5" s="205" customFormat="1" ht="15.75" x14ac:dyDescent="0.2">
      <c r="A118" s="295"/>
      <c r="C118" s="207"/>
      <c r="D118" s="318"/>
      <c r="E118" s="318"/>
    </row>
    <row r="119" spans="1:5" s="205" customFormat="1" ht="15.75" x14ac:dyDescent="0.2">
      <c r="A119" s="295"/>
      <c r="C119" s="207"/>
      <c r="D119" s="318"/>
      <c r="E119" s="318"/>
    </row>
    <row r="120" spans="1:5" s="205" customFormat="1" ht="15.75" x14ac:dyDescent="0.2">
      <c r="A120" s="295"/>
      <c r="C120" s="207"/>
      <c r="D120" s="318"/>
      <c r="E120" s="318"/>
    </row>
    <row r="121" spans="1:5" s="205" customFormat="1" ht="15.75" x14ac:dyDescent="0.2">
      <c r="A121" s="295"/>
      <c r="C121" s="207"/>
      <c r="D121" s="318"/>
      <c r="E121" s="318"/>
    </row>
    <row r="122" spans="1:5" s="205" customFormat="1" ht="15.75" x14ac:dyDescent="0.2">
      <c r="A122" s="295"/>
      <c r="C122" s="207"/>
      <c r="D122" s="318"/>
      <c r="E122" s="318"/>
    </row>
    <row r="123" spans="1:5" s="205" customFormat="1" ht="15.75" x14ac:dyDescent="0.2">
      <c r="A123" s="295"/>
      <c r="C123" s="207"/>
      <c r="D123" s="318"/>
      <c r="E123" s="318"/>
    </row>
    <row r="124" spans="1:5" s="205" customFormat="1" ht="15.75" x14ac:dyDescent="0.2">
      <c r="A124" s="295"/>
      <c r="C124" s="207"/>
      <c r="D124" s="318"/>
      <c r="E124" s="318"/>
    </row>
    <row r="125" spans="1:5" s="205" customFormat="1" ht="15.75" x14ac:dyDescent="0.2">
      <c r="A125" s="295"/>
      <c r="C125" s="207"/>
      <c r="D125" s="318"/>
      <c r="E125" s="318"/>
    </row>
    <row r="126" spans="1:5" s="205" customFormat="1" ht="15.75" x14ac:dyDescent="0.2">
      <c r="A126" s="295"/>
      <c r="C126" s="207"/>
      <c r="D126" s="318"/>
      <c r="E126" s="318"/>
    </row>
    <row r="127" spans="1:5" s="205" customFormat="1" ht="15.75" x14ac:dyDescent="0.2">
      <c r="A127" s="295"/>
      <c r="C127" s="207"/>
      <c r="D127" s="318"/>
      <c r="E127" s="318"/>
    </row>
    <row r="128" spans="1:5" s="205" customFormat="1" ht="15.75" x14ac:dyDescent="0.2">
      <c r="A128" s="295"/>
      <c r="C128" s="207"/>
      <c r="D128" s="318"/>
      <c r="E128" s="318"/>
    </row>
    <row r="129" spans="1:5" s="205" customFormat="1" ht="15.75" x14ac:dyDescent="0.2">
      <c r="A129" s="295"/>
      <c r="C129" s="207"/>
      <c r="D129" s="318"/>
      <c r="E129" s="318"/>
    </row>
    <row r="130" spans="1:5" s="205" customFormat="1" ht="15.75" x14ac:dyDescent="0.2">
      <c r="A130" s="295"/>
      <c r="C130" s="207"/>
      <c r="D130" s="318"/>
      <c r="E130" s="318"/>
    </row>
    <row r="131" spans="1:5" s="205" customFormat="1" ht="15.75" x14ac:dyDescent="0.2">
      <c r="A131" s="295"/>
      <c r="C131" s="207"/>
      <c r="D131" s="318"/>
      <c r="E131" s="318"/>
    </row>
    <row r="132" spans="1:5" s="205" customFormat="1" ht="15.75" x14ac:dyDescent="0.2">
      <c r="A132" s="295"/>
      <c r="C132" s="207"/>
      <c r="D132" s="318"/>
      <c r="E132" s="318"/>
    </row>
    <row r="133" spans="1:5" s="205" customFormat="1" ht="15.75" x14ac:dyDescent="0.2">
      <c r="A133" s="295"/>
      <c r="C133" s="207"/>
      <c r="D133" s="318"/>
      <c r="E133" s="318"/>
    </row>
    <row r="134" spans="1:5" s="205" customFormat="1" ht="15.75" x14ac:dyDescent="0.2">
      <c r="A134" s="295"/>
      <c r="C134" s="207"/>
      <c r="D134" s="318"/>
      <c r="E134" s="318"/>
    </row>
    <row r="135" spans="1:5" s="205" customFormat="1" ht="15.75" x14ac:dyDescent="0.2">
      <c r="A135" s="295"/>
      <c r="C135" s="207"/>
      <c r="D135" s="318"/>
      <c r="E135" s="318"/>
    </row>
    <row r="136" spans="1:5" s="205" customFormat="1" ht="15.75" x14ac:dyDescent="0.2">
      <c r="A136" s="295"/>
      <c r="C136" s="207"/>
      <c r="D136" s="318"/>
      <c r="E136" s="318"/>
    </row>
    <row r="137" spans="1:5" s="205" customFormat="1" ht="15.75" x14ac:dyDescent="0.2">
      <c r="A137" s="295"/>
      <c r="C137" s="207"/>
      <c r="D137" s="318"/>
      <c r="E137" s="318"/>
    </row>
    <row r="138" spans="1:5" s="205" customFormat="1" ht="15.75" x14ac:dyDescent="0.2">
      <c r="A138" s="295"/>
      <c r="C138" s="207"/>
      <c r="D138" s="318"/>
      <c r="E138" s="318"/>
    </row>
    <row r="139" spans="1:5" s="205" customFormat="1" ht="15.75" x14ac:dyDescent="0.2">
      <c r="A139" s="295"/>
      <c r="C139" s="207"/>
      <c r="D139" s="318"/>
      <c r="E139" s="318"/>
    </row>
    <row r="140" spans="1:5" s="205" customFormat="1" ht="15.75" x14ac:dyDescent="0.2">
      <c r="A140" s="295"/>
      <c r="C140" s="207"/>
      <c r="D140" s="318"/>
      <c r="E140" s="318"/>
    </row>
    <row r="141" spans="1:5" s="205" customFormat="1" ht="15.75" x14ac:dyDescent="0.2">
      <c r="A141" s="295"/>
      <c r="C141" s="207"/>
      <c r="D141" s="318"/>
      <c r="E141" s="318"/>
    </row>
    <row r="142" spans="1:5" s="205" customFormat="1" ht="15.75" x14ac:dyDescent="0.2">
      <c r="A142" s="295"/>
      <c r="C142" s="207"/>
      <c r="D142" s="318"/>
      <c r="E142" s="318"/>
    </row>
    <row r="143" spans="1:5" s="205" customFormat="1" ht="15.75" x14ac:dyDescent="0.2">
      <c r="A143" s="295"/>
      <c r="C143" s="207"/>
      <c r="D143" s="318"/>
      <c r="E143" s="318"/>
    </row>
    <row r="144" spans="1:5" s="205" customFormat="1" ht="15.75" x14ac:dyDescent="0.2">
      <c r="A144" s="295"/>
      <c r="C144" s="207"/>
      <c r="D144" s="318"/>
      <c r="E144" s="318"/>
    </row>
    <row r="145" spans="1:5" s="205" customFormat="1" ht="15.75" x14ac:dyDescent="0.2">
      <c r="A145" s="295"/>
      <c r="C145" s="207"/>
      <c r="D145" s="318"/>
      <c r="E145" s="318"/>
    </row>
    <row r="146" spans="1:5" s="205" customFormat="1" ht="15.75" x14ac:dyDescent="0.2">
      <c r="A146" s="295"/>
      <c r="C146" s="207"/>
      <c r="D146" s="318"/>
      <c r="E146" s="318"/>
    </row>
    <row r="147" spans="1:5" s="205" customFormat="1" ht="15.75" x14ac:dyDescent="0.2">
      <c r="A147" s="295"/>
      <c r="C147" s="207"/>
      <c r="D147" s="318"/>
      <c r="E147" s="318"/>
    </row>
    <row r="148" spans="1:5" s="205" customFormat="1" ht="15.75" x14ac:dyDescent="0.2">
      <c r="A148" s="295"/>
      <c r="C148" s="207"/>
      <c r="D148" s="318"/>
      <c r="E148" s="318"/>
    </row>
    <row r="149" spans="1:5" s="205" customFormat="1" ht="15.75" x14ac:dyDescent="0.2">
      <c r="A149" s="295"/>
      <c r="C149" s="207"/>
      <c r="D149" s="318"/>
      <c r="E149" s="318"/>
    </row>
    <row r="150" spans="1:5" s="205" customFormat="1" ht="15.75" x14ac:dyDescent="0.2">
      <c r="A150" s="295"/>
      <c r="C150" s="207"/>
      <c r="D150" s="318"/>
      <c r="E150" s="318"/>
    </row>
    <row r="151" spans="1:5" s="205" customFormat="1" ht="15.75" x14ac:dyDescent="0.2">
      <c r="A151" s="295"/>
      <c r="C151" s="207"/>
      <c r="D151" s="318"/>
      <c r="E151" s="318"/>
    </row>
    <row r="152" spans="1:5" s="205" customFormat="1" ht="15.75" x14ac:dyDescent="0.2">
      <c r="A152" s="295"/>
      <c r="C152" s="207"/>
      <c r="D152" s="318"/>
      <c r="E152" s="318"/>
    </row>
    <row r="153" spans="1:5" s="205" customFormat="1" ht="15.75" x14ac:dyDescent="0.2">
      <c r="A153" s="295"/>
      <c r="C153" s="207"/>
      <c r="D153" s="318"/>
      <c r="E153" s="318"/>
    </row>
    <row r="154" spans="1:5" s="205" customFormat="1" ht="15.75" x14ac:dyDescent="0.2">
      <c r="A154" s="295"/>
      <c r="C154" s="207"/>
      <c r="D154" s="318"/>
      <c r="E154" s="318"/>
    </row>
    <row r="155" spans="1:5" s="205" customFormat="1" ht="15.75" x14ac:dyDescent="0.2">
      <c r="A155" s="295"/>
      <c r="C155" s="207"/>
      <c r="D155" s="318"/>
      <c r="E155" s="318"/>
    </row>
    <row r="156" spans="1:5" s="205" customFormat="1" ht="15.75" x14ac:dyDescent="0.2">
      <c r="A156" s="295"/>
      <c r="C156" s="207"/>
      <c r="D156" s="318"/>
      <c r="E156" s="318"/>
    </row>
    <row r="157" spans="1:5" s="205" customFormat="1" ht="15.75" x14ac:dyDescent="0.2">
      <c r="A157" s="295"/>
      <c r="C157" s="207"/>
      <c r="D157" s="318"/>
      <c r="E157" s="318"/>
    </row>
    <row r="158" spans="1:5" s="205" customFormat="1" ht="15.75" x14ac:dyDescent="0.2">
      <c r="A158" s="295"/>
      <c r="C158" s="207"/>
      <c r="D158" s="318"/>
      <c r="E158" s="318"/>
    </row>
    <row r="159" spans="1:5" s="205" customFormat="1" ht="15.75" x14ac:dyDescent="0.2">
      <c r="A159" s="295"/>
      <c r="C159" s="207"/>
      <c r="D159" s="318"/>
      <c r="E159" s="318"/>
    </row>
    <row r="160" spans="1:5" s="205" customFormat="1" ht="15.75" x14ac:dyDescent="0.2">
      <c r="A160" s="295"/>
      <c r="C160" s="207"/>
      <c r="D160" s="318"/>
      <c r="E160" s="318"/>
    </row>
    <row r="161" spans="1:5" s="205" customFormat="1" ht="15.75" x14ac:dyDescent="0.2">
      <c r="A161" s="295"/>
      <c r="C161" s="207"/>
      <c r="D161" s="318"/>
      <c r="E161" s="318"/>
    </row>
    <row r="162" spans="1:5" s="205" customFormat="1" ht="15.75" x14ac:dyDescent="0.2">
      <c r="A162" s="295"/>
      <c r="C162" s="207"/>
      <c r="D162" s="318"/>
      <c r="E162" s="318"/>
    </row>
    <row r="163" spans="1:5" s="205" customFormat="1" ht="15.75" x14ac:dyDescent="0.2">
      <c r="A163" s="295"/>
      <c r="C163" s="207"/>
      <c r="D163" s="318"/>
      <c r="E163" s="318"/>
    </row>
    <row r="164" spans="1:5" s="205" customFormat="1" ht="15.75" x14ac:dyDescent="0.2">
      <c r="A164" s="295"/>
      <c r="C164" s="207"/>
      <c r="D164" s="318"/>
      <c r="E164" s="318"/>
    </row>
    <row r="165" spans="1:5" s="205" customFormat="1" ht="15.75" x14ac:dyDescent="0.2">
      <c r="A165" s="295"/>
      <c r="C165" s="207"/>
      <c r="D165" s="318"/>
      <c r="E165" s="318"/>
    </row>
    <row r="166" spans="1:5" s="205" customFormat="1" ht="15.75" x14ac:dyDescent="0.2">
      <c r="A166" s="295"/>
      <c r="C166" s="207"/>
      <c r="D166" s="318"/>
      <c r="E166" s="318"/>
    </row>
    <row r="167" spans="1:5" s="205" customFormat="1" ht="15.75" x14ac:dyDescent="0.2">
      <c r="A167" s="295"/>
      <c r="C167" s="207"/>
      <c r="D167" s="318"/>
      <c r="E167" s="318"/>
    </row>
    <row r="168" spans="1:5" s="205" customFormat="1" ht="15.75" x14ac:dyDescent="0.2">
      <c r="A168" s="295"/>
      <c r="C168" s="207"/>
      <c r="D168" s="318"/>
      <c r="E168" s="318"/>
    </row>
    <row r="169" spans="1:5" s="205" customFormat="1" ht="15.75" x14ac:dyDescent="0.2">
      <c r="A169" s="295"/>
      <c r="C169" s="207"/>
      <c r="D169" s="318"/>
      <c r="E169" s="318"/>
    </row>
    <row r="170" spans="1:5" s="205" customFormat="1" ht="15.75" x14ac:dyDescent="0.2">
      <c r="A170" s="295"/>
      <c r="C170" s="207"/>
      <c r="D170" s="318"/>
      <c r="E170" s="318"/>
    </row>
    <row r="171" spans="1:5" s="205" customFormat="1" ht="15.75" x14ac:dyDescent="0.2">
      <c r="A171" s="295"/>
      <c r="C171" s="207"/>
      <c r="D171" s="318"/>
      <c r="E171" s="318"/>
    </row>
    <row r="172" spans="1:5" s="205" customFormat="1" ht="15.75" x14ac:dyDescent="0.2">
      <c r="A172" s="295"/>
      <c r="C172" s="207"/>
      <c r="D172" s="318"/>
      <c r="E172" s="318"/>
    </row>
    <row r="173" spans="1:5" s="205" customFormat="1" ht="15.75" x14ac:dyDescent="0.2">
      <c r="A173" s="295"/>
      <c r="C173" s="207"/>
      <c r="D173" s="318"/>
      <c r="E173" s="318"/>
    </row>
    <row r="174" spans="1:5" s="205" customFormat="1" ht="15.75" x14ac:dyDescent="0.2">
      <c r="A174" s="295"/>
      <c r="C174" s="207"/>
      <c r="D174" s="318"/>
      <c r="E174" s="318"/>
    </row>
    <row r="175" spans="1:5" s="205" customFormat="1" ht="15.75" x14ac:dyDescent="0.2">
      <c r="A175" s="295"/>
      <c r="C175" s="207"/>
      <c r="D175" s="318"/>
      <c r="E175" s="318"/>
    </row>
    <row r="176" spans="1:5" s="205" customFormat="1" ht="15.75" x14ac:dyDescent="0.2">
      <c r="A176" s="295"/>
      <c r="C176" s="207"/>
      <c r="D176" s="318"/>
      <c r="E176" s="318"/>
    </row>
    <row r="177" spans="1:5" s="205" customFormat="1" ht="15.75" x14ac:dyDescent="0.2">
      <c r="A177" s="295"/>
      <c r="C177" s="207"/>
      <c r="D177" s="318"/>
      <c r="E177" s="318"/>
    </row>
    <row r="178" spans="1:5" s="205" customFormat="1" ht="15.75" x14ac:dyDescent="0.2">
      <c r="A178" s="295"/>
      <c r="C178" s="207"/>
      <c r="D178" s="318"/>
      <c r="E178" s="318"/>
    </row>
    <row r="179" spans="1:5" s="205" customFormat="1" ht="15.75" x14ac:dyDescent="0.2">
      <c r="A179" s="295"/>
      <c r="C179" s="207"/>
      <c r="D179" s="318"/>
      <c r="E179" s="318"/>
    </row>
    <row r="180" spans="1:5" s="205" customFormat="1" ht="15.75" x14ac:dyDescent="0.2">
      <c r="A180" s="295"/>
      <c r="C180" s="207"/>
      <c r="D180" s="318"/>
      <c r="E180" s="318"/>
    </row>
    <row r="181" spans="1:5" s="205" customFormat="1" ht="15.75" x14ac:dyDescent="0.2">
      <c r="A181" s="295"/>
      <c r="C181" s="207"/>
      <c r="D181" s="318"/>
      <c r="E181" s="318"/>
    </row>
    <row r="182" spans="1:5" s="205" customFormat="1" ht="15.75" x14ac:dyDescent="0.2">
      <c r="A182" s="295"/>
      <c r="C182" s="207"/>
      <c r="D182" s="318"/>
      <c r="E182" s="318"/>
    </row>
    <row r="183" spans="1:5" s="205" customFormat="1" ht="15.75" x14ac:dyDescent="0.2">
      <c r="A183" s="295"/>
      <c r="C183" s="207"/>
      <c r="D183" s="318"/>
      <c r="E183" s="318"/>
    </row>
    <row r="184" spans="1:5" s="205" customFormat="1" ht="15.75" x14ac:dyDescent="0.2">
      <c r="A184" s="295"/>
      <c r="C184" s="207"/>
      <c r="D184" s="318"/>
      <c r="E184" s="318"/>
    </row>
    <row r="185" spans="1:5" s="205" customFormat="1" ht="15.75" x14ac:dyDescent="0.2">
      <c r="A185" s="295"/>
      <c r="C185" s="207"/>
      <c r="D185" s="318"/>
      <c r="E185" s="318"/>
    </row>
    <row r="186" spans="1:5" s="205" customFormat="1" ht="15.75" x14ac:dyDescent="0.2">
      <c r="A186" s="295"/>
      <c r="C186" s="207"/>
      <c r="D186" s="318"/>
      <c r="E186" s="318"/>
    </row>
    <row r="187" spans="1:5" s="205" customFormat="1" ht="15.75" x14ac:dyDescent="0.2">
      <c r="A187" s="295"/>
      <c r="C187" s="207"/>
      <c r="D187" s="318"/>
      <c r="E187" s="318"/>
    </row>
    <row r="188" spans="1:5" s="205" customFormat="1" ht="15.75" x14ac:dyDescent="0.2">
      <c r="A188" s="295"/>
      <c r="C188" s="207"/>
      <c r="D188" s="318"/>
      <c r="E188" s="318"/>
    </row>
    <row r="189" spans="1:5" s="205" customFormat="1" ht="15.75" x14ac:dyDescent="0.2">
      <c r="A189" s="295"/>
      <c r="C189" s="207"/>
      <c r="D189" s="318"/>
      <c r="E189" s="318"/>
    </row>
    <row r="190" spans="1:5" s="205" customFormat="1" ht="15.75" x14ac:dyDescent="0.2">
      <c r="A190" s="295"/>
      <c r="C190" s="207"/>
      <c r="D190" s="318"/>
      <c r="E190" s="318"/>
    </row>
    <row r="191" spans="1:5" s="205" customFormat="1" ht="15.75" x14ac:dyDescent="0.2">
      <c r="A191" s="295"/>
      <c r="C191" s="207"/>
      <c r="D191" s="318"/>
      <c r="E191" s="318"/>
    </row>
    <row r="192" spans="1:5" s="205" customFormat="1" ht="15.75" x14ac:dyDescent="0.2">
      <c r="A192" s="295"/>
      <c r="C192" s="207"/>
      <c r="D192" s="318"/>
      <c r="E192" s="318"/>
    </row>
    <row r="193" spans="1:5" s="205" customFormat="1" ht="15.75" x14ac:dyDescent="0.2">
      <c r="A193" s="295"/>
      <c r="C193" s="207"/>
      <c r="D193" s="318"/>
      <c r="E193" s="318"/>
    </row>
    <row r="194" spans="1:5" s="205" customFormat="1" ht="15.75" x14ac:dyDescent="0.2">
      <c r="A194" s="295"/>
      <c r="C194" s="207"/>
      <c r="D194" s="318"/>
      <c r="E194" s="318"/>
    </row>
    <row r="195" spans="1:5" s="205" customFormat="1" ht="15.75" x14ac:dyDescent="0.2">
      <c r="A195" s="295"/>
      <c r="C195" s="207"/>
      <c r="D195" s="318"/>
      <c r="E195" s="318"/>
    </row>
    <row r="196" spans="1:5" s="205" customFormat="1" ht="15.75" x14ac:dyDescent="0.2">
      <c r="A196" s="295"/>
      <c r="C196" s="207"/>
      <c r="D196" s="318"/>
      <c r="E196" s="318"/>
    </row>
    <row r="197" spans="1:5" s="205" customFormat="1" ht="15.75" x14ac:dyDescent="0.2">
      <c r="A197" s="295"/>
      <c r="C197" s="207"/>
      <c r="D197" s="318"/>
      <c r="E197" s="318"/>
    </row>
    <row r="198" spans="1:5" s="205" customFormat="1" ht="15.75" x14ac:dyDescent="0.2">
      <c r="A198" s="295"/>
      <c r="C198" s="207"/>
      <c r="D198" s="318"/>
      <c r="E198" s="318"/>
    </row>
    <row r="199" spans="1:5" s="205" customFormat="1" ht="15.75" x14ac:dyDescent="0.2">
      <c r="A199" s="295"/>
      <c r="C199" s="207"/>
      <c r="D199" s="318"/>
      <c r="E199" s="318"/>
    </row>
    <row r="200" spans="1:5" s="205" customFormat="1" ht="15.75" x14ac:dyDescent="0.2">
      <c r="A200" s="295"/>
      <c r="C200" s="207"/>
      <c r="D200" s="318"/>
      <c r="E200" s="318"/>
    </row>
    <row r="201" spans="1:5" s="205" customFormat="1" ht="15.75" x14ac:dyDescent="0.2">
      <c r="A201" s="295"/>
      <c r="C201" s="207"/>
      <c r="D201" s="318"/>
      <c r="E201" s="318"/>
    </row>
    <row r="202" spans="1:5" s="205" customFormat="1" ht="15.75" x14ac:dyDescent="0.2">
      <c r="A202" s="295"/>
      <c r="C202" s="207"/>
      <c r="D202" s="318"/>
      <c r="E202" s="318"/>
    </row>
    <row r="203" spans="1:5" s="205" customFormat="1" ht="15.75" x14ac:dyDescent="0.2">
      <c r="A203" s="295"/>
      <c r="C203" s="207"/>
      <c r="D203" s="318"/>
      <c r="E203" s="318"/>
    </row>
    <row r="204" spans="1:5" s="205" customFormat="1" ht="15.75" x14ac:dyDescent="0.2">
      <c r="A204" s="295"/>
      <c r="C204" s="207"/>
      <c r="D204" s="318"/>
      <c r="E204" s="318"/>
    </row>
    <row r="205" spans="1:5" s="205" customFormat="1" ht="15.75" x14ac:dyDescent="0.2">
      <c r="A205" s="295"/>
      <c r="C205" s="207"/>
      <c r="D205" s="318"/>
      <c r="E205" s="318"/>
    </row>
    <row r="206" spans="1:5" s="205" customFormat="1" ht="15.75" x14ac:dyDescent="0.2">
      <c r="A206" s="295"/>
      <c r="C206" s="207"/>
      <c r="D206" s="318"/>
      <c r="E206" s="318"/>
    </row>
    <row r="207" spans="1:5" s="205" customFormat="1" ht="15.75" x14ac:dyDescent="0.2">
      <c r="A207" s="295"/>
      <c r="C207" s="207"/>
      <c r="D207" s="318"/>
      <c r="E207" s="318"/>
    </row>
    <row r="208" spans="1:5" s="205" customFormat="1" ht="15.75" x14ac:dyDescent="0.2">
      <c r="A208" s="295"/>
      <c r="C208" s="207"/>
      <c r="D208" s="318"/>
      <c r="E208" s="318"/>
    </row>
    <row r="209" spans="1:5" s="205" customFormat="1" ht="15.75" x14ac:dyDescent="0.2">
      <c r="A209" s="295"/>
      <c r="C209" s="207"/>
      <c r="D209" s="318"/>
      <c r="E209" s="318"/>
    </row>
    <row r="210" spans="1:5" s="205" customFormat="1" ht="15.75" x14ac:dyDescent="0.2">
      <c r="A210" s="295"/>
      <c r="C210" s="207"/>
      <c r="D210" s="318"/>
      <c r="E210" s="318"/>
    </row>
    <row r="211" spans="1:5" s="205" customFormat="1" ht="15.75" x14ac:dyDescent="0.2">
      <c r="A211" s="295"/>
      <c r="C211" s="207"/>
      <c r="D211" s="318"/>
      <c r="E211" s="318"/>
    </row>
    <row r="212" spans="1:5" s="205" customFormat="1" ht="15.75" x14ac:dyDescent="0.2">
      <c r="A212" s="295"/>
      <c r="C212" s="207"/>
      <c r="D212" s="318"/>
      <c r="E212" s="318"/>
    </row>
    <row r="213" spans="1:5" s="205" customFormat="1" ht="15.75" x14ac:dyDescent="0.2">
      <c r="A213" s="295"/>
      <c r="C213" s="207"/>
      <c r="D213" s="318"/>
      <c r="E213" s="318"/>
    </row>
    <row r="214" spans="1:5" s="205" customFormat="1" ht="15.75" x14ac:dyDescent="0.2">
      <c r="A214" s="295"/>
      <c r="C214" s="207"/>
      <c r="D214" s="318"/>
      <c r="E214" s="318"/>
    </row>
    <row r="215" spans="1:5" s="205" customFormat="1" ht="15.75" x14ac:dyDescent="0.2">
      <c r="A215" s="295"/>
      <c r="C215" s="207"/>
      <c r="D215" s="318"/>
      <c r="E215" s="318"/>
    </row>
    <row r="216" spans="1:5" s="205" customFormat="1" ht="15.75" x14ac:dyDescent="0.2">
      <c r="A216" s="295"/>
      <c r="C216" s="207"/>
      <c r="D216" s="318"/>
      <c r="E216" s="318"/>
    </row>
    <row r="217" spans="1:5" s="205" customFormat="1" ht="15.75" x14ac:dyDescent="0.2">
      <c r="A217" s="295"/>
      <c r="C217" s="207"/>
      <c r="D217" s="318"/>
      <c r="E217" s="318"/>
    </row>
    <row r="218" spans="1:5" s="205" customFormat="1" ht="15.75" x14ac:dyDescent="0.2">
      <c r="A218" s="295"/>
      <c r="C218" s="207"/>
      <c r="D218" s="318"/>
      <c r="E218" s="318"/>
    </row>
    <row r="219" spans="1:5" s="205" customFormat="1" ht="15.75" x14ac:dyDescent="0.2">
      <c r="A219" s="295"/>
      <c r="C219" s="207"/>
      <c r="D219" s="318"/>
      <c r="E219" s="318"/>
    </row>
    <row r="220" spans="1:5" s="205" customFormat="1" ht="15.75" x14ac:dyDescent="0.2">
      <c r="A220" s="295"/>
      <c r="C220" s="207"/>
      <c r="D220" s="318"/>
      <c r="E220" s="318"/>
    </row>
    <row r="221" spans="1:5" s="205" customFormat="1" ht="15.75" x14ac:dyDescent="0.2">
      <c r="A221" s="295"/>
      <c r="C221" s="207"/>
      <c r="D221" s="318"/>
      <c r="E221" s="318"/>
    </row>
    <row r="222" spans="1:5" s="205" customFormat="1" ht="15.75" x14ac:dyDescent="0.2">
      <c r="A222" s="295"/>
      <c r="C222" s="207"/>
      <c r="D222" s="318"/>
      <c r="E222" s="318"/>
    </row>
    <row r="223" spans="1:5" s="205" customFormat="1" ht="15.75" x14ac:dyDescent="0.2">
      <c r="A223" s="295"/>
      <c r="C223" s="207"/>
      <c r="D223" s="318"/>
      <c r="E223" s="318"/>
    </row>
    <row r="224" spans="1:5" s="205" customFormat="1" ht="15.75" x14ac:dyDescent="0.2">
      <c r="A224" s="295"/>
      <c r="C224" s="207"/>
      <c r="D224" s="318"/>
      <c r="E224" s="318"/>
    </row>
    <row r="225" spans="1:5" s="205" customFormat="1" ht="15.75" x14ac:dyDescent="0.2">
      <c r="A225" s="295"/>
      <c r="C225" s="207"/>
      <c r="D225" s="318"/>
      <c r="E225" s="318"/>
    </row>
    <row r="226" spans="1:5" s="205" customFormat="1" ht="15.75" x14ac:dyDescent="0.2">
      <c r="A226" s="295"/>
      <c r="C226" s="207"/>
      <c r="D226" s="318"/>
      <c r="E226" s="318"/>
    </row>
    <row r="227" spans="1:5" s="205" customFormat="1" ht="15.75" x14ac:dyDescent="0.2">
      <c r="A227" s="295"/>
      <c r="C227" s="207"/>
      <c r="D227" s="318"/>
      <c r="E227" s="318"/>
    </row>
    <row r="228" spans="1:5" s="205" customFormat="1" ht="15.75" x14ac:dyDescent="0.2">
      <c r="A228" s="295"/>
      <c r="C228" s="207"/>
      <c r="D228" s="318"/>
      <c r="E228" s="318"/>
    </row>
    <row r="229" spans="1:5" s="205" customFormat="1" ht="15.75" x14ac:dyDescent="0.2">
      <c r="A229" s="295"/>
      <c r="C229" s="207"/>
      <c r="D229" s="318"/>
      <c r="E229" s="318"/>
    </row>
    <row r="230" spans="1:5" s="205" customFormat="1" ht="15.75" x14ac:dyDescent="0.2">
      <c r="A230" s="295"/>
      <c r="C230" s="207"/>
      <c r="D230" s="318"/>
      <c r="E230" s="318"/>
    </row>
    <row r="231" spans="1:5" s="205" customFormat="1" ht="15.75" x14ac:dyDescent="0.2">
      <c r="A231" s="295"/>
      <c r="C231" s="207"/>
      <c r="D231" s="318"/>
      <c r="E231" s="318"/>
    </row>
    <row r="232" spans="1:5" s="205" customFormat="1" ht="15.75" x14ac:dyDescent="0.2">
      <c r="A232" s="295"/>
      <c r="C232" s="207"/>
      <c r="D232" s="318"/>
      <c r="E232" s="318"/>
    </row>
    <row r="233" spans="1:5" s="205" customFormat="1" ht="15.75" x14ac:dyDescent="0.2">
      <c r="A233" s="295"/>
      <c r="C233" s="207"/>
      <c r="D233" s="318"/>
      <c r="E233" s="318"/>
    </row>
    <row r="234" spans="1:5" s="205" customFormat="1" ht="15.75" x14ac:dyDescent="0.2">
      <c r="A234" s="295"/>
      <c r="C234" s="207"/>
      <c r="D234" s="318"/>
      <c r="E234" s="318"/>
    </row>
    <row r="235" spans="1:5" s="205" customFormat="1" ht="15.75" x14ac:dyDescent="0.2">
      <c r="A235" s="295"/>
      <c r="C235" s="207"/>
      <c r="D235" s="318"/>
      <c r="E235" s="318"/>
    </row>
    <row r="236" spans="1:5" s="205" customFormat="1" ht="15.75" x14ac:dyDescent="0.2">
      <c r="A236" s="295"/>
      <c r="C236" s="207"/>
      <c r="D236" s="318"/>
      <c r="E236" s="318"/>
    </row>
    <row r="237" spans="1:5" s="205" customFormat="1" ht="15.75" x14ac:dyDescent="0.2">
      <c r="A237" s="295"/>
      <c r="C237" s="207"/>
      <c r="D237" s="318"/>
      <c r="E237" s="318"/>
    </row>
    <row r="238" spans="1:5" s="205" customFormat="1" ht="15.75" x14ac:dyDescent="0.2">
      <c r="A238" s="295"/>
      <c r="C238" s="207"/>
      <c r="D238" s="318"/>
      <c r="E238" s="318"/>
    </row>
    <row r="239" spans="1:5" s="205" customFormat="1" ht="15.75" x14ac:dyDescent="0.2">
      <c r="A239" s="295"/>
      <c r="C239" s="207"/>
      <c r="D239" s="318"/>
      <c r="E239" s="318"/>
    </row>
    <row r="240" spans="1:5" s="205" customFormat="1" ht="15.75" x14ac:dyDescent="0.2">
      <c r="A240" s="295"/>
      <c r="C240" s="207"/>
      <c r="D240" s="318"/>
      <c r="E240" s="318"/>
    </row>
    <row r="241" spans="1:5" s="205" customFormat="1" ht="15.75" x14ac:dyDescent="0.2">
      <c r="A241" s="295"/>
      <c r="C241" s="207"/>
      <c r="D241" s="318"/>
      <c r="E241" s="318"/>
    </row>
    <row r="242" spans="1:5" s="205" customFormat="1" ht="15.75" x14ac:dyDescent="0.2">
      <c r="A242" s="295"/>
      <c r="C242" s="207"/>
      <c r="D242" s="318"/>
      <c r="E242" s="318"/>
    </row>
    <row r="243" spans="1:5" s="205" customFormat="1" ht="15.75" x14ac:dyDescent="0.2">
      <c r="A243" s="295"/>
      <c r="C243" s="207"/>
      <c r="D243" s="318"/>
      <c r="E243" s="318"/>
    </row>
    <row r="244" spans="1:5" s="205" customFormat="1" ht="15.75" x14ac:dyDescent="0.2">
      <c r="A244" s="295"/>
      <c r="C244" s="207"/>
      <c r="D244" s="318"/>
      <c r="E244" s="318"/>
    </row>
    <row r="245" spans="1:5" s="205" customFormat="1" ht="15.75" x14ac:dyDescent="0.2">
      <c r="A245" s="295"/>
      <c r="C245" s="207"/>
      <c r="D245" s="318"/>
      <c r="E245" s="318"/>
    </row>
    <row r="246" spans="1:5" s="205" customFormat="1" ht="15.75" x14ac:dyDescent="0.2">
      <c r="A246" s="295"/>
      <c r="C246" s="207"/>
      <c r="D246" s="318"/>
      <c r="E246" s="318"/>
    </row>
    <row r="247" spans="1:5" s="205" customFormat="1" ht="15.75" x14ac:dyDescent="0.2">
      <c r="A247" s="295"/>
      <c r="C247" s="207"/>
      <c r="D247" s="318"/>
      <c r="E247" s="318"/>
    </row>
    <row r="248" spans="1:5" s="205" customFormat="1" ht="15.75" x14ac:dyDescent="0.2">
      <c r="A248" s="295"/>
      <c r="C248" s="207"/>
      <c r="D248" s="318"/>
      <c r="E248" s="318"/>
    </row>
    <row r="249" spans="1:5" s="205" customFormat="1" ht="15.75" x14ac:dyDescent="0.2">
      <c r="A249" s="295"/>
      <c r="C249" s="207"/>
      <c r="D249" s="318"/>
      <c r="E249" s="318"/>
    </row>
    <row r="250" spans="1:5" s="205" customFormat="1" ht="15.75" x14ac:dyDescent="0.2">
      <c r="A250" s="295"/>
      <c r="C250" s="207"/>
      <c r="D250" s="318"/>
      <c r="E250" s="318"/>
    </row>
    <row r="251" spans="1:5" s="205" customFormat="1" ht="15.75" x14ac:dyDescent="0.2">
      <c r="A251" s="295"/>
      <c r="C251" s="207"/>
      <c r="D251" s="318"/>
      <c r="E251" s="318"/>
    </row>
    <row r="252" spans="1:5" s="205" customFormat="1" ht="15.75" x14ac:dyDescent="0.2">
      <c r="A252" s="295"/>
      <c r="C252" s="207"/>
      <c r="D252" s="318"/>
      <c r="E252" s="318"/>
    </row>
    <row r="253" spans="1:5" s="205" customFormat="1" ht="15.75" x14ac:dyDescent="0.2">
      <c r="A253" s="295"/>
      <c r="C253" s="207"/>
      <c r="D253" s="318"/>
      <c r="E253" s="318"/>
    </row>
    <row r="254" spans="1:5" s="205" customFormat="1" ht="15.75" x14ac:dyDescent="0.2">
      <c r="A254" s="295"/>
      <c r="C254" s="207"/>
      <c r="D254" s="318"/>
      <c r="E254" s="318"/>
    </row>
    <row r="255" spans="1:5" s="205" customFormat="1" ht="15.75" x14ac:dyDescent="0.2">
      <c r="A255" s="295"/>
      <c r="C255" s="207"/>
      <c r="D255" s="318"/>
      <c r="E255" s="318"/>
    </row>
    <row r="256" spans="1:5" s="205" customFormat="1" ht="15.75" x14ac:dyDescent="0.2">
      <c r="A256" s="295"/>
      <c r="C256" s="207"/>
      <c r="D256" s="318"/>
      <c r="E256" s="318"/>
    </row>
    <row r="257" spans="1:5" s="205" customFormat="1" ht="15.75" x14ac:dyDescent="0.2">
      <c r="A257" s="295"/>
      <c r="C257" s="207"/>
      <c r="D257" s="318"/>
      <c r="E257" s="318"/>
    </row>
    <row r="258" spans="1:5" s="205" customFormat="1" ht="15.75" x14ac:dyDescent="0.2">
      <c r="A258" s="295"/>
      <c r="C258" s="207"/>
      <c r="D258" s="318"/>
      <c r="E258" s="318"/>
    </row>
    <row r="259" spans="1:5" s="205" customFormat="1" ht="15.75" x14ac:dyDescent="0.2">
      <c r="A259" s="295"/>
      <c r="C259" s="207"/>
      <c r="D259" s="318"/>
      <c r="E259" s="318"/>
    </row>
    <row r="260" spans="1:5" s="205" customFormat="1" ht="15.75" x14ac:dyDescent="0.2">
      <c r="A260" s="295"/>
      <c r="C260" s="207"/>
      <c r="D260" s="318"/>
      <c r="E260" s="318"/>
    </row>
    <row r="261" spans="1:5" s="205" customFormat="1" ht="15.75" x14ac:dyDescent="0.2">
      <c r="A261" s="295"/>
      <c r="C261" s="207"/>
      <c r="D261" s="318"/>
      <c r="E261" s="318"/>
    </row>
    <row r="262" spans="1:5" s="205" customFormat="1" ht="15.75" x14ac:dyDescent="0.2">
      <c r="A262" s="295"/>
      <c r="C262" s="207"/>
      <c r="D262" s="318"/>
      <c r="E262" s="318"/>
    </row>
    <row r="263" spans="1:5" s="205" customFormat="1" ht="15.75" x14ac:dyDescent="0.2">
      <c r="A263" s="295"/>
      <c r="C263" s="207"/>
      <c r="D263" s="318"/>
      <c r="E263" s="318"/>
    </row>
    <row r="264" spans="1:5" s="205" customFormat="1" ht="15.75" x14ac:dyDescent="0.2">
      <c r="A264" s="295"/>
      <c r="C264" s="207"/>
      <c r="D264" s="318"/>
      <c r="E264" s="318"/>
    </row>
    <row r="265" spans="1:5" s="205" customFormat="1" ht="15.75" x14ac:dyDescent="0.2">
      <c r="A265" s="295"/>
      <c r="C265" s="207"/>
      <c r="D265" s="318"/>
      <c r="E265" s="318"/>
    </row>
    <row r="266" spans="1:5" s="205" customFormat="1" ht="15.75" x14ac:dyDescent="0.2">
      <c r="A266" s="295"/>
      <c r="C266" s="207"/>
      <c r="D266" s="318"/>
      <c r="E266" s="318"/>
    </row>
    <row r="267" spans="1:5" s="205" customFormat="1" ht="15.75" x14ac:dyDescent="0.2">
      <c r="A267" s="295"/>
      <c r="C267" s="207"/>
      <c r="D267" s="318"/>
      <c r="E267" s="318"/>
    </row>
    <row r="268" spans="1:5" s="205" customFormat="1" ht="15.75" x14ac:dyDescent="0.2">
      <c r="A268" s="295"/>
      <c r="C268" s="207"/>
      <c r="D268" s="318"/>
      <c r="E268" s="318"/>
    </row>
    <row r="269" spans="1:5" s="205" customFormat="1" ht="15.75" x14ac:dyDescent="0.2">
      <c r="A269" s="295"/>
      <c r="C269" s="207"/>
      <c r="D269" s="318"/>
      <c r="E269" s="318"/>
    </row>
    <row r="270" spans="1:5" s="205" customFormat="1" ht="15.75" x14ac:dyDescent="0.2">
      <c r="A270" s="295"/>
      <c r="C270" s="207"/>
      <c r="D270" s="318"/>
      <c r="E270" s="318"/>
    </row>
    <row r="271" spans="1:5" s="205" customFormat="1" ht="15.75" x14ac:dyDescent="0.2">
      <c r="A271" s="295"/>
      <c r="C271" s="207"/>
      <c r="D271" s="318"/>
      <c r="E271" s="318"/>
    </row>
    <row r="272" spans="1:5" s="205" customFormat="1" ht="15.75" x14ac:dyDescent="0.2">
      <c r="A272" s="295"/>
      <c r="C272" s="207"/>
      <c r="D272" s="318"/>
      <c r="E272" s="318"/>
    </row>
    <row r="273" spans="1:5" s="205" customFormat="1" ht="15.75" x14ac:dyDescent="0.2">
      <c r="A273" s="295"/>
      <c r="C273" s="207"/>
      <c r="D273" s="318"/>
      <c r="E273" s="318"/>
    </row>
    <row r="274" spans="1:5" s="205" customFormat="1" ht="15.75" x14ac:dyDescent="0.2">
      <c r="A274" s="295"/>
      <c r="C274" s="207"/>
      <c r="D274" s="318"/>
      <c r="E274" s="318"/>
    </row>
    <row r="275" spans="1:5" s="205" customFormat="1" ht="15.75" x14ac:dyDescent="0.2">
      <c r="A275" s="295"/>
      <c r="C275" s="207"/>
      <c r="D275" s="318"/>
      <c r="E275" s="318"/>
    </row>
    <row r="276" spans="1:5" s="205" customFormat="1" ht="15.75" x14ac:dyDescent="0.2">
      <c r="A276" s="295"/>
      <c r="C276" s="207"/>
      <c r="D276" s="318"/>
      <c r="E276" s="318"/>
    </row>
    <row r="277" spans="1:5" s="205" customFormat="1" ht="15.75" x14ac:dyDescent="0.2">
      <c r="A277" s="295"/>
      <c r="C277" s="207"/>
      <c r="D277" s="318"/>
      <c r="E277" s="318"/>
    </row>
    <row r="278" spans="1:5" s="205" customFormat="1" ht="15.75" x14ac:dyDescent="0.2">
      <c r="A278" s="295"/>
      <c r="C278" s="207"/>
      <c r="D278" s="318"/>
      <c r="E278" s="318"/>
    </row>
    <row r="279" spans="1:5" s="205" customFormat="1" ht="15.75" x14ac:dyDescent="0.2">
      <c r="A279" s="295"/>
      <c r="C279" s="207"/>
      <c r="D279" s="318"/>
      <c r="E279" s="318"/>
    </row>
    <row r="280" spans="1:5" s="205" customFormat="1" ht="15.75" x14ac:dyDescent="0.2">
      <c r="A280" s="295"/>
      <c r="C280" s="207"/>
      <c r="D280" s="318"/>
      <c r="E280" s="318"/>
    </row>
    <row r="281" spans="1:5" s="205" customFormat="1" ht="15.75" x14ac:dyDescent="0.2">
      <c r="A281" s="295"/>
      <c r="C281" s="207"/>
      <c r="D281" s="318"/>
      <c r="E281" s="318"/>
    </row>
    <row r="282" spans="1:5" s="205" customFormat="1" ht="15.75" x14ac:dyDescent="0.2">
      <c r="A282" s="295"/>
      <c r="C282" s="207"/>
      <c r="D282" s="318"/>
      <c r="E282" s="318"/>
    </row>
    <row r="283" spans="1:5" s="205" customFormat="1" ht="15.75" x14ac:dyDescent="0.2">
      <c r="A283" s="295"/>
      <c r="C283" s="207"/>
      <c r="D283" s="318"/>
      <c r="E283" s="318"/>
    </row>
    <row r="284" spans="1:5" s="205" customFormat="1" ht="15.75" x14ac:dyDescent="0.2">
      <c r="A284" s="295"/>
      <c r="C284" s="207"/>
      <c r="D284" s="318"/>
      <c r="E284" s="318"/>
    </row>
    <row r="285" spans="1:5" s="205" customFormat="1" ht="15.75" x14ac:dyDescent="0.2">
      <c r="A285" s="295"/>
      <c r="C285" s="207"/>
      <c r="D285" s="318"/>
      <c r="E285" s="318"/>
    </row>
    <row r="286" spans="1:5" s="205" customFormat="1" ht="15.75" x14ac:dyDescent="0.2">
      <c r="A286" s="295"/>
      <c r="C286" s="207"/>
      <c r="D286" s="318"/>
      <c r="E286" s="318"/>
    </row>
    <row r="287" spans="1:5" s="205" customFormat="1" ht="15.75" x14ac:dyDescent="0.2">
      <c r="A287" s="295"/>
      <c r="C287" s="207"/>
      <c r="D287" s="318"/>
      <c r="E287" s="318"/>
    </row>
    <row r="288" spans="1:5" s="205" customFormat="1" ht="15.75" x14ac:dyDescent="0.2">
      <c r="A288" s="295"/>
      <c r="C288" s="207"/>
      <c r="D288" s="318"/>
      <c r="E288" s="318"/>
    </row>
    <row r="289" spans="1:5" s="205" customFormat="1" ht="15.75" x14ac:dyDescent="0.2">
      <c r="A289" s="295"/>
      <c r="C289" s="207"/>
      <c r="D289" s="318"/>
      <c r="E289" s="318"/>
    </row>
    <row r="290" spans="1:5" s="205" customFormat="1" ht="15.75" x14ac:dyDescent="0.2">
      <c r="A290" s="295"/>
      <c r="C290" s="207"/>
      <c r="D290" s="318"/>
      <c r="E290" s="318"/>
    </row>
    <row r="291" spans="1:5" s="205" customFormat="1" ht="15.75" x14ac:dyDescent="0.2">
      <c r="A291" s="295"/>
      <c r="C291" s="207"/>
      <c r="D291" s="318"/>
      <c r="E291" s="318"/>
    </row>
    <row r="292" spans="1:5" s="205" customFormat="1" ht="15.75" x14ac:dyDescent="0.2">
      <c r="A292" s="295"/>
      <c r="C292" s="207"/>
      <c r="D292" s="318"/>
      <c r="E292" s="318"/>
    </row>
    <row r="293" spans="1:5" s="205" customFormat="1" ht="15.75" x14ac:dyDescent="0.2">
      <c r="A293" s="295"/>
      <c r="C293" s="207"/>
      <c r="D293" s="318"/>
      <c r="E293" s="318"/>
    </row>
    <row r="294" spans="1:5" s="205" customFormat="1" ht="15.75" x14ac:dyDescent="0.2">
      <c r="A294" s="295"/>
      <c r="C294" s="207"/>
      <c r="D294" s="318"/>
      <c r="E294" s="318"/>
    </row>
    <row r="295" spans="1:5" s="205" customFormat="1" ht="15.75" x14ac:dyDescent="0.2">
      <c r="A295" s="295"/>
      <c r="C295" s="207"/>
      <c r="D295" s="318"/>
      <c r="E295" s="318"/>
    </row>
    <row r="296" spans="1:5" s="205" customFormat="1" ht="15.75" x14ac:dyDescent="0.2">
      <c r="A296" s="295"/>
      <c r="C296" s="207"/>
      <c r="D296" s="318"/>
      <c r="E296" s="318"/>
    </row>
    <row r="297" spans="1:5" s="205" customFormat="1" ht="15.75" x14ac:dyDescent="0.2">
      <c r="A297" s="295"/>
      <c r="C297" s="207"/>
      <c r="D297" s="318"/>
      <c r="E297" s="318"/>
    </row>
    <row r="298" spans="1:5" s="205" customFormat="1" ht="15.75" x14ac:dyDescent="0.2">
      <c r="A298" s="295"/>
      <c r="C298" s="207"/>
      <c r="D298" s="318"/>
      <c r="E298" s="318"/>
    </row>
    <row r="299" spans="1:5" s="205" customFormat="1" ht="15.75" x14ac:dyDescent="0.2">
      <c r="A299" s="295"/>
      <c r="C299" s="207"/>
      <c r="D299" s="318"/>
      <c r="E299" s="318"/>
    </row>
    <row r="300" spans="1:5" s="205" customFormat="1" ht="15.75" x14ac:dyDescent="0.2">
      <c r="A300" s="295"/>
      <c r="C300" s="207"/>
      <c r="D300" s="318"/>
      <c r="E300" s="318"/>
    </row>
    <row r="301" spans="1:5" s="205" customFormat="1" ht="15.75" x14ac:dyDescent="0.2">
      <c r="A301" s="295"/>
      <c r="C301" s="207"/>
      <c r="D301" s="318"/>
      <c r="E301" s="318"/>
    </row>
    <row r="302" spans="1:5" s="205" customFormat="1" ht="15.75" x14ac:dyDescent="0.2">
      <c r="A302" s="295"/>
      <c r="C302" s="207"/>
      <c r="D302" s="318"/>
      <c r="E302" s="318"/>
    </row>
    <row r="303" spans="1:5" s="205" customFormat="1" ht="15.75" x14ac:dyDescent="0.2">
      <c r="A303" s="295"/>
      <c r="C303" s="207"/>
      <c r="D303" s="318"/>
      <c r="E303" s="318"/>
    </row>
    <row r="304" spans="1:5" s="205" customFormat="1" ht="15.75" x14ac:dyDescent="0.2">
      <c r="A304" s="295"/>
      <c r="C304" s="207"/>
      <c r="D304" s="318"/>
      <c r="E304" s="318"/>
    </row>
    <row r="305" spans="1:5" s="205" customFormat="1" ht="15.75" x14ac:dyDescent="0.2">
      <c r="A305" s="295"/>
      <c r="C305" s="207"/>
      <c r="D305" s="318"/>
      <c r="E305" s="318"/>
    </row>
    <row r="306" spans="1:5" s="205" customFormat="1" ht="15.75" x14ac:dyDescent="0.2">
      <c r="A306" s="295"/>
      <c r="C306" s="207"/>
      <c r="D306" s="318"/>
      <c r="E306" s="318"/>
    </row>
    <row r="307" spans="1:5" s="205" customFormat="1" ht="15.75" x14ac:dyDescent="0.2">
      <c r="A307" s="295"/>
      <c r="C307" s="207"/>
      <c r="D307" s="318"/>
      <c r="E307" s="318"/>
    </row>
    <row r="308" spans="1:5" s="205" customFormat="1" ht="15.75" x14ac:dyDescent="0.2">
      <c r="A308" s="295"/>
      <c r="C308" s="207"/>
      <c r="D308" s="318"/>
      <c r="E308" s="318"/>
    </row>
    <row r="309" spans="1:5" s="205" customFormat="1" ht="15.75" x14ac:dyDescent="0.2">
      <c r="A309" s="295"/>
      <c r="C309" s="207"/>
      <c r="D309" s="318"/>
      <c r="E309" s="318"/>
    </row>
    <row r="310" spans="1:5" s="205" customFormat="1" ht="15.75" x14ac:dyDescent="0.2">
      <c r="A310" s="295"/>
      <c r="C310" s="207"/>
      <c r="D310" s="318"/>
      <c r="E310" s="318"/>
    </row>
    <row r="311" spans="1:5" s="205" customFormat="1" ht="15.75" x14ac:dyDescent="0.2">
      <c r="A311" s="295"/>
      <c r="C311" s="207"/>
      <c r="D311" s="318"/>
      <c r="E311" s="318"/>
    </row>
    <row r="312" spans="1:5" s="205" customFormat="1" ht="15.75" x14ac:dyDescent="0.2">
      <c r="A312" s="295"/>
      <c r="C312" s="207"/>
      <c r="D312" s="318"/>
      <c r="E312" s="318"/>
    </row>
    <row r="313" spans="1:5" s="205" customFormat="1" ht="15.75" x14ac:dyDescent="0.2">
      <c r="A313" s="295"/>
      <c r="C313" s="207"/>
      <c r="D313" s="318"/>
      <c r="E313" s="318"/>
    </row>
    <row r="314" spans="1:5" s="205" customFormat="1" ht="15.75" x14ac:dyDescent="0.2">
      <c r="A314" s="295"/>
      <c r="C314" s="207"/>
      <c r="D314" s="318"/>
      <c r="E314" s="318"/>
    </row>
    <row r="315" spans="1:5" s="205" customFormat="1" ht="15.75" x14ac:dyDescent="0.2">
      <c r="A315" s="295"/>
      <c r="C315" s="207"/>
      <c r="D315" s="318"/>
      <c r="E315" s="318"/>
    </row>
    <row r="316" spans="1:5" s="205" customFormat="1" ht="15.75" x14ac:dyDescent="0.2">
      <c r="A316" s="295"/>
      <c r="C316" s="207"/>
      <c r="D316" s="318"/>
      <c r="E316" s="318"/>
    </row>
    <row r="317" spans="1:5" s="205" customFormat="1" ht="15.75" x14ac:dyDescent="0.2">
      <c r="A317" s="295"/>
      <c r="C317" s="207"/>
      <c r="D317" s="318"/>
      <c r="E317" s="318"/>
    </row>
    <row r="318" spans="1:5" s="205" customFormat="1" ht="15.75" x14ac:dyDescent="0.2">
      <c r="A318" s="295"/>
      <c r="C318" s="207"/>
      <c r="D318" s="318"/>
      <c r="E318" s="318"/>
    </row>
    <row r="319" spans="1:5" s="205" customFormat="1" ht="15.75" x14ac:dyDescent="0.2">
      <c r="A319" s="295"/>
      <c r="C319" s="207"/>
      <c r="D319" s="318"/>
      <c r="E319" s="318"/>
    </row>
    <row r="320" spans="1:5" s="205" customFormat="1" ht="15.75" x14ac:dyDescent="0.2">
      <c r="A320" s="295"/>
      <c r="C320" s="207"/>
      <c r="D320" s="318"/>
      <c r="E320" s="318"/>
    </row>
    <row r="321" spans="1:5" s="205" customFormat="1" ht="15.75" x14ac:dyDescent="0.2">
      <c r="A321" s="295"/>
      <c r="C321" s="207"/>
      <c r="D321" s="318"/>
      <c r="E321" s="318"/>
    </row>
    <row r="322" spans="1:5" s="205" customFormat="1" ht="15.75" x14ac:dyDescent="0.2">
      <c r="A322" s="295"/>
      <c r="C322" s="207"/>
      <c r="D322" s="318"/>
      <c r="E322" s="318"/>
    </row>
    <row r="323" spans="1:5" s="205" customFormat="1" ht="15.75" x14ac:dyDescent="0.2">
      <c r="A323" s="295"/>
      <c r="C323" s="207"/>
      <c r="D323" s="318"/>
      <c r="E323" s="318"/>
    </row>
    <row r="324" spans="1:5" s="205" customFormat="1" ht="15.75" x14ac:dyDescent="0.2">
      <c r="A324" s="295"/>
      <c r="C324" s="207"/>
      <c r="D324" s="318"/>
      <c r="E324" s="318"/>
    </row>
    <row r="325" spans="1:5" s="205" customFormat="1" ht="15.75" x14ac:dyDescent="0.2">
      <c r="A325" s="295"/>
      <c r="C325" s="207"/>
      <c r="D325" s="318"/>
      <c r="E325" s="318"/>
    </row>
    <row r="326" spans="1:5" s="205" customFormat="1" ht="15.75" x14ac:dyDescent="0.2">
      <c r="A326" s="295"/>
      <c r="C326" s="207"/>
      <c r="D326" s="318"/>
      <c r="E326" s="318"/>
    </row>
    <row r="327" spans="1:5" s="205" customFormat="1" ht="15.75" x14ac:dyDescent="0.2">
      <c r="A327" s="295"/>
      <c r="C327" s="207"/>
      <c r="D327" s="318"/>
      <c r="E327" s="318"/>
    </row>
    <row r="328" spans="1:5" s="205" customFormat="1" ht="15.75" x14ac:dyDescent="0.2">
      <c r="A328" s="295"/>
      <c r="C328" s="207"/>
      <c r="D328" s="318"/>
      <c r="E328" s="318"/>
    </row>
    <row r="329" spans="1:5" s="205" customFormat="1" ht="15.75" x14ac:dyDescent="0.2">
      <c r="A329" s="295"/>
      <c r="C329" s="207"/>
      <c r="D329" s="318"/>
      <c r="E329" s="318"/>
    </row>
    <row r="330" spans="1:5" s="205" customFormat="1" ht="15.75" x14ac:dyDescent="0.2">
      <c r="A330" s="295"/>
      <c r="C330" s="207"/>
      <c r="D330" s="318"/>
      <c r="E330" s="318"/>
    </row>
    <row r="331" spans="1:5" s="205" customFormat="1" ht="15.75" x14ac:dyDescent="0.2">
      <c r="A331" s="295"/>
      <c r="C331" s="207"/>
      <c r="D331" s="318"/>
      <c r="E331" s="318"/>
    </row>
    <row r="332" spans="1:5" s="205" customFormat="1" ht="15.75" x14ac:dyDescent="0.2">
      <c r="A332" s="295"/>
      <c r="C332" s="207"/>
      <c r="D332" s="318"/>
      <c r="E332" s="318"/>
    </row>
    <row r="333" spans="1:5" s="205" customFormat="1" ht="15.75" x14ac:dyDescent="0.2">
      <c r="A333" s="295"/>
      <c r="C333" s="207"/>
      <c r="D333" s="318"/>
      <c r="E333" s="318"/>
    </row>
    <row r="334" spans="1:5" s="205" customFormat="1" ht="15.75" x14ac:dyDescent="0.2">
      <c r="A334" s="295"/>
      <c r="C334" s="207"/>
      <c r="D334" s="318"/>
      <c r="E334" s="318"/>
    </row>
    <row r="335" spans="1:5" s="205" customFormat="1" ht="15.75" x14ac:dyDescent="0.2">
      <c r="A335" s="295"/>
      <c r="C335" s="207"/>
      <c r="D335" s="318"/>
      <c r="E335" s="318"/>
    </row>
    <row r="336" spans="1:5" s="205" customFormat="1" ht="15.75" x14ac:dyDescent="0.2">
      <c r="A336" s="295"/>
      <c r="C336" s="207"/>
      <c r="D336" s="318"/>
      <c r="E336" s="318"/>
    </row>
    <row r="337" spans="1:5" s="205" customFormat="1" ht="15.75" x14ac:dyDescent="0.2">
      <c r="A337" s="295"/>
      <c r="C337" s="207"/>
      <c r="D337" s="318"/>
      <c r="E337" s="318"/>
    </row>
    <row r="338" spans="1:5" s="205" customFormat="1" ht="15.75" x14ac:dyDescent="0.2">
      <c r="A338" s="295"/>
      <c r="C338" s="207"/>
      <c r="D338" s="318"/>
      <c r="E338" s="318"/>
    </row>
    <row r="339" spans="1:5" s="205" customFormat="1" ht="15.75" x14ac:dyDescent="0.2">
      <c r="A339" s="295"/>
      <c r="C339" s="207"/>
      <c r="D339" s="318"/>
      <c r="E339" s="318"/>
    </row>
    <row r="340" spans="1:5" s="205" customFormat="1" ht="15.75" x14ac:dyDescent="0.2">
      <c r="A340" s="295"/>
      <c r="C340" s="207"/>
      <c r="D340" s="318"/>
      <c r="E340" s="318"/>
    </row>
    <row r="341" spans="1:5" s="205" customFormat="1" ht="15.75" x14ac:dyDescent="0.2">
      <c r="A341" s="295"/>
      <c r="C341" s="207"/>
      <c r="D341" s="318"/>
      <c r="E341" s="318"/>
    </row>
    <row r="342" spans="1:5" s="205" customFormat="1" ht="15.75" x14ac:dyDescent="0.2">
      <c r="A342" s="295"/>
      <c r="C342" s="207"/>
      <c r="D342" s="318"/>
      <c r="E342" s="318"/>
    </row>
    <row r="343" spans="1:5" s="205" customFormat="1" ht="15.75" x14ac:dyDescent="0.2">
      <c r="A343" s="295"/>
      <c r="C343" s="207"/>
      <c r="D343" s="318"/>
      <c r="E343" s="318"/>
    </row>
    <row r="344" spans="1:5" s="205" customFormat="1" ht="15.75" x14ac:dyDescent="0.2">
      <c r="A344" s="295"/>
      <c r="C344" s="207"/>
      <c r="D344" s="318"/>
      <c r="E344" s="318"/>
    </row>
    <row r="345" spans="1:5" s="205" customFormat="1" ht="15.75" x14ac:dyDescent="0.2">
      <c r="A345" s="295"/>
      <c r="C345" s="207"/>
      <c r="D345" s="318"/>
      <c r="E345" s="318"/>
    </row>
    <row r="346" spans="1:5" s="205" customFormat="1" ht="15.75" x14ac:dyDescent="0.2">
      <c r="A346" s="295"/>
      <c r="C346" s="207"/>
      <c r="D346" s="318"/>
      <c r="E346" s="318"/>
    </row>
    <row r="347" spans="1:5" s="205" customFormat="1" ht="15.75" x14ac:dyDescent="0.2">
      <c r="A347" s="295"/>
      <c r="C347" s="207"/>
      <c r="D347" s="318"/>
      <c r="E347" s="318"/>
    </row>
    <row r="348" spans="1:5" s="205" customFormat="1" ht="15.75" x14ac:dyDescent="0.2">
      <c r="A348" s="295"/>
      <c r="C348" s="207"/>
      <c r="D348" s="318"/>
      <c r="E348" s="318"/>
    </row>
    <row r="349" spans="1:5" s="205" customFormat="1" ht="15.75" x14ac:dyDescent="0.2">
      <c r="A349" s="295"/>
      <c r="C349" s="207"/>
      <c r="D349" s="318"/>
      <c r="E349" s="318"/>
    </row>
    <row r="350" spans="1:5" s="205" customFormat="1" ht="15.75" x14ac:dyDescent="0.2">
      <c r="A350" s="295"/>
      <c r="C350" s="207"/>
      <c r="D350" s="318"/>
      <c r="E350" s="318"/>
    </row>
    <row r="351" spans="1:5" s="205" customFormat="1" ht="15.75" x14ac:dyDescent="0.2">
      <c r="A351" s="295"/>
      <c r="C351" s="207"/>
      <c r="D351" s="318"/>
      <c r="E351" s="318"/>
    </row>
    <row r="352" spans="1:5" s="205" customFormat="1" ht="15.75" x14ac:dyDescent="0.2">
      <c r="A352" s="295"/>
      <c r="C352" s="207"/>
      <c r="D352" s="318"/>
      <c r="E352" s="318"/>
    </row>
    <row r="353" spans="1:5" s="205" customFormat="1" ht="15.75" x14ac:dyDescent="0.2">
      <c r="A353" s="295"/>
      <c r="C353" s="207"/>
      <c r="D353" s="318"/>
      <c r="E353" s="318"/>
    </row>
    <row r="354" spans="1:5" s="205" customFormat="1" ht="15.75" x14ac:dyDescent="0.2">
      <c r="A354" s="295"/>
      <c r="C354" s="207"/>
      <c r="D354" s="318"/>
      <c r="E354" s="318"/>
    </row>
    <row r="355" spans="1:5" s="205" customFormat="1" ht="15.75" x14ac:dyDescent="0.2">
      <c r="A355" s="295"/>
      <c r="C355" s="207"/>
      <c r="D355" s="318"/>
      <c r="E355" s="318"/>
    </row>
    <row r="356" spans="1:5" s="205" customFormat="1" ht="15.75" x14ac:dyDescent="0.2">
      <c r="A356" s="295"/>
      <c r="C356" s="207"/>
      <c r="D356" s="318"/>
      <c r="E356" s="318"/>
    </row>
    <row r="357" spans="1:5" s="205" customFormat="1" ht="15.75" x14ac:dyDescent="0.2">
      <c r="A357" s="295"/>
      <c r="C357" s="207"/>
      <c r="D357" s="318"/>
      <c r="E357" s="318"/>
    </row>
    <row r="358" spans="1:5" s="205" customFormat="1" ht="15.75" x14ac:dyDescent="0.2">
      <c r="A358" s="295"/>
      <c r="C358" s="207"/>
      <c r="D358" s="318"/>
      <c r="E358" s="318"/>
    </row>
    <row r="359" spans="1:5" s="205" customFormat="1" ht="15.75" x14ac:dyDescent="0.2">
      <c r="A359" s="295"/>
      <c r="C359" s="207"/>
      <c r="D359" s="318"/>
      <c r="E359" s="318"/>
    </row>
    <row r="360" spans="1:5" s="205" customFormat="1" ht="15.75" x14ac:dyDescent="0.2">
      <c r="A360" s="295"/>
      <c r="C360" s="207"/>
      <c r="D360" s="318"/>
      <c r="E360" s="318"/>
    </row>
    <row r="361" spans="1:5" s="205" customFormat="1" ht="15.75" x14ac:dyDescent="0.2">
      <c r="A361" s="295"/>
      <c r="C361" s="207"/>
      <c r="D361" s="318"/>
      <c r="E361" s="318"/>
    </row>
    <row r="362" spans="1:5" s="205" customFormat="1" ht="15.75" x14ac:dyDescent="0.2">
      <c r="A362" s="295"/>
      <c r="C362" s="207"/>
      <c r="D362" s="318"/>
      <c r="E362" s="318"/>
    </row>
    <row r="363" spans="1:5" s="205" customFormat="1" ht="15.75" x14ac:dyDescent="0.2">
      <c r="A363" s="295"/>
      <c r="C363" s="207"/>
      <c r="D363" s="318"/>
      <c r="E363" s="318"/>
    </row>
    <row r="364" spans="1:5" s="205" customFormat="1" ht="15.75" x14ac:dyDescent="0.2">
      <c r="A364" s="295"/>
      <c r="C364" s="207"/>
      <c r="D364" s="318"/>
      <c r="E364" s="318"/>
    </row>
    <row r="365" spans="1:5" s="205" customFormat="1" ht="15.75" x14ac:dyDescent="0.2">
      <c r="A365" s="295"/>
      <c r="C365" s="207"/>
      <c r="D365" s="318"/>
      <c r="E365" s="318"/>
    </row>
    <row r="366" spans="1:5" s="205" customFormat="1" ht="15.75" x14ac:dyDescent="0.2">
      <c r="A366" s="295"/>
      <c r="C366" s="207"/>
      <c r="D366" s="318"/>
      <c r="E366" s="318"/>
    </row>
    <row r="367" spans="1:5" s="205" customFormat="1" ht="15.75" x14ac:dyDescent="0.2">
      <c r="A367" s="295"/>
      <c r="C367" s="207"/>
      <c r="D367" s="318"/>
      <c r="E367" s="318"/>
    </row>
    <row r="368" spans="1:5" s="205" customFormat="1" ht="15.75" x14ac:dyDescent="0.2">
      <c r="A368" s="295"/>
      <c r="C368" s="207"/>
      <c r="D368" s="318"/>
      <c r="E368" s="318"/>
    </row>
    <row r="369" spans="1:5" s="205" customFormat="1" ht="15.75" x14ac:dyDescent="0.2">
      <c r="A369" s="295"/>
      <c r="C369" s="207"/>
      <c r="D369" s="318"/>
      <c r="E369" s="318"/>
    </row>
    <row r="370" spans="1:5" s="205" customFormat="1" ht="15.75" x14ac:dyDescent="0.2">
      <c r="A370" s="295"/>
      <c r="C370" s="207"/>
      <c r="D370" s="318"/>
      <c r="E370" s="318"/>
    </row>
    <row r="371" spans="1:5" s="205" customFormat="1" ht="15.75" x14ac:dyDescent="0.2">
      <c r="A371" s="295"/>
      <c r="C371" s="207"/>
      <c r="D371" s="318"/>
      <c r="E371" s="318"/>
    </row>
    <row r="372" spans="1:5" s="205" customFormat="1" ht="15.75" x14ac:dyDescent="0.2">
      <c r="A372" s="295"/>
      <c r="C372" s="207"/>
      <c r="D372" s="318"/>
      <c r="E372" s="318"/>
    </row>
    <row r="373" spans="1:5" s="205" customFormat="1" ht="15.75" x14ac:dyDescent="0.2">
      <c r="A373" s="295"/>
      <c r="C373" s="207"/>
      <c r="D373" s="318"/>
      <c r="E373" s="318"/>
    </row>
    <row r="374" spans="1:5" s="205" customFormat="1" ht="15.75" x14ac:dyDescent="0.2">
      <c r="A374" s="295"/>
      <c r="C374" s="207"/>
      <c r="D374" s="318"/>
      <c r="E374" s="318"/>
    </row>
    <row r="375" spans="1:5" s="205" customFormat="1" ht="15.75" x14ac:dyDescent="0.2">
      <c r="A375" s="295"/>
      <c r="C375" s="207"/>
      <c r="D375" s="318"/>
      <c r="E375" s="318"/>
    </row>
    <row r="376" spans="1:5" s="205" customFormat="1" ht="15.75" x14ac:dyDescent="0.2">
      <c r="A376" s="295"/>
      <c r="C376" s="207"/>
      <c r="D376" s="318"/>
      <c r="E376" s="318"/>
    </row>
    <row r="377" spans="1:5" s="205" customFormat="1" ht="15.75" x14ac:dyDescent="0.2">
      <c r="A377" s="295"/>
      <c r="C377" s="207"/>
      <c r="D377" s="318"/>
      <c r="E377" s="318"/>
    </row>
    <row r="378" spans="1:5" s="205" customFormat="1" ht="15.75" x14ac:dyDescent="0.2">
      <c r="A378" s="295"/>
      <c r="C378" s="207"/>
      <c r="D378" s="318"/>
      <c r="E378" s="318"/>
    </row>
    <row r="379" spans="1:5" s="205" customFormat="1" ht="15.75" x14ac:dyDescent="0.2">
      <c r="A379" s="295"/>
      <c r="C379" s="207"/>
      <c r="D379" s="318"/>
      <c r="E379" s="318"/>
    </row>
    <row r="380" spans="1:5" s="205" customFormat="1" ht="15.75" x14ac:dyDescent="0.2">
      <c r="A380" s="295"/>
      <c r="C380" s="207"/>
      <c r="D380" s="318"/>
      <c r="E380" s="318"/>
    </row>
    <row r="381" spans="1:5" s="205" customFormat="1" ht="15.75" x14ac:dyDescent="0.2">
      <c r="A381" s="295"/>
      <c r="C381" s="207"/>
      <c r="D381" s="318"/>
      <c r="E381" s="318"/>
    </row>
    <row r="382" spans="1:5" s="205" customFormat="1" ht="15.75" x14ac:dyDescent="0.2">
      <c r="A382" s="295"/>
      <c r="C382" s="207"/>
      <c r="D382" s="318"/>
      <c r="E382" s="318"/>
    </row>
    <row r="383" spans="1:5" s="205" customFormat="1" ht="15.75" x14ac:dyDescent="0.2">
      <c r="A383" s="295"/>
      <c r="C383" s="207"/>
      <c r="D383" s="318"/>
      <c r="E383" s="318"/>
    </row>
    <row r="384" spans="1:5" s="205" customFormat="1" ht="15.75" x14ac:dyDescent="0.2">
      <c r="A384" s="295"/>
      <c r="C384" s="207"/>
      <c r="D384" s="318"/>
      <c r="E384" s="318"/>
    </row>
    <row r="385" spans="1:5" s="205" customFormat="1" ht="15.75" x14ac:dyDescent="0.2">
      <c r="A385" s="295"/>
      <c r="C385" s="207"/>
      <c r="D385" s="318"/>
      <c r="E385" s="318"/>
    </row>
    <row r="386" spans="1:5" s="205" customFormat="1" ht="15.75" x14ac:dyDescent="0.2">
      <c r="A386" s="295"/>
      <c r="C386" s="207"/>
      <c r="D386" s="318"/>
      <c r="E386" s="318"/>
    </row>
    <row r="387" spans="1:5" s="205" customFormat="1" ht="15.75" x14ac:dyDescent="0.2">
      <c r="A387" s="295"/>
      <c r="C387" s="207"/>
      <c r="D387" s="318"/>
      <c r="E387" s="318"/>
    </row>
    <row r="388" spans="1:5" s="205" customFormat="1" ht="15.75" x14ac:dyDescent="0.2">
      <c r="A388" s="295"/>
      <c r="C388" s="207"/>
      <c r="D388" s="318"/>
      <c r="E388" s="318"/>
    </row>
    <row r="389" spans="1:5" s="205" customFormat="1" ht="15.75" x14ac:dyDescent="0.2">
      <c r="A389" s="295"/>
      <c r="C389" s="207"/>
      <c r="D389" s="318"/>
      <c r="E389" s="318"/>
    </row>
    <row r="390" spans="1:5" s="205" customFormat="1" ht="15.75" x14ac:dyDescent="0.2">
      <c r="A390" s="295"/>
      <c r="C390" s="207"/>
      <c r="D390" s="318"/>
      <c r="E390" s="318"/>
    </row>
    <row r="391" spans="1:5" s="205" customFormat="1" ht="15.75" x14ac:dyDescent="0.2">
      <c r="A391" s="295"/>
      <c r="C391" s="207"/>
      <c r="D391" s="318"/>
      <c r="E391" s="318"/>
    </row>
    <row r="392" spans="1:5" s="205" customFormat="1" ht="15.75" x14ac:dyDescent="0.2">
      <c r="A392" s="295"/>
      <c r="C392" s="207"/>
      <c r="D392" s="318"/>
      <c r="E392" s="318"/>
    </row>
    <row r="393" spans="1:5" s="205" customFormat="1" ht="15.75" x14ac:dyDescent="0.2">
      <c r="A393" s="295"/>
      <c r="C393" s="207"/>
      <c r="D393" s="318"/>
      <c r="E393" s="318"/>
    </row>
    <row r="394" spans="1:5" s="205" customFormat="1" ht="15.75" x14ac:dyDescent="0.2">
      <c r="A394" s="295"/>
      <c r="C394" s="207"/>
      <c r="D394" s="318"/>
      <c r="E394" s="318"/>
    </row>
    <row r="395" spans="1:5" s="205" customFormat="1" ht="15.75" x14ac:dyDescent="0.2">
      <c r="A395" s="295"/>
      <c r="C395" s="207"/>
      <c r="D395" s="318"/>
      <c r="E395" s="318"/>
    </row>
    <row r="396" spans="1:5" s="205" customFormat="1" ht="15.75" x14ac:dyDescent="0.2">
      <c r="A396" s="295"/>
      <c r="C396" s="207"/>
      <c r="D396" s="318"/>
      <c r="E396" s="318"/>
    </row>
    <row r="397" spans="1:5" s="205" customFormat="1" ht="15.75" x14ac:dyDescent="0.2">
      <c r="A397" s="295"/>
      <c r="C397" s="207"/>
      <c r="D397" s="318"/>
      <c r="E397" s="318"/>
    </row>
    <row r="398" spans="1:5" s="205" customFormat="1" ht="15.75" x14ac:dyDescent="0.2">
      <c r="A398" s="295"/>
      <c r="C398" s="207"/>
      <c r="D398" s="318"/>
      <c r="E398" s="318"/>
    </row>
    <row r="399" spans="1:5" s="205" customFormat="1" ht="15.75" x14ac:dyDescent="0.2">
      <c r="A399" s="295"/>
      <c r="C399" s="207"/>
      <c r="D399" s="318"/>
      <c r="E399" s="318"/>
    </row>
    <row r="400" spans="1:5" s="205" customFormat="1" ht="15.75" x14ac:dyDescent="0.2">
      <c r="A400" s="295"/>
      <c r="C400" s="207"/>
      <c r="D400" s="318"/>
      <c r="E400" s="318"/>
    </row>
    <row r="401" spans="1:5" s="205" customFormat="1" ht="15.75" x14ac:dyDescent="0.2">
      <c r="A401" s="295"/>
      <c r="C401" s="207"/>
      <c r="D401" s="318"/>
      <c r="E401" s="318"/>
    </row>
    <row r="402" spans="1:5" s="205" customFormat="1" ht="15.75" x14ac:dyDescent="0.2">
      <c r="A402" s="295"/>
      <c r="C402" s="207"/>
      <c r="D402" s="318"/>
      <c r="E402" s="318"/>
    </row>
    <row r="403" spans="1:5" s="205" customFormat="1" ht="15.75" x14ac:dyDescent="0.2">
      <c r="A403" s="295"/>
      <c r="C403" s="207"/>
      <c r="D403" s="318"/>
      <c r="E403" s="318"/>
    </row>
    <row r="404" spans="1:5" s="205" customFormat="1" ht="15.75" x14ac:dyDescent="0.2">
      <c r="A404" s="295"/>
      <c r="C404" s="207"/>
      <c r="D404" s="318"/>
      <c r="E404" s="318"/>
    </row>
    <row r="405" spans="1:5" s="205" customFormat="1" ht="15.75" x14ac:dyDescent="0.2">
      <c r="A405" s="295"/>
      <c r="C405" s="207"/>
      <c r="D405" s="318"/>
      <c r="E405" s="318"/>
    </row>
    <row r="406" spans="1:5" s="205" customFormat="1" ht="15.75" x14ac:dyDescent="0.2">
      <c r="A406" s="295"/>
      <c r="C406" s="207"/>
      <c r="D406" s="318"/>
      <c r="E406" s="318"/>
    </row>
    <row r="407" spans="1:5" s="205" customFormat="1" ht="15.75" x14ac:dyDescent="0.2">
      <c r="A407" s="295"/>
      <c r="C407" s="207"/>
      <c r="D407" s="318"/>
      <c r="E407" s="318"/>
    </row>
    <row r="408" spans="1:5" s="205" customFormat="1" ht="15.75" x14ac:dyDescent="0.2">
      <c r="A408" s="295"/>
      <c r="C408" s="207"/>
      <c r="D408" s="318"/>
      <c r="E408" s="318"/>
    </row>
    <row r="409" spans="1:5" s="205" customFormat="1" ht="15.75" x14ac:dyDescent="0.2">
      <c r="A409" s="295"/>
      <c r="C409" s="207"/>
      <c r="D409" s="318"/>
      <c r="E409" s="318"/>
    </row>
    <row r="410" spans="1:5" s="205" customFormat="1" ht="15.75" x14ac:dyDescent="0.2">
      <c r="A410" s="295"/>
      <c r="C410" s="207"/>
      <c r="D410" s="318"/>
      <c r="E410" s="318"/>
    </row>
    <row r="411" spans="1:5" s="205" customFormat="1" ht="15.75" x14ac:dyDescent="0.2">
      <c r="A411" s="295"/>
      <c r="C411" s="207"/>
      <c r="D411" s="318"/>
      <c r="E411" s="318"/>
    </row>
    <row r="412" spans="1:5" s="205" customFormat="1" ht="15.75" x14ac:dyDescent="0.2">
      <c r="A412" s="295"/>
      <c r="C412" s="207"/>
      <c r="D412" s="318"/>
      <c r="E412" s="318"/>
    </row>
    <row r="413" spans="1:5" s="205" customFormat="1" ht="15.75" x14ac:dyDescent="0.2">
      <c r="A413" s="295"/>
      <c r="C413" s="207"/>
      <c r="D413" s="318"/>
      <c r="E413" s="318"/>
    </row>
    <row r="414" spans="1:5" s="205" customFormat="1" ht="15.75" x14ac:dyDescent="0.2">
      <c r="A414" s="295"/>
      <c r="C414" s="207"/>
      <c r="D414" s="318"/>
      <c r="E414" s="318"/>
    </row>
    <row r="415" spans="1:5" s="205" customFormat="1" ht="15.75" x14ac:dyDescent="0.2">
      <c r="A415" s="295"/>
      <c r="C415" s="207"/>
      <c r="D415" s="318"/>
      <c r="E415" s="318"/>
    </row>
    <row r="416" spans="1:5" s="205" customFormat="1" ht="15.75" x14ac:dyDescent="0.2">
      <c r="A416" s="295"/>
      <c r="C416" s="207"/>
      <c r="D416" s="318"/>
      <c r="E416" s="318"/>
    </row>
    <row r="417" spans="1:5" s="205" customFormat="1" ht="15.75" x14ac:dyDescent="0.2">
      <c r="A417" s="295"/>
      <c r="C417" s="207"/>
      <c r="D417" s="318"/>
      <c r="E417" s="318"/>
    </row>
    <row r="418" spans="1:5" s="205" customFormat="1" ht="15.75" x14ac:dyDescent="0.2">
      <c r="A418" s="295"/>
      <c r="C418" s="207"/>
      <c r="D418" s="318"/>
      <c r="E418" s="318"/>
    </row>
    <row r="419" spans="1:5" s="205" customFormat="1" ht="15.75" x14ac:dyDescent="0.2">
      <c r="A419" s="295"/>
      <c r="C419" s="207"/>
      <c r="D419" s="318"/>
      <c r="E419" s="318"/>
    </row>
    <row r="420" spans="1:5" s="205" customFormat="1" ht="15.75" x14ac:dyDescent="0.2">
      <c r="A420" s="295"/>
      <c r="C420" s="207"/>
      <c r="D420" s="318"/>
      <c r="E420" s="318"/>
    </row>
    <row r="421" spans="1:5" s="205" customFormat="1" ht="15.75" x14ac:dyDescent="0.2">
      <c r="A421" s="295"/>
      <c r="C421" s="207"/>
      <c r="D421" s="318"/>
      <c r="E421" s="318"/>
    </row>
    <row r="422" spans="1:5" s="205" customFormat="1" ht="15.75" x14ac:dyDescent="0.2">
      <c r="A422" s="295"/>
      <c r="C422" s="207"/>
      <c r="D422" s="318"/>
      <c r="E422" s="318"/>
    </row>
    <row r="423" spans="1:5" s="205" customFormat="1" ht="15.75" x14ac:dyDescent="0.2">
      <c r="A423" s="295"/>
      <c r="C423" s="207"/>
      <c r="D423" s="318"/>
      <c r="E423" s="318"/>
    </row>
    <row r="424" spans="1:5" s="205" customFormat="1" ht="15.75" x14ac:dyDescent="0.2">
      <c r="A424" s="295"/>
      <c r="C424" s="207"/>
      <c r="D424" s="318"/>
      <c r="E424" s="318"/>
    </row>
    <row r="425" spans="1:5" s="205" customFormat="1" ht="15.75" x14ac:dyDescent="0.2">
      <c r="A425" s="295"/>
      <c r="C425" s="207"/>
      <c r="D425" s="318"/>
      <c r="E425" s="318"/>
    </row>
    <row r="426" spans="1:5" s="205" customFormat="1" ht="15.75" x14ac:dyDescent="0.2">
      <c r="A426" s="295"/>
      <c r="C426" s="207"/>
      <c r="D426" s="318"/>
      <c r="E426" s="318"/>
    </row>
    <row r="427" spans="1:5" s="205" customFormat="1" ht="15.75" x14ac:dyDescent="0.2">
      <c r="A427" s="295"/>
      <c r="C427" s="207"/>
      <c r="D427" s="318"/>
      <c r="E427" s="318"/>
    </row>
    <row r="428" spans="1:5" s="205" customFormat="1" ht="15.75" x14ac:dyDescent="0.2">
      <c r="A428" s="295"/>
      <c r="C428" s="207"/>
      <c r="D428" s="318"/>
      <c r="E428" s="318"/>
    </row>
    <row r="429" spans="1:5" s="205" customFormat="1" ht="15.75" x14ac:dyDescent="0.2">
      <c r="A429" s="295"/>
      <c r="C429" s="207"/>
      <c r="D429" s="318"/>
      <c r="E429" s="318"/>
    </row>
    <row r="430" spans="1:5" s="205" customFormat="1" ht="15.75" x14ac:dyDescent="0.2">
      <c r="A430" s="295"/>
      <c r="C430" s="207"/>
      <c r="D430" s="318"/>
      <c r="E430" s="318"/>
    </row>
    <row r="431" spans="1:5" s="205" customFormat="1" ht="15.75" x14ac:dyDescent="0.2">
      <c r="A431" s="295"/>
      <c r="C431" s="207"/>
      <c r="D431" s="318"/>
      <c r="E431" s="318"/>
    </row>
    <row r="432" spans="1:5" s="205" customFormat="1" ht="15.75" x14ac:dyDescent="0.2">
      <c r="A432" s="295"/>
      <c r="C432" s="207"/>
      <c r="D432" s="318"/>
      <c r="E432" s="318"/>
    </row>
    <row r="433" spans="1:5" s="205" customFormat="1" ht="15.75" x14ac:dyDescent="0.2">
      <c r="A433" s="295"/>
      <c r="C433" s="207"/>
      <c r="D433" s="318"/>
      <c r="E433" s="318"/>
    </row>
    <row r="434" spans="1:5" s="205" customFormat="1" ht="15.75" x14ac:dyDescent="0.2">
      <c r="A434" s="295"/>
      <c r="C434" s="207"/>
      <c r="D434" s="318"/>
      <c r="E434" s="318"/>
    </row>
    <row r="435" spans="1:5" s="205" customFormat="1" ht="15.75" x14ac:dyDescent="0.2">
      <c r="A435" s="295"/>
      <c r="C435" s="207"/>
      <c r="D435" s="318"/>
      <c r="E435" s="318"/>
    </row>
    <row r="436" spans="1:5" s="205" customFormat="1" ht="15.75" x14ac:dyDescent="0.2">
      <c r="A436" s="295"/>
      <c r="C436" s="207"/>
      <c r="D436" s="318"/>
      <c r="E436" s="318"/>
    </row>
    <row r="437" spans="1:5" s="205" customFormat="1" ht="15.75" x14ac:dyDescent="0.2">
      <c r="A437" s="295"/>
      <c r="C437" s="207"/>
      <c r="D437" s="318"/>
      <c r="E437" s="318"/>
    </row>
    <row r="438" spans="1:5" s="205" customFormat="1" ht="15.75" x14ac:dyDescent="0.2">
      <c r="A438" s="295"/>
      <c r="C438" s="207"/>
      <c r="D438" s="318"/>
      <c r="E438" s="318"/>
    </row>
    <row r="439" spans="1:5" s="205" customFormat="1" ht="15.75" x14ac:dyDescent="0.2">
      <c r="A439" s="295"/>
      <c r="C439" s="207"/>
      <c r="D439" s="318"/>
      <c r="E439" s="318"/>
    </row>
    <row r="440" spans="1:5" s="205" customFormat="1" ht="15.75" x14ac:dyDescent="0.2">
      <c r="A440" s="295"/>
      <c r="C440" s="207"/>
      <c r="D440" s="318"/>
      <c r="E440" s="318"/>
    </row>
    <row r="441" spans="1:5" s="205" customFormat="1" ht="15.75" x14ac:dyDescent="0.2">
      <c r="A441" s="295"/>
      <c r="C441" s="207"/>
      <c r="D441" s="318"/>
      <c r="E441" s="318"/>
    </row>
    <row r="442" spans="1:5" s="205" customFormat="1" ht="15.75" x14ac:dyDescent="0.2">
      <c r="A442" s="295"/>
      <c r="C442" s="207"/>
      <c r="D442" s="318"/>
      <c r="E442" s="318"/>
    </row>
    <row r="443" spans="1:5" s="205" customFormat="1" ht="15.75" x14ac:dyDescent="0.2">
      <c r="A443" s="295"/>
      <c r="C443" s="207"/>
      <c r="D443" s="318"/>
      <c r="E443" s="318"/>
    </row>
    <row r="444" spans="1:5" s="205" customFormat="1" ht="15.75" x14ac:dyDescent="0.2">
      <c r="A444" s="295"/>
      <c r="C444" s="207"/>
      <c r="D444" s="318"/>
      <c r="E444" s="318"/>
    </row>
    <row r="445" spans="1:5" s="205" customFormat="1" ht="15.75" x14ac:dyDescent="0.2">
      <c r="A445" s="295"/>
      <c r="C445" s="207"/>
      <c r="D445" s="318"/>
      <c r="E445" s="318"/>
    </row>
    <row r="446" spans="1:5" s="205" customFormat="1" ht="15.75" x14ac:dyDescent="0.2">
      <c r="A446" s="295"/>
      <c r="C446" s="207"/>
      <c r="D446" s="318"/>
      <c r="E446" s="318"/>
    </row>
    <row r="447" spans="1:5" s="205" customFormat="1" ht="15.75" x14ac:dyDescent="0.2">
      <c r="A447" s="295"/>
      <c r="C447" s="207"/>
      <c r="D447" s="318"/>
      <c r="E447" s="318"/>
    </row>
    <row r="448" spans="1:5" s="205" customFormat="1" ht="15.75" x14ac:dyDescent="0.2">
      <c r="A448" s="295"/>
      <c r="C448" s="207"/>
      <c r="D448" s="318"/>
      <c r="E448" s="318"/>
    </row>
    <row r="449" spans="1:5" s="205" customFormat="1" ht="15.75" x14ac:dyDescent="0.2">
      <c r="A449" s="295"/>
      <c r="C449" s="207"/>
      <c r="D449" s="318"/>
      <c r="E449" s="318"/>
    </row>
    <row r="450" spans="1:5" s="205" customFormat="1" ht="15.75" x14ac:dyDescent="0.2">
      <c r="A450" s="295"/>
      <c r="C450" s="207"/>
      <c r="D450" s="318"/>
      <c r="E450" s="318"/>
    </row>
    <row r="451" spans="1:5" s="205" customFormat="1" ht="15.75" x14ac:dyDescent="0.2">
      <c r="A451" s="295"/>
      <c r="C451" s="207"/>
      <c r="D451" s="318"/>
      <c r="E451" s="318"/>
    </row>
    <row r="452" spans="1:5" s="205" customFormat="1" ht="15.75" x14ac:dyDescent="0.2">
      <c r="A452" s="295"/>
      <c r="C452" s="207"/>
      <c r="D452" s="318"/>
      <c r="E452" s="318"/>
    </row>
    <row r="453" spans="1:5" s="205" customFormat="1" ht="15.75" x14ac:dyDescent="0.2">
      <c r="A453" s="295"/>
      <c r="C453" s="207"/>
      <c r="D453" s="318"/>
      <c r="E453" s="318"/>
    </row>
    <row r="454" spans="1:5" s="205" customFormat="1" ht="15.75" x14ac:dyDescent="0.2">
      <c r="A454" s="295"/>
      <c r="C454" s="207"/>
      <c r="D454" s="318"/>
      <c r="E454" s="318"/>
    </row>
    <row r="455" spans="1:5" s="205" customFormat="1" ht="15.75" x14ac:dyDescent="0.2">
      <c r="A455" s="295"/>
      <c r="C455" s="207"/>
      <c r="D455" s="318"/>
      <c r="E455" s="318"/>
    </row>
    <row r="456" spans="1:5" s="205" customFormat="1" ht="15.75" x14ac:dyDescent="0.2">
      <c r="A456" s="295"/>
      <c r="C456" s="207"/>
      <c r="D456" s="318"/>
      <c r="E456" s="318"/>
    </row>
    <row r="457" spans="1:5" s="205" customFormat="1" ht="15.75" x14ac:dyDescent="0.2">
      <c r="A457" s="295"/>
      <c r="C457" s="207"/>
      <c r="D457" s="318"/>
      <c r="E457" s="318"/>
    </row>
    <row r="458" spans="1:5" s="205" customFormat="1" ht="15.75" x14ac:dyDescent="0.2">
      <c r="A458" s="295"/>
      <c r="C458" s="207"/>
      <c r="D458" s="318"/>
      <c r="E458" s="318"/>
    </row>
    <row r="459" spans="1:5" s="205" customFormat="1" ht="15.75" x14ac:dyDescent="0.2">
      <c r="A459" s="295"/>
      <c r="C459" s="207"/>
      <c r="D459" s="318"/>
      <c r="E459" s="318"/>
    </row>
    <row r="460" spans="1:5" s="205" customFormat="1" ht="15.75" x14ac:dyDescent="0.2">
      <c r="A460" s="295"/>
      <c r="C460" s="207"/>
      <c r="D460" s="318"/>
      <c r="E460" s="318"/>
    </row>
    <row r="461" spans="1:5" s="205" customFormat="1" ht="15.75" x14ac:dyDescent="0.2">
      <c r="A461" s="295"/>
      <c r="C461" s="207"/>
      <c r="D461" s="318"/>
      <c r="E461" s="318"/>
    </row>
    <row r="462" spans="1:5" s="205" customFormat="1" ht="15.75" x14ac:dyDescent="0.2">
      <c r="A462" s="295"/>
      <c r="C462" s="207"/>
      <c r="D462" s="318"/>
      <c r="E462" s="318"/>
    </row>
    <row r="463" spans="1:5" s="205" customFormat="1" ht="15.75" x14ac:dyDescent="0.2">
      <c r="A463" s="295"/>
      <c r="C463" s="207"/>
      <c r="D463" s="318"/>
      <c r="E463" s="318"/>
    </row>
    <row r="464" spans="1:5" s="205" customFormat="1" ht="15.75" x14ac:dyDescent="0.2">
      <c r="A464" s="295"/>
      <c r="C464" s="207"/>
      <c r="D464" s="318"/>
      <c r="E464" s="318"/>
    </row>
    <row r="465" spans="1:5" s="205" customFormat="1" ht="15.75" x14ac:dyDescent="0.2">
      <c r="A465" s="295"/>
      <c r="C465" s="207"/>
      <c r="D465" s="318"/>
      <c r="E465" s="318"/>
    </row>
    <row r="466" spans="1:5" s="205" customFormat="1" ht="15.75" x14ac:dyDescent="0.2">
      <c r="A466" s="295"/>
      <c r="C466" s="207"/>
      <c r="D466" s="318"/>
      <c r="E466" s="318"/>
    </row>
    <row r="467" spans="1:5" s="205" customFormat="1" ht="15.75" x14ac:dyDescent="0.2">
      <c r="A467" s="295"/>
      <c r="C467" s="207"/>
      <c r="D467" s="318"/>
      <c r="E467" s="318"/>
    </row>
    <row r="468" spans="1:5" s="205" customFormat="1" ht="15.75" x14ac:dyDescent="0.2">
      <c r="A468" s="295"/>
      <c r="C468" s="207"/>
      <c r="D468" s="318"/>
      <c r="E468" s="318"/>
    </row>
    <row r="469" spans="1:5" s="205" customFormat="1" ht="15.75" x14ac:dyDescent="0.2">
      <c r="A469" s="295"/>
      <c r="C469" s="207"/>
      <c r="D469" s="318"/>
      <c r="E469" s="318"/>
    </row>
    <row r="470" spans="1:5" s="205" customFormat="1" ht="15.75" x14ac:dyDescent="0.2">
      <c r="A470" s="295"/>
      <c r="C470" s="207"/>
      <c r="D470" s="318"/>
      <c r="E470" s="318"/>
    </row>
    <row r="471" spans="1:5" s="205" customFormat="1" ht="15.75" x14ac:dyDescent="0.2">
      <c r="A471" s="295"/>
      <c r="C471" s="207"/>
      <c r="D471" s="318"/>
      <c r="E471" s="318"/>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207" customWidth="1"/>
    <col min="2" max="3" width="10.85546875" style="318" customWidth="1"/>
    <col min="4" max="6" width="10.85546875" style="205" customWidth="1"/>
    <col min="7" max="12" width="10.85546875" style="207" customWidth="1"/>
    <col min="13" max="17" width="8.140625" style="207" customWidth="1"/>
    <col min="18" max="18" width="11.5703125" style="207" customWidth="1"/>
    <col min="19" max="16384" width="9.140625" style="207"/>
  </cols>
  <sheetData>
    <row r="1" spans="1:18" s="319" customFormat="1" ht="30" customHeight="1" thickBot="1" x14ac:dyDescent="0.3">
      <c r="A1" s="320" t="s">
        <v>504</v>
      </c>
      <c r="B1" s="321"/>
      <c r="C1" s="321"/>
      <c r="D1" s="321"/>
      <c r="E1" s="321"/>
      <c r="F1" s="321"/>
      <c r="G1" s="321"/>
      <c r="H1" s="321"/>
      <c r="I1" s="321"/>
      <c r="J1" s="321"/>
      <c r="K1" s="321"/>
      <c r="L1" s="321"/>
      <c r="M1" s="324" t="s">
        <v>519</v>
      </c>
      <c r="N1" s="325"/>
      <c r="O1" s="325"/>
      <c r="P1" s="325"/>
      <c r="Q1" s="325"/>
      <c r="R1" s="326"/>
    </row>
    <row r="2" spans="1:18" ht="15.75" customHeight="1" x14ac:dyDescent="0.2">
      <c r="A2" s="210"/>
      <c r="B2" s="204"/>
      <c r="C2" s="203"/>
      <c r="D2" s="203"/>
      <c r="E2" s="203"/>
      <c r="F2" s="206"/>
      <c r="G2" s="206"/>
      <c r="H2" s="206"/>
      <c r="I2" s="206"/>
      <c r="J2" s="206"/>
      <c r="K2" s="206"/>
      <c r="L2" s="206"/>
      <c r="M2" s="206"/>
      <c r="N2" s="206"/>
      <c r="O2" s="206"/>
      <c r="P2" s="206"/>
      <c r="Q2" s="206"/>
      <c r="R2" s="206"/>
    </row>
    <row r="3" spans="1:18" x14ac:dyDescent="0.2">
      <c r="A3" s="212">
        <v>1200</v>
      </c>
      <c r="B3" s="212" t="s">
        <v>505</v>
      </c>
      <c r="C3" s="203"/>
      <c r="D3" s="203"/>
      <c r="E3" s="203"/>
      <c r="F3" s="206"/>
      <c r="G3" s="206"/>
      <c r="H3" s="206"/>
      <c r="I3" s="206"/>
      <c r="J3" s="206"/>
      <c r="K3" s="206"/>
      <c r="L3" s="206"/>
      <c r="M3" s="206"/>
      <c r="N3" s="206"/>
      <c r="O3" s="206"/>
      <c r="P3" s="206"/>
      <c r="Q3" s="206"/>
      <c r="R3" s="206"/>
    </row>
    <row r="4" spans="1:18" x14ac:dyDescent="0.2">
      <c r="A4" s="212" t="s">
        <v>517</v>
      </c>
      <c r="B4" s="204"/>
      <c r="C4" s="203"/>
      <c r="D4" s="203"/>
      <c r="E4" s="203"/>
      <c r="F4" s="206"/>
      <c r="G4" s="206"/>
      <c r="H4" s="206"/>
      <c r="I4" s="206"/>
      <c r="J4" s="206"/>
      <c r="K4" s="206"/>
      <c r="L4" s="206"/>
      <c r="M4" s="206"/>
      <c r="N4" s="206"/>
      <c r="O4" s="206"/>
      <c r="P4" s="206"/>
      <c r="Q4" s="206"/>
      <c r="R4" s="206"/>
    </row>
    <row r="5" spans="1:18" x14ac:dyDescent="0.2">
      <c r="A5" s="212" t="s">
        <v>518</v>
      </c>
      <c r="B5" s="204"/>
      <c r="C5" s="203"/>
      <c r="D5" s="203"/>
      <c r="E5" s="203"/>
      <c r="F5" s="206"/>
      <c r="G5" s="206"/>
      <c r="H5" s="206"/>
      <c r="I5" s="206"/>
      <c r="J5" s="206"/>
      <c r="K5" s="206"/>
      <c r="L5" s="206"/>
      <c r="M5" s="206"/>
      <c r="N5" s="206"/>
      <c r="O5" s="206"/>
      <c r="P5" s="206"/>
      <c r="Q5" s="206"/>
      <c r="R5" s="206"/>
    </row>
    <row r="6" spans="1:18" x14ac:dyDescent="0.2">
      <c r="A6" s="210" t="s">
        <v>508</v>
      </c>
      <c r="B6" s="204"/>
      <c r="C6" s="203"/>
      <c r="D6" s="203"/>
      <c r="E6" s="203"/>
      <c r="F6" s="206"/>
      <c r="G6" s="206"/>
      <c r="H6" s="206"/>
      <c r="I6" s="206"/>
      <c r="J6" s="206"/>
      <c r="K6" s="206"/>
      <c r="L6" s="206"/>
      <c r="M6" s="206"/>
      <c r="N6" s="206"/>
      <c r="O6" s="206"/>
      <c r="P6" s="206"/>
      <c r="Q6" s="206"/>
      <c r="R6" s="206"/>
    </row>
    <row r="7" spans="1:18" ht="15.75" thickBot="1" x14ac:dyDescent="0.25">
      <c r="A7" s="203"/>
      <c r="B7" s="203"/>
      <c r="C7" s="203"/>
      <c r="D7" s="203"/>
      <c r="E7" s="203"/>
      <c r="F7" s="206"/>
      <c r="G7" s="206"/>
      <c r="H7" s="206"/>
      <c r="I7" s="206"/>
      <c r="J7" s="206"/>
      <c r="K7" s="206"/>
      <c r="L7" s="206"/>
      <c r="M7" s="206"/>
      <c r="N7" s="206"/>
      <c r="O7" s="206"/>
      <c r="P7" s="206"/>
      <c r="Q7" s="206"/>
      <c r="R7" s="206"/>
    </row>
    <row r="8" spans="1:18" ht="15.75" x14ac:dyDescent="0.25">
      <c r="A8" s="665" t="s">
        <v>509</v>
      </c>
      <c r="B8" s="666"/>
      <c r="C8" s="666"/>
      <c r="D8" s="666"/>
      <c r="E8" s="666"/>
      <c r="F8" s="666"/>
      <c r="G8" s="666"/>
      <c r="H8" s="666"/>
      <c r="I8" s="666"/>
      <c r="J8" s="666"/>
      <c r="K8" s="666"/>
      <c r="L8" s="667"/>
      <c r="M8" s="206"/>
      <c r="N8" s="206"/>
      <c r="O8" s="206"/>
      <c r="P8" s="206"/>
      <c r="Q8" s="206"/>
      <c r="R8" s="206"/>
    </row>
    <row r="9" spans="1:18" s="222" customFormat="1" ht="62.1" customHeight="1" thickBot="1" x14ac:dyDescent="0.25">
      <c r="A9" s="217">
        <v>1</v>
      </c>
      <c r="B9" s="218">
        <v>2</v>
      </c>
      <c r="C9" s="219">
        <v>3</v>
      </c>
      <c r="D9" s="218">
        <v>4</v>
      </c>
      <c r="E9" s="218">
        <v>5</v>
      </c>
      <c r="F9" s="219">
        <v>6</v>
      </c>
      <c r="G9" s="218">
        <v>7</v>
      </c>
      <c r="H9" s="218">
        <v>8</v>
      </c>
      <c r="I9" s="219">
        <v>9</v>
      </c>
      <c r="J9" s="218">
        <v>10</v>
      </c>
      <c r="K9" s="218">
        <v>11</v>
      </c>
      <c r="L9" s="220">
        <v>12</v>
      </c>
      <c r="M9" s="206"/>
      <c r="N9" s="206"/>
      <c r="O9" s="206"/>
      <c r="P9" s="206"/>
      <c r="Q9" s="206"/>
      <c r="R9" s="206"/>
    </row>
    <row r="10" spans="1:18" s="222" customFormat="1" ht="28.35" customHeight="1" x14ac:dyDescent="0.25">
      <c r="A10" s="297"/>
      <c r="B10" s="229"/>
      <c r="C10" s="298"/>
      <c r="D10" s="297"/>
      <c r="E10" s="229"/>
      <c r="F10" s="298"/>
      <c r="G10" s="297"/>
      <c r="H10" s="229"/>
      <c r="I10" s="298"/>
      <c r="J10" s="297"/>
      <c r="K10" s="229"/>
      <c r="L10" s="299">
        <v>90</v>
      </c>
      <c r="M10" s="206"/>
      <c r="N10" s="206"/>
      <c r="O10" s="206"/>
      <c r="P10" s="206"/>
      <c r="Q10" s="206"/>
      <c r="R10" s="206"/>
    </row>
    <row r="11" spans="1:18" s="16" customFormat="1" ht="25.35" customHeight="1" x14ac:dyDescent="0.2">
      <c r="A11" s="224"/>
      <c r="B11" s="224"/>
      <c r="C11" s="224"/>
      <c r="D11" s="225"/>
      <c r="E11" s="225"/>
      <c r="F11" s="225"/>
      <c r="G11" s="224"/>
      <c r="H11" s="224"/>
      <c r="I11" s="224"/>
      <c r="J11" s="225"/>
      <c r="K11" s="300">
        <v>90</v>
      </c>
      <c r="L11" s="300">
        <v>90</v>
      </c>
      <c r="M11" s="206"/>
      <c r="N11" s="206"/>
      <c r="O11" s="206"/>
      <c r="P11" s="206"/>
      <c r="Q11" s="206"/>
      <c r="R11" s="206"/>
    </row>
    <row r="12" spans="1:18" s="16" customFormat="1" ht="25.35" customHeight="1" x14ac:dyDescent="0.2">
      <c r="A12" s="224"/>
      <c r="B12" s="224"/>
      <c r="C12" s="224"/>
      <c r="D12" s="225"/>
      <c r="E12" s="225"/>
      <c r="F12" s="225"/>
      <c r="G12" s="224"/>
      <c r="H12" s="224"/>
      <c r="I12" s="224"/>
      <c r="J12" s="300">
        <v>90</v>
      </c>
      <c r="K12" s="300">
        <v>90</v>
      </c>
      <c r="L12" s="300">
        <v>90</v>
      </c>
      <c r="M12" s="206"/>
      <c r="N12" s="206"/>
      <c r="O12" s="206"/>
      <c r="P12" s="206"/>
      <c r="Q12" s="206"/>
      <c r="R12" s="206"/>
    </row>
    <row r="13" spans="1:18" s="16" customFormat="1" ht="25.35" customHeight="1" x14ac:dyDescent="0.2">
      <c r="A13" s="224"/>
      <c r="B13" s="224"/>
      <c r="C13" s="224"/>
      <c r="D13" s="225"/>
      <c r="E13" s="225"/>
      <c r="F13" s="225"/>
      <c r="G13" s="224"/>
      <c r="H13" s="224"/>
      <c r="I13" s="300">
        <v>90</v>
      </c>
      <c r="J13" s="300">
        <v>90</v>
      </c>
      <c r="K13" s="300">
        <v>90</v>
      </c>
      <c r="L13" s="300">
        <v>90</v>
      </c>
      <c r="M13" s="206"/>
      <c r="N13" s="206"/>
      <c r="O13" s="206"/>
      <c r="P13" s="206"/>
      <c r="Q13" s="206"/>
      <c r="R13" s="206"/>
    </row>
    <row r="14" spans="1:18" s="16" customFormat="1" ht="25.35" customHeight="1" x14ac:dyDescent="0.25">
      <c r="A14" s="245"/>
      <c r="B14" s="245"/>
      <c r="C14" s="245"/>
      <c r="D14" s="301"/>
      <c r="E14" s="301"/>
      <c r="F14" s="301"/>
      <c r="G14" s="245"/>
      <c r="H14" s="300">
        <v>90</v>
      </c>
      <c r="I14" s="300">
        <v>90</v>
      </c>
      <c r="J14" s="300">
        <v>90</v>
      </c>
      <c r="K14" s="300">
        <v>90</v>
      </c>
      <c r="L14" s="300">
        <v>90</v>
      </c>
      <c r="M14" s="206"/>
      <c r="N14" s="206"/>
      <c r="O14" s="206"/>
      <c r="P14" s="206"/>
      <c r="Q14" s="206"/>
      <c r="R14" s="206"/>
    </row>
    <row r="15" spans="1:18" s="16" customFormat="1" ht="25.35" customHeight="1" x14ac:dyDescent="0.2">
      <c r="A15" s="252"/>
      <c r="B15" s="253"/>
      <c r="C15" s="254"/>
      <c r="D15" s="302"/>
      <c r="E15" s="253"/>
      <c r="F15" s="254"/>
      <c r="G15" s="300">
        <v>90</v>
      </c>
      <c r="H15" s="300">
        <v>90</v>
      </c>
      <c r="I15" s="300">
        <v>90</v>
      </c>
      <c r="J15" s="300">
        <v>90</v>
      </c>
      <c r="K15" s="300">
        <v>90</v>
      </c>
      <c r="L15" s="300">
        <v>90</v>
      </c>
      <c r="M15" s="206"/>
      <c r="N15" s="206"/>
      <c r="O15" s="206"/>
      <c r="P15" s="206"/>
      <c r="Q15" s="206"/>
      <c r="R15" s="206"/>
    </row>
    <row r="16" spans="1:18" s="16" customFormat="1" ht="25.35" customHeight="1" x14ac:dyDescent="0.2">
      <c r="A16" s="224"/>
      <c r="B16" s="224"/>
      <c r="C16" s="224"/>
      <c r="D16" s="225"/>
      <c r="E16" s="225"/>
      <c r="F16" s="300">
        <v>90</v>
      </c>
      <c r="G16" s="300">
        <v>90</v>
      </c>
      <c r="H16" s="300">
        <v>90</v>
      </c>
      <c r="I16" s="300">
        <v>90</v>
      </c>
      <c r="J16" s="300">
        <v>90</v>
      </c>
      <c r="K16" s="300">
        <v>90</v>
      </c>
      <c r="L16" s="300">
        <v>90</v>
      </c>
      <c r="M16" s="206"/>
      <c r="N16" s="206"/>
      <c r="O16" s="206"/>
      <c r="P16" s="206"/>
      <c r="Q16" s="206"/>
      <c r="R16" s="206"/>
    </row>
    <row r="17" spans="1:18" s="16" customFormat="1" ht="25.35" customHeight="1" x14ac:dyDescent="0.2">
      <c r="A17" s="224"/>
      <c r="B17" s="224"/>
      <c r="C17" s="224"/>
      <c r="D17" s="225"/>
      <c r="E17" s="300">
        <v>90</v>
      </c>
      <c r="F17" s="300">
        <v>90</v>
      </c>
      <c r="G17" s="300">
        <v>90</v>
      </c>
      <c r="H17" s="300">
        <v>90</v>
      </c>
      <c r="I17" s="300">
        <v>90</v>
      </c>
      <c r="J17" s="300">
        <v>90</v>
      </c>
      <c r="K17" s="300">
        <v>90</v>
      </c>
      <c r="L17" s="300">
        <v>90</v>
      </c>
      <c r="M17" s="206"/>
      <c r="N17" s="206"/>
      <c r="O17" s="206"/>
      <c r="P17" s="206"/>
      <c r="Q17" s="206"/>
      <c r="R17" s="206"/>
    </row>
    <row r="18" spans="1:18" s="16" customFormat="1" ht="25.35" customHeight="1" x14ac:dyDescent="0.2">
      <c r="A18" s="224"/>
      <c r="B18" s="224"/>
      <c r="C18" s="224"/>
      <c r="D18" s="300">
        <v>90</v>
      </c>
      <c r="E18" s="300">
        <v>90</v>
      </c>
      <c r="F18" s="300">
        <v>90</v>
      </c>
      <c r="G18" s="300">
        <v>90</v>
      </c>
      <c r="H18" s="300">
        <v>90</v>
      </c>
      <c r="I18" s="300">
        <v>90</v>
      </c>
      <c r="J18" s="300">
        <v>90</v>
      </c>
      <c r="K18" s="300">
        <v>90</v>
      </c>
      <c r="L18" s="300">
        <v>90</v>
      </c>
      <c r="M18" s="206"/>
      <c r="N18" s="206"/>
      <c r="O18" s="206"/>
      <c r="P18" s="206"/>
      <c r="Q18" s="206"/>
      <c r="R18" s="206"/>
    </row>
    <row r="19" spans="1:18" s="16" customFormat="1" ht="25.35" customHeight="1" x14ac:dyDescent="0.2">
      <c r="A19" s="224"/>
      <c r="B19" s="224"/>
      <c r="C19" s="300">
        <v>90</v>
      </c>
      <c r="D19" s="300">
        <v>90</v>
      </c>
      <c r="E19" s="300">
        <v>90</v>
      </c>
      <c r="F19" s="300">
        <v>90</v>
      </c>
      <c r="G19" s="300">
        <v>90</v>
      </c>
      <c r="H19" s="300">
        <v>90</v>
      </c>
      <c r="I19" s="300">
        <v>90</v>
      </c>
      <c r="J19" s="300">
        <v>90</v>
      </c>
      <c r="K19" s="300">
        <v>90</v>
      </c>
      <c r="L19" s="300">
        <v>90</v>
      </c>
      <c r="M19" s="206"/>
      <c r="N19" s="206"/>
      <c r="O19" s="206"/>
      <c r="P19" s="206"/>
      <c r="Q19" s="206"/>
      <c r="R19" s="206"/>
    </row>
    <row r="20" spans="1:18" s="222" customFormat="1" ht="25.35" customHeight="1" x14ac:dyDescent="0.2">
      <c r="A20" s="224"/>
      <c r="B20" s="300">
        <v>90</v>
      </c>
      <c r="C20" s="300">
        <v>90</v>
      </c>
      <c r="D20" s="300">
        <v>90</v>
      </c>
      <c r="E20" s="300">
        <v>90</v>
      </c>
      <c r="F20" s="300">
        <v>90</v>
      </c>
      <c r="G20" s="300">
        <v>90</v>
      </c>
      <c r="H20" s="300">
        <v>90</v>
      </c>
      <c r="I20" s="300">
        <v>90</v>
      </c>
      <c r="J20" s="300">
        <v>90</v>
      </c>
      <c r="K20" s="300">
        <v>90</v>
      </c>
      <c r="L20" s="300">
        <v>90</v>
      </c>
      <c r="M20" s="206"/>
      <c r="N20" s="206"/>
      <c r="O20" s="206"/>
      <c r="P20" s="206"/>
      <c r="Q20" s="206"/>
      <c r="R20" s="206"/>
    </row>
    <row r="21" spans="1:18" s="303" customFormat="1" ht="25.35" customHeight="1" x14ac:dyDescent="0.25">
      <c r="A21" s="300">
        <v>90</v>
      </c>
      <c r="B21" s="300">
        <v>90</v>
      </c>
      <c r="C21" s="300">
        <v>90</v>
      </c>
      <c r="D21" s="300">
        <v>90</v>
      </c>
      <c r="E21" s="300">
        <v>90</v>
      </c>
      <c r="F21" s="300">
        <v>90</v>
      </c>
      <c r="G21" s="300">
        <v>90</v>
      </c>
      <c r="H21" s="300">
        <v>90</v>
      </c>
      <c r="I21" s="300">
        <v>90</v>
      </c>
      <c r="J21" s="300">
        <v>90</v>
      </c>
      <c r="K21" s="300">
        <v>90</v>
      </c>
      <c r="L21" s="300">
        <v>90</v>
      </c>
      <c r="M21" s="206"/>
      <c r="N21" s="206"/>
      <c r="O21" s="206"/>
      <c r="P21" s="206"/>
      <c r="Q21" s="206"/>
      <c r="R21" s="206"/>
    </row>
    <row r="22" spans="1:18" s="16" customFormat="1" ht="30" customHeight="1" x14ac:dyDescent="0.2">
      <c r="A22" s="304">
        <f>SUM(A10:A21)</f>
        <v>90</v>
      </c>
      <c r="B22" s="304">
        <f t="shared" ref="B22:L22" si="0">SUM(B10:B21)</f>
        <v>180</v>
      </c>
      <c r="C22" s="304">
        <f t="shared" si="0"/>
        <v>270</v>
      </c>
      <c r="D22" s="304">
        <f t="shared" si="0"/>
        <v>360</v>
      </c>
      <c r="E22" s="304">
        <f t="shared" si="0"/>
        <v>450</v>
      </c>
      <c r="F22" s="304">
        <f t="shared" si="0"/>
        <v>540</v>
      </c>
      <c r="G22" s="304">
        <f t="shared" si="0"/>
        <v>630</v>
      </c>
      <c r="H22" s="304">
        <f t="shared" si="0"/>
        <v>720</v>
      </c>
      <c r="I22" s="304">
        <f t="shared" si="0"/>
        <v>810</v>
      </c>
      <c r="J22" s="304">
        <f t="shared" si="0"/>
        <v>900</v>
      </c>
      <c r="K22" s="304">
        <f t="shared" si="0"/>
        <v>990</v>
      </c>
      <c r="L22" s="304">
        <f t="shared" si="0"/>
        <v>1080</v>
      </c>
      <c r="M22" s="305" t="s">
        <v>510</v>
      </c>
      <c r="N22" s="12"/>
      <c r="O22" s="12"/>
      <c r="P22" s="12"/>
      <c r="Q22" s="12"/>
      <c r="R22" s="12"/>
    </row>
    <row r="23" spans="1:18" s="16" customFormat="1" ht="30" customHeight="1" x14ac:dyDescent="0.2">
      <c r="A23" s="304"/>
      <c r="B23" s="304"/>
      <c r="C23" s="304"/>
      <c r="D23" s="304"/>
      <c r="E23" s="304"/>
      <c r="F23" s="304"/>
      <c r="G23" s="304"/>
      <c r="H23" s="304"/>
      <c r="I23" s="304"/>
      <c r="J23" s="304"/>
      <c r="K23" s="304"/>
      <c r="L23" s="306" t="s">
        <v>511</v>
      </c>
      <c r="M23" s="305"/>
      <c r="N23" s="12"/>
      <c r="O23" s="12"/>
      <c r="P23" s="12"/>
      <c r="Q23" s="12"/>
      <c r="R23" s="12"/>
    </row>
    <row r="24" spans="1:18" ht="30" customHeight="1" x14ac:dyDescent="0.2">
      <c r="A24" s="307">
        <f>A22/$A$3</f>
        <v>7.4999999999999997E-2</v>
      </c>
      <c r="B24" s="307">
        <f t="shared" ref="B24:L24" si="1">B22/$A$3</f>
        <v>0.15</v>
      </c>
      <c r="C24" s="307">
        <f t="shared" si="1"/>
        <v>0.22500000000000001</v>
      </c>
      <c r="D24" s="307">
        <f t="shared" si="1"/>
        <v>0.3</v>
      </c>
      <c r="E24" s="307">
        <f t="shared" si="1"/>
        <v>0.375</v>
      </c>
      <c r="F24" s="307">
        <f t="shared" si="1"/>
        <v>0.45</v>
      </c>
      <c r="G24" s="307">
        <f t="shared" si="1"/>
        <v>0.52500000000000002</v>
      </c>
      <c r="H24" s="307">
        <f t="shared" si="1"/>
        <v>0.6</v>
      </c>
      <c r="I24" s="307">
        <f t="shared" si="1"/>
        <v>0.67500000000000004</v>
      </c>
      <c r="J24" s="307">
        <f t="shared" si="1"/>
        <v>0.75</v>
      </c>
      <c r="K24" s="307">
        <f t="shared" si="1"/>
        <v>0.82499999999999996</v>
      </c>
      <c r="L24" s="307">
        <f t="shared" si="1"/>
        <v>0.9</v>
      </c>
      <c r="M24" s="308" t="s">
        <v>512</v>
      </c>
      <c r="N24" s="206"/>
      <c r="O24" s="206"/>
      <c r="P24" s="206"/>
      <c r="Q24" s="206"/>
      <c r="R24" s="206"/>
    </row>
    <row r="25" spans="1:18" ht="30" customHeight="1" x14ac:dyDescent="0.2">
      <c r="A25" s="12"/>
      <c r="B25" s="304"/>
      <c r="C25" s="304"/>
      <c r="D25" s="310"/>
      <c r="E25" s="310"/>
      <c r="F25" s="310"/>
      <c r="G25" s="12"/>
      <c r="H25" s="12"/>
      <c r="I25" s="12"/>
      <c r="J25" s="12"/>
      <c r="K25" s="12"/>
      <c r="L25" s="311">
        <f>SUM(A24:L24)</f>
        <v>5.8500000000000005</v>
      </c>
      <c r="M25" s="206"/>
      <c r="N25" s="206"/>
      <c r="O25" s="206"/>
      <c r="P25" s="206"/>
      <c r="Q25" s="206"/>
      <c r="R25" s="206"/>
    </row>
    <row r="26" spans="1:18" ht="30" customHeight="1" x14ac:dyDescent="0.2">
      <c r="A26" s="12"/>
      <c r="B26" s="304"/>
      <c r="C26" s="304"/>
      <c r="D26" s="310"/>
      <c r="E26" s="310"/>
      <c r="F26" s="310"/>
      <c r="G26" s="12"/>
      <c r="H26" s="12"/>
      <c r="I26" s="12"/>
      <c r="J26" s="12"/>
      <c r="K26" s="12"/>
      <c r="L26" s="216" t="s">
        <v>513</v>
      </c>
      <c r="M26" s="206"/>
      <c r="N26" s="206"/>
      <c r="O26" s="206"/>
      <c r="P26" s="206"/>
      <c r="Q26" s="206"/>
      <c r="R26" s="206"/>
    </row>
    <row r="27" spans="1:18" ht="30" customHeight="1" x14ac:dyDescent="0.25">
      <c r="A27" s="12"/>
      <c r="B27" s="304"/>
      <c r="C27" s="304"/>
      <c r="D27" s="310"/>
      <c r="E27" s="310"/>
      <c r="F27" s="310"/>
      <c r="G27" s="12"/>
      <c r="H27" s="12"/>
      <c r="I27" s="12"/>
      <c r="J27" s="12"/>
      <c r="K27" s="12"/>
      <c r="L27" s="313">
        <f>L25/(12*100%)</f>
        <v>0.48750000000000004</v>
      </c>
      <c r="M27" s="314" t="s">
        <v>514</v>
      </c>
      <c r="N27" s="206"/>
      <c r="O27" s="206"/>
      <c r="P27" s="206"/>
      <c r="Q27" s="206"/>
      <c r="R27" s="206"/>
    </row>
    <row r="28" spans="1:18" x14ac:dyDescent="0.2">
      <c r="A28" s="206"/>
      <c r="B28" s="317"/>
      <c r="C28" s="317"/>
      <c r="D28" s="312"/>
      <c r="E28" s="312"/>
      <c r="F28" s="312"/>
      <c r="G28" s="206"/>
      <c r="H28" s="206"/>
      <c r="I28" s="206"/>
      <c r="J28" s="206"/>
      <c r="K28" s="206"/>
      <c r="L28" s="216" t="s">
        <v>515</v>
      </c>
      <c r="M28" s="206"/>
      <c r="N28" s="206"/>
      <c r="O28" s="206"/>
      <c r="P28" s="206"/>
      <c r="Q28" s="206"/>
      <c r="R28" s="206"/>
    </row>
    <row r="29" spans="1:18" x14ac:dyDescent="0.2">
      <c r="A29" s="206"/>
      <c r="B29" s="317"/>
      <c r="C29" s="317"/>
      <c r="D29" s="312"/>
      <c r="E29" s="312"/>
      <c r="F29" s="312"/>
      <c r="G29" s="206"/>
      <c r="H29" s="206"/>
      <c r="I29" s="206"/>
      <c r="J29" s="206"/>
      <c r="K29" s="206"/>
      <c r="L29" s="216" t="s">
        <v>516</v>
      </c>
      <c r="M29" s="206"/>
      <c r="N29" s="206"/>
      <c r="O29" s="206"/>
      <c r="P29" s="206"/>
      <c r="Q29" s="206"/>
      <c r="R29" s="206"/>
    </row>
    <row r="30" spans="1:18" s="205" customFormat="1" x14ac:dyDescent="0.2">
      <c r="A30" s="203"/>
      <c r="B30" s="204"/>
      <c r="C30" s="204"/>
      <c r="D30" s="202"/>
      <c r="E30" s="202"/>
      <c r="F30" s="202"/>
      <c r="G30" s="202"/>
      <c r="H30" s="202"/>
      <c r="I30" s="202"/>
      <c r="J30" s="202"/>
      <c r="K30" s="202"/>
      <c r="L30" s="202"/>
      <c r="M30" s="202"/>
      <c r="N30" s="202"/>
      <c r="O30" s="202"/>
      <c r="P30" s="202"/>
      <c r="Q30" s="202"/>
      <c r="R30" s="202"/>
    </row>
    <row r="31" spans="1:18" s="205" customFormat="1" x14ac:dyDescent="0.2">
      <c r="A31" s="207"/>
      <c r="B31" s="318"/>
      <c r="C31" s="318"/>
    </row>
    <row r="32" spans="1:18" s="205" customFormat="1" x14ac:dyDescent="0.2">
      <c r="A32" s="207"/>
      <c r="B32" s="318"/>
      <c r="C32" s="318"/>
    </row>
    <row r="33" spans="1:3" s="205" customFormat="1" x14ac:dyDescent="0.2">
      <c r="A33" s="207"/>
      <c r="B33" s="318"/>
      <c r="C33" s="318"/>
    </row>
    <row r="34" spans="1:3" s="205" customFormat="1" x14ac:dyDescent="0.2">
      <c r="A34" s="207"/>
      <c r="B34" s="318"/>
      <c r="C34" s="318"/>
    </row>
    <row r="35" spans="1:3" s="205" customFormat="1" x14ac:dyDescent="0.2">
      <c r="A35" s="207"/>
      <c r="B35" s="318"/>
      <c r="C35" s="318"/>
    </row>
    <row r="36" spans="1:3" s="205" customFormat="1" x14ac:dyDescent="0.2">
      <c r="A36" s="207"/>
      <c r="B36" s="318"/>
      <c r="C36" s="318"/>
    </row>
    <row r="37" spans="1:3" s="205" customFormat="1" x14ac:dyDescent="0.2">
      <c r="A37" s="207"/>
      <c r="B37" s="318"/>
      <c r="C37" s="318"/>
    </row>
    <row r="38" spans="1:3" s="205" customFormat="1" x14ac:dyDescent="0.2">
      <c r="A38" s="207"/>
      <c r="B38" s="318"/>
      <c r="C38" s="318"/>
    </row>
    <row r="39" spans="1:3" s="205" customFormat="1" x14ac:dyDescent="0.2">
      <c r="A39" s="207"/>
      <c r="B39" s="318"/>
      <c r="C39" s="318"/>
    </row>
    <row r="40" spans="1:3" s="205" customFormat="1" x14ac:dyDescent="0.2">
      <c r="A40" s="207"/>
      <c r="B40" s="318"/>
      <c r="C40" s="318"/>
    </row>
    <row r="41" spans="1:3" s="205" customFormat="1" x14ac:dyDescent="0.2">
      <c r="A41" s="207"/>
      <c r="B41" s="318"/>
      <c r="C41" s="318"/>
    </row>
    <row r="42" spans="1:3" s="205" customFormat="1" x14ac:dyDescent="0.2">
      <c r="A42" s="207"/>
      <c r="B42" s="318"/>
      <c r="C42" s="318"/>
    </row>
    <row r="43" spans="1:3" s="205" customFormat="1" x14ac:dyDescent="0.2">
      <c r="A43" s="207"/>
      <c r="B43" s="318"/>
      <c r="C43" s="318"/>
    </row>
    <row r="44" spans="1:3" s="205" customFormat="1" x14ac:dyDescent="0.2">
      <c r="A44" s="207"/>
      <c r="B44" s="318"/>
      <c r="C44" s="318"/>
    </row>
    <row r="45" spans="1:3" s="205" customFormat="1" x14ac:dyDescent="0.2">
      <c r="A45" s="207"/>
      <c r="B45" s="318"/>
      <c r="C45" s="318"/>
    </row>
    <row r="46" spans="1:3" s="205" customFormat="1" x14ac:dyDescent="0.2">
      <c r="A46" s="207"/>
      <c r="B46" s="318"/>
      <c r="C46" s="318"/>
    </row>
    <row r="47" spans="1:3" s="205" customFormat="1" x14ac:dyDescent="0.2">
      <c r="A47" s="207"/>
      <c r="B47" s="318"/>
      <c r="C47" s="318"/>
    </row>
    <row r="48" spans="1:3" s="205" customFormat="1" x14ac:dyDescent="0.2">
      <c r="A48" s="207"/>
      <c r="B48" s="318"/>
      <c r="C48" s="318"/>
    </row>
    <row r="49" spans="1:3" s="205" customFormat="1" x14ac:dyDescent="0.2">
      <c r="A49" s="207"/>
      <c r="B49" s="318"/>
      <c r="C49" s="318"/>
    </row>
    <row r="50" spans="1:3" s="205" customFormat="1" x14ac:dyDescent="0.2">
      <c r="A50" s="207"/>
      <c r="B50" s="318"/>
      <c r="C50" s="318"/>
    </row>
    <row r="51" spans="1:3" s="205" customFormat="1" x14ac:dyDescent="0.2">
      <c r="A51" s="207"/>
      <c r="B51" s="318"/>
      <c r="C51" s="318"/>
    </row>
    <row r="52" spans="1:3" s="205" customFormat="1" x14ac:dyDescent="0.2">
      <c r="A52" s="207"/>
      <c r="B52" s="318"/>
      <c r="C52" s="318"/>
    </row>
    <row r="53" spans="1:3" s="205" customFormat="1" x14ac:dyDescent="0.2">
      <c r="A53" s="207"/>
      <c r="B53" s="318"/>
      <c r="C53" s="318"/>
    </row>
    <row r="54" spans="1:3" s="205" customFormat="1" x14ac:dyDescent="0.2">
      <c r="A54" s="207"/>
      <c r="B54" s="318"/>
      <c r="C54" s="318"/>
    </row>
    <row r="55" spans="1:3" s="205" customFormat="1" x14ac:dyDescent="0.2">
      <c r="A55" s="207"/>
      <c r="B55" s="318"/>
      <c r="C55" s="318"/>
    </row>
    <row r="56" spans="1:3" s="205" customFormat="1" x14ac:dyDescent="0.2">
      <c r="A56" s="207"/>
      <c r="B56" s="318"/>
      <c r="C56" s="318"/>
    </row>
    <row r="57" spans="1:3" s="205" customFormat="1" x14ac:dyDescent="0.2">
      <c r="A57" s="207"/>
      <c r="B57" s="318"/>
      <c r="C57" s="318"/>
    </row>
    <row r="58" spans="1:3" s="205" customFormat="1" x14ac:dyDescent="0.2">
      <c r="A58" s="207"/>
      <c r="B58" s="318"/>
      <c r="C58" s="318"/>
    </row>
    <row r="59" spans="1:3" s="205" customFormat="1" x14ac:dyDescent="0.2">
      <c r="A59" s="207"/>
      <c r="B59" s="318"/>
      <c r="C59" s="318"/>
    </row>
    <row r="60" spans="1:3" s="205" customFormat="1" x14ac:dyDescent="0.2">
      <c r="A60" s="207"/>
      <c r="B60" s="318"/>
      <c r="C60" s="318"/>
    </row>
    <row r="61" spans="1:3" s="205" customFormat="1" x14ac:dyDescent="0.2">
      <c r="A61" s="207"/>
      <c r="B61" s="318"/>
      <c r="C61" s="318"/>
    </row>
    <row r="62" spans="1:3" s="205" customFormat="1" x14ac:dyDescent="0.2">
      <c r="A62" s="207"/>
      <c r="B62" s="318"/>
      <c r="C62" s="318"/>
    </row>
    <row r="63" spans="1:3" s="205" customFormat="1" x14ac:dyDescent="0.2">
      <c r="A63" s="207"/>
      <c r="B63" s="318"/>
      <c r="C63" s="318"/>
    </row>
    <row r="64" spans="1:3" s="205" customFormat="1" x14ac:dyDescent="0.2">
      <c r="A64" s="207"/>
      <c r="B64" s="318"/>
      <c r="C64" s="318"/>
    </row>
    <row r="65" spans="1:3" s="205" customFormat="1" x14ac:dyDescent="0.2">
      <c r="A65" s="207"/>
      <c r="B65" s="318"/>
      <c r="C65" s="318"/>
    </row>
    <row r="66" spans="1:3" s="205" customFormat="1" x14ac:dyDescent="0.2">
      <c r="A66" s="207"/>
      <c r="B66" s="318"/>
      <c r="C66" s="318"/>
    </row>
    <row r="67" spans="1:3" s="205" customFormat="1" x14ac:dyDescent="0.2">
      <c r="A67" s="207"/>
      <c r="B67" s="318"/>
      <c r="C67" s="318"/>
    </row>
    <row r="68" spans="1:3" s="205" customFormat="1" x14ac:dyDescent="0.2">
      <c r="A68" s="207"/>
      <c r="B68" s="318"/>
      <c r="C68" s="318"/>
    </row>
    <row r="69" spans="1:3" s="205" customFormat="1" x14ac:dyDescent="0.2">
      <c r="A69" s="207"/>
      <c r="B69" s="318"/>
      <c r="C69" s="318"/>
    </row>
    <row r="70" spans="1:3" s="205" customFormat="1" x14ac:dyDescent="0.2">
      <c r="A70" s="207"/>
      <c r="B70" s="318"/>
      <c r="C70" s="318"/>
    </row>
    <row r="71" spans="1:3" s="205" customFormat="1" x14ac:dyDescent="0.2">
      <c r="A71" s="207"/>
      <c r="B71" s="318"/>
      <c r="C71" s="318"/>
    </row>
    <row r="72" spans="1:3" s="205" customFormat="1" x14ac:dyDescent="0.2">
      <c r="A72" s="207"/>
      <c r="B72" s="318"/>
      <c r="C72" s="318"/>
    </row>
    <row r="73" spans="1:3" s="205" customFormat="1" x14ac:dyDescent="0.2">
      <c r="A73" s="207"/>
      <c r="B73" s="318"/>
      <c r="C73" s="318"/>
    </row>
    <row r="74" spans="1:3" s="205" customFormat="1" x14ac:dyDescent="0.2">
      <c r="A74" s="207"/>
      <c r="B74" s="318"/>
      <c r="C74" s="318"/>
    </row>
    <row r="75" spans="1:3" s="205" customFormat="1" x14ac:dyDescent="0.2">
      <c r="A75" s="207"/>
      <c r="B75" s="318"/>
      <c r="C75" s="318"/>
    </row>
    <row r="76" spans="1:3" s="205" customFormat="1" x14ac:dyDescent="0.2">
      <c r="A76" s="207"/>
      <c r="B76" s="318"/>
      <c r="C76" s="318"/>
    </row>
    <row r="77" spans="1:3" s="205" customFormat="1" x14ac:dyDescent="0.2">
      <c r="A77" s="207"/>
      <c r="B77" s="318"/>
      <c r="C77" s="318"/>
    </row>
    <row r="78" spans="1:3" s="205" customFormat="1" x14ac:dyDescent="0.2">
      <c r="A78" s="207"/>
      <c r="B78" s="318"/>
      <c r="C78" s="318"/>
    </row>
    <row r="79" spans="1:3" s="205" customFormat="1" x14ac:dyDescent="0.2">
      <c r="A79" s="207"/>
      <c r="B79" s="318"/>
      <c r="C79" s="318"/>
    </row>
    <row r="80" spans="1:3" s="205" customFormat="1" x14ac:dyDescent="0.2">
      <c r="A80" s="207"/>
      <c r="B80" s="318"/>
      <c r="C80" s="318"/>
    </row>
    <row r="81" spans="1:3" s="205" customFormat="1" x14ac:dyDescent="0.2">
      <c r="A81" s="207"/>
      <c r="B81" s="318"/>
      <c r="C81" s="318"/>
    </row>
    <row r="82" spans="1:3" s="205" customFormat="1" x14ac:dyDescent="0.2">
      <c r="A82" s="207"/>
      <c r="B82" s="318"/>
      <c r="C82" s="318"/>
    </row>
    <row r="83" spans="1:3" s="205" customFormat="1" x14ac:dyDescent="0.2">
      <c r="A83" s="207"/>
      <c r="B83" s="318"/>
      <c r="C83" s="318"/>
    </row>
    <row r="84" spans="1:3" s="205" customFormat="1" x14ac:dyDescent="0.2">
      <c r="A84" s="207"/>
      <c r="B84" s="318"/>
      <c r="C84" s="318"/>
    </row>
    <row r="85" spans="1:3" s="205" customFormat="1" x14ac:dyDescent="0.2">
      <c r="A85" s="207"/>
      <c r="B85" s="318"/>
      <c r="C85" s="318"/>
    </row>
    <row r="86" spans="1:3" s="205" customFormat="1" x14ac:dyDescent="0.2">
      <c r="A86" s="207"/>
      <c r="B86" s="318"/>
      <c r="C86" s="318"/>
    </row>
    <row r="87" spans="1:3" s="205" customFormat="1" x14ac:dyDescent="0.2">
      <c r="A87" s="207"/>
      <c r="B87" s="318"/>
      <c r="C87" s="318"/>
    </row>
    <row r="88" spans="1:3" s="205" customFormat="1" x14ac:dyDescent="0.2">
      <c r="A88" s="207"/>
      <c r="B88" s="318"/>
      <c r="C88" s="318"/>
    </row>
    <row r="89" spans="1:3" s="205" customFormat="1" x14ac:dyDescent="0.2">
      <c r="A89" s="207"/>
      <c r="B89" s="318"/>
      <c r="C89" s="318"/>
    </row>
    <row r="90" spans="1:3" s="205" customFormat="1" x14ac:dyDescent="0.2">
      <c r="A90" s="207"/>
      <c r="B90" s="318"/>
      <c r="C90" s="318"/>
    </row>
    <row r="91" spans="1:3" s="205" customFormat="1" x14ac:dyDescent="0.2">
      <c r="A91" s="207"/>
      <c r="B91" s="318"/>
      <c r="C91" s="318"/>
    </row>
    <row r="92" spans="1:3" s="205" customFormat="1" x14ac:dyDescent="0.2">
      <c r="A92" s="207"/>
      <c r="B92" s="318"/>
      <c r="C92" s="318"/>
    </row>
    <row r="93" spans="1:3" s="205" customFormat="1" x14ac:dyDescent="0.2">
      <c r="A93" s="207"/>
      <c r="B93" s="318"/>
      <c r="C93" s="318"/>
    </row>
    <row r="94" spans="1:3" s="205" customFormat="1" x14ac:dyDescent="0.2">
      <c r="A94" s="207"/>
      <c r="B94" s="318"/>
      <c r="C94" s="318"/>
    </row>
    <row r="95" spans="1:3" s="205" customFormat="1" x14ac:dyDescent="0.2">
      <c r="A95" s="207"/>
      <c r="B95" s="318"/>
      <c r="C95" s="318"/>
    </row>
    <row r="96" spans="1:3" s="205" customFormat="1" x14ac:dyDescent="0.2">
      <c r="A96" s="207"/>
      <c r="B96" s="318"/>
      <c r="C96" s="318"/>
    </row>
    <row r="97" spans="1:3" s="205" customFormat="1" x14ac:dyDescent="0.2">
      <c r="A97" s="207"/>
      <c r="B97" s="318"/>
      <c r="C97" s="318"/>
    </row>
    <row r="98" spans="1:3" s="205" customFormat="1" x14ac:dyDescent="0.2">
      <c r="A98" s="207"/>
      <c r="B98" s="318"/>
      <c r="C98" s="318"/>
    </row>
    <row r="99" spans="1:3" s="205" customFormat="1" x14ac:dyDescent="0.2">
      <c r="A99" s="207"/>
      <c r="B99" s="318"/>
      <c r="C99" s="318"/>
    </row>
    <row r="100" spans="1:3" s="205" customFormat="1" x14ac:dyDescent="0.2">
      <c r="A100" s="207"/>
      <c r="B100" s="318"/>
      <c r="C100" s="318"/>
    </row>
    <row r="101" spans="1:3" s="205" customFormat="1" x14ac:dyDescent="0.2">
      <c r="A101" s="207"/>
      <c r="B101" s="318"/>
      <c r="C101" s="318"/>
    </row>
    <row r="102" spans="1:3" s="205" customFormat="1" x14ac:dyDescent="0.2">
      <c r="A102" s="207"/>
      <c r="B102" s="318"/>
      <c r="C102" s="318"/>
    </row>
    <row r="103" spans="1:3" s="205" customFormat="1" x14ac:dyDescent="0.2">
      <c r="A103" s="207"/>
      <c r="B103" s="318"/>
      <c r="C103" s="318"/>
    </row>
    <row r="104" spans="1:3" s="205" customFormat="1" x14ac:dyDescent="0.2">
      <c r="A104" s="207"/>
      <c r="B104" s="318"/>
      <c r="C104" s="318"/>
    </row>
    <row r="105" spans="1:3" s="205" customFormat="1" x14ac:dyDescent="0.2">
      <c r="A105" s="207"/>
      <c r="B105" s="318"/>
      <c r="C105" s="318"/>
    </row>
    <row r="106" spans="1:3" s="205" customFormat="1" x14ac:dyDescent="0.2">
      <c r="A106" s="207"/>
      <c r="B106" s="318"/>
      <c r="C106" s="318"/>
    </row>
    <row r="107" spans="1:3" s="205" customFormat="1" x14ac:dyDescent="0.2">
      <c r="A107" s="207"/>
      <c r="B107" s="318"/>
      <c r="C107" s="318"/>
    </row>
    <row r="108" spans="1:3" s="205" customFormat="1" x14ac:dyDescent="0.2">
      <c r="A108" s="207"/>
      <c r="B108" s="318"/>
      <c r="C108" s="318"/>
    </row>
    <row r="109" spans="1:3" s="205" customFormat="1" x14ac:dyDescent="0.2">
      <c r="A109" s="207"/>
      <c r="B109" s="318"/>
      <c r="C109" s="318"/>
    </row>
    <row r="110" spans="1:3" s="205" customFormat="1" x14ac:dyDescent="0.2">
      <c r="A110" s="207"/>
      <c r="B110" s="318"/>
      <c r="C110" s="318"/>
    </row>
    <row r="111" spans="1:3" s="205" customFormat="1" x14ac:dyDescent="0.2">
      <c r="A111" s="207"/>
      <c r="B111" s="318"/>
      <c r="C111" s="318"/>
    </row>
    <row r="112" spans="1:3" s="205" customFormat="1" x14ac:dyDescent="0.2">
      <c r="A112" s="207"/>
      <c r="B112" s="318"/>
      <c r="C112" s="318"/>
    </row>
    <row r="113" spans="1:3" s="205" customFormat="1" x14ac:dyDescent="0.2">
      <c r="A113" s="207"/>
      <c r="B113" s="318"/>
      <c r="C113" s="318"/>
    </row>
    <row r="114" spans="1:3" s="205" customFormat="1" x14ac:dyDescent="0.2">
      <c r="A114" s="207"/>
      <c r="B114" s="318"/>
      <c r="C114" s="318"/>
    </row>
    <row r="115" spans="1:3" s="205" customFormat="1" x14ac:dyDescent="0.2">
      <c r="A115" s="207"/>
      <c r="B115" s="318"/>
      <c r="C115" s="318"/>
    </row>
    <row r="116" spans="1:3" s="205" customFormat="1" x14ac:dyDescent="0.2">
      <c r="A116" s="207"/>
      <c r="B116" s="318"/>
      <c r="C116" s="318"/>
    </row>
    <row r="117" spans="1:3" s="205" customFormat="1" x14ac:dyDescent="0.2">
      <c r="A117" s="207"/>
      <c r="B117" s="318"/>
      <c r="C117" s="318"/>
    </row>
    <row r="118" spans="1:3" s="205" customFormat="1" x14ac:dyDescent="0.2">
      <c r="A118" s="207"/>
      <c r="B118" s="318"/>
      <c r="C118" s="318"/>
    </row>
    <row r="119" spans="1:3" s="205" customFormat="1" x14ac:dyDescent="0.2">
      <c r="A119" s="207"/>
      <c r="B119" s="318"/>
      <c r="C119" s="318"/>
    </row>
    <row r="120" spans="1:3" s="205" customFormat="1" x14ac:dyDescent="0.2">
      <c r="A120" s="207"/>
      <c r="B120" s="318"/>
      <c r="C120" s="318"/>
    </row>
    <row r="121" spans="1:3" s="205" customFormat="1" x14ac:dyDescent="0.2">
      <c r="A121" s="207"/>
      <c r="B121" s="318"/>
      <c r="C121" s="318"/>
    </row>
    <row r="122" spans="1:3" s="205" customFormat="1" x14ac:dyDescent="0.2">
      <c r="A122" s="207"/>
      <c r="B122" s="318"/>
      <c r="C122" s="318"/>
    </row>
    <row r="123" spans="1:3" s="205" customFormat="1" x14ac:dyDescent="0.2">
      <c r="A123" s="207"/>
      <c r="B123" s="318"/>
      <c r="C123" s="318"/>
    </row>
    <row r="124" spans="1:3" s="205" customFormat="1" x14ac:dyDescent="0.2">
      <c r="A124" s="207"/>
      <c r="B124" s="318"/>
      <c r="C124" s="318"/>
    </row>
    <row r="125" spans="1:3" s="205" customFormat="1" x14ac:dyDescent="0.2">
      <c r="A125" s="207"/>
      <c r="B125" s="318"/>
      <c r="C125" s="318"/>
    </row>
    <row r="126" spans="1:3" s="205" customFormat="1" x14ac:dyDescent="0.2">
      <c r="A126" s="207"/>
      <c r="B126" s="318"/>
      <c r="C126" s="318"/>
    </row>
    <row r="127" spans="1:3" s="205" customFormat="1" x14ac:dyDescent="0.2">
      <c r="A127" s="207"/>
      <c r="B127" s="318"/>
      <c r="C127" s="318"/>
    </row>
    <row r="128" spans="1:3" s="205" customFormat="1" x14ac:dyDescent="0.2">
      <c r="A128" s="207"/>
      <c r="B128" s="318"/>
      <c r="C128" s="318"/>
    </row>
    <row r="129" spans="1:3" s="205" customFormat="1" x14ac:dyDescent="0.2">
      <c r="A129" s="207"/>
      <c r="B129" s="318"/>
      <c r="C129" s="318"/>
    </row>
    <row r="130" spans="1:3" s="205" customFormat="1" x14ac:dyDescent="0.2">
      <c r="A130" s="207"/>
      <c r="B130" s="318"/>
      <c r="C130" s="318"/>
    </row>
    <row r="131" spans="1:3" s="205" customFormat="1" x14ac:dyDescent="0.2">
      <c r="A131" s="207"/>
      <c r="B131" s="318"/>
      <c r="C131" s="318"/>
    </row>
    <row r="132" spans="1:3" s="205" customFormat="1" x14ac:dyDescent="0.2">
      <c r="A132" s="207"/>
      <c r="B132" s="318"/>
      <c r="C132" s="318"/>
    </row>
    <row r="133" spans="1:3" s="205" customFormat="1" x14ac:dyDescent="0.2">
      <c r="A133" s="207"/>
      <c r="B133" s="318"/>
      <c r="C133" s="318"/>
    </row>
    <row r="134" spans="1:3" s="205" customFormat="1" x14ac:dyDescent="0.2">
      <c r="A134" s="207"/>
      <c r="B134" s="318"/>
      <c r="C134" s="318"/>
    </row>
    <row r="135" spans="1:3" s="205" customFormat="1" x14ac:dyDescent="0.2">
      <c r="A135" s="207"/>
      <c r="B135" s="318"/>
      <c r="C135" s="318"/>
    </row>
    <row r="136" spans="1:3" s="205" customFormat="1" x14ac:dyDescent="0.2">
      <c r="A136" s="207"/>
      <c r="B136" s="318"/>
      <c r="C136" s="318"/>
    </row>
    <row r="137" spans="1:3" s="205" customFormat="1" x14ac:dyDescent="0.2">
      <c r="A137" s="207"/>
      <c r="B137" s="318"/>
      <c r="C137" s="318"/>
    </row>
    <row r="138" spans="1:3" s="205" customFormat="1" x14ac:dyDescent="0.2">
      <c r="A138" s="207"/>
      <c r="B138" s="318"/>
      <c r="C138" s="318"/>
    </row>
    <row r="139" spans="1:3" s="205" customFormat="1" x14ac:dyDescent="0.2">
      <c r="A139" s="207"/>
      <c r="B139" s="318"/>
      <c r="C139" s="318"/>
    </row>
    <row r="140" spans="1:3" s="205" customFormat="1" x14ac:dyDescent="0.2">
      <c r="A140" s="207"/>
      <c r="B140" s="318"/>
      <c r="C140" s="318"/>
    </row>
    <row r="141" spans="1:3" s="205" customFormat="1" x14ac:dyDescent="0.2">
      <c r="A141" s="207"/>
      <c r="B141" s="318"/>
      <c r="C141" s="318"/>
    </row>
    <row r="142" spans="1:3" s="205" customFormat="1" x14ac:dyDescent="0.2">
      <c r="A142" s="207"/>
      <c r="B142" s="318"/>
      <c r="C142" s="318"/>
    </row>
    <row r="143" spans="1:3" s="205" customFormat="1" x14ac:dyDescent="0.2">
      <c r="A143" s="207"/>
      <c r="B143" s="318"/>
      <c r="C143" s="318"/>
    </row>
    <row r="144" spans="1:3" s="205" customFormat="1" x14ac:dyDescent="0.2">
      <c r="A144" s="207"/>
      <c r="B144" s="318"/>
      <c r="C144" s="318"/>
    </row>
    <row r="145" spans="1:3" s="205" customFormat="1" x14ac:dyDescent="0.2">
      <c r="A145" s="207"/>
      <c r="B145" s="318"/>
      <c r="C145" s="318"/>
    </row>
    <row r="146" spans="1:3" s="205" customFormat="1" x14ac:dyDescent="0.2">
      <c r="A146" s="207"/>
      <c r="B146" s="318"/>
      <c r="C146" s="318"/>
    </row>
    <row r="147" spans="1:3" s="205" customFormat="1" x14ac:dyDescent="0.2">
      <c r="A147" s="207"/>
      <c r="B147" s="318"/>
      <c r="C147" s="318"/>
    </row>
    <row r="148" spans="1:3" s="205" customFormat="1" x14ac:dyDescent="0.2">
      <c r="A148" s="207"/>
      <c r="B148" s="318"/>
      <c r="C148" s="318"/>
    </row>
    <row r="149" spans="1:3" s="205" customFormat="1" x14ac:dyDescent="0.2">
      <c r="A149" s="207"/>
      <c r="B149" s="318"/>
      <c r="C149" s="318"/>
    </row>
    <row r="150" spans="1:3" s="205" customFormat="1" x14ac:dyDescent="0.2">
      <c r="A150" s="207"/>
      <c r="B150" s="318"/>
      <c r="C150" s="318"/>
    </row>
    <row r="151" spans="1:3" s="205" customFormat="1" x14ac:dyDescent="0.2">
      <c r="A151" s="207"/>
      <c r="B151" s="318"/>
      <c r="C151" s="318"/>
    </row>
    <row r="152" spans="1:3" s="205" customFormat="1" x14ac:dyDescent="0.2">
      <c r="A152" s="207"/>
      <c r="B152" s="318"/>
      <c r="C152" s="318"/>
    </row>
    <row r="153" spans="1:3" s="205" customFormat="1" x14ac:dyDescent="0.2">
      <c r="A153" s="207"/>
      <c r="B153" s="318"/>
      <c r="C153" s="318"/>
    </row>
    <row r="154" spans="1:3" s="205" customFormat="1" x14ac:dyDescent="0.2">
      <c r="A154" s="207"/>
      <c r="B154" s="318"/>
      <c r="C154" s="318"/>
    </row>
    <row r="155" spans="1:3" s="205" customFormat="1" x14ac:dyDescent="0.2">
      <c r="A155" s="207"/>
      <c r="B155" s="318"/>
      <c r="C155" s="318"/>
    </row>
    <row r="156" spans="1:3" s="205" customFormat="1" x14ac:dyDescent="0.2">
      <c r="A156" s="207"/>
      <c r="B156" s="318"/>
      <c r="C156" s="318"/>
    </row>
    <row r="157" spans="1:3" s="205" customFormat="1" x14ac:dyDescent="0.2">
      <c r="A157" s="207"/>
      <c r="B157" s="318"/>
      <c r="C157" s="318"/>
    </row>
    <row r="158" spans="1:3" s="205" customFormat="1" x14ac:dyDescent="0.2">
      <c r="A158" s="207"/>
      <c r="B158" s="318"/>
      <c r="C158" s="318"/>
    </row>
    <row r="159" spans="1:3" s="205" customFormat="1" x14ac:dyDescent="0.2">
      <c r="A159" s="207"/>
      <c r="B159" s="318"/>
      <c r="C159" s="318"/>
    </row>
    <row r="160" spans="1:3" s="205" customFormat="1" x14ac:dyDescent="0.2">
      <c r="A160" s="207"/>
      <c r="B160" s="318"/>
      <c r="C160" s="318"/>
    </row>
    <row r="161" spans="1:3" s="205" customFormat="1" x14ac:dyDescent="0.2">
      <c r="A161" s="207"/>
      <c r="B161" s="318"/>
      <c r="C161" s="318"/>
    </row>
    <row r="162" spans="1:3" s="205" customFormat="1" x14ac:dyDescent="0.2">
      <c r="A162" s="207"/>
      <c r="B162" s="318"/>
      <c r="C162" s="318"/>
    </row>
    <row r="163" spans="1:3" s="205" customFormat="1" x14ac:dyDescent="0.2">
      <c r="A163" s="207"/>
      <c r="B163" s="318"/>
      <c r="C163" s="318"/>
    </row>
    <row r="164" spans="1:3" s="205" customFormat="1" x14ac:dyDescent="0.2">
      <c r="A164" s="207"/>
      <c r="B164" s="318"/>
      <c r="C164" s="318"/>
    </row>
    <row r="165" spans="1:3" s="205" customFormat="1" x14ac:dyDescent="0.2">
      <c r="A165" s="207"/>
      <c r="B165" s="318"/>
      <c r="C165" s="318"/>
    </row>
    <row r="166" spans="1:3" s="205" customFormat="1" x14ac:dyDescent="0.2">
      <c r="A166" s="207"/>
      <c r="B166" s="318"/>
      <c r="C166" s="318"/>
    </row>
    <row r="167" spans="1:3" s="205" customFormat="1" x14ac:dyDescent="0.2">
      <c r="A167" s="207"/>
      <c r="B167" s="318"/>
      <c r="C167" s="318"/>
    </row>
    <row r="168" spans="1:3" s="205" customFormat="1" x14ac:dyDescent="0.2">
      <c r="A168" s="207"/>
      <c r="B168" s="318"/>
      <c r="C168" s="318"/>
    </row>
    <row r="169" spans="1:3" s="205" customFormat="1" x14ac:dyDescent="0.2">
      <c r="A169" s="207"/>
      <c r="B169" s="318"/>
      <c r="C169" s="318"/>
    </row>
    <row r="170" spans="1:3" s="205" customFormat="1" x14ac:dyDescent="0.2">
      <c r="A170" s="207"/>
      <c r="B170" s="318"/>
      <c r="C170" s="318"/>
    </row>
    <row r="171" spans="1:3" s="205" customFormat="1" x14ac:dyDescent="0.2">
      <c r="A171" s="207"/>
      <c r="B171" s="318"/>
      <c r="C171" s="318"/>
    </row>
    <row r="172" spans="1:3" s="205" customFormat="1" x14ac:dyDescent="0.2">
      <c r="A172" s="207"/>
      <c r="B172" s="318"/>
      <c r="C172" s="318"/>
    </row>
    <row r="173" spans="1:3" s="205" customFormat="1" x14ac:dyDescent="0.2">
      <c r="A173" s="207"/>
      <c r="B173" s="318"/>
      <c r="C173" s="318"/>
    </row>
    <row r="174" spans="1:3" s="205" customFormat="1" x14ac:dyDescent="0.2">
      <c r="A174" s="207"/>
      <c r="B174" s="318"/>
      <c r="C174" s="318"/>
    </row>
    <row r="175" spans="1:3" s="205" customFormat="1" x14ac:dyDescent="0.2">
      <c r="A175" s="207"/>
      <c r="B175" s="318"/>
      <c r="C175" s="318"/>
    </row>
    <row r="176" spans="1:3" s="205" customFormat="1" x14ac:dyDescent="0.2">
      <c r="A176" s="207"/>
      <c r="B176" s="318"/>
      <c r="C176" s="318"/>
    </row>
    <row r="177" spans="1:3" s="205" customFormat="1" x14ac:dyDescent="0.2">
      <c r="A177" s="207"/>
      <c r="B177" s="318"/>
      <c r="C177" s="318"/>
    </row>
    <row r="178" spans="1:3" s="205" customFormat="1" x14ac:dyDescent="0.2">
      <c r="A178" s="207"/>
      <c r="B178" s="318"/>
      <c r="C178" s="318"/>
    </row>
    <row r="179" spans="1:3" s="205" customFormat="1" x14ac:dyDescent="0.2">
      <c r="A179" s="207"/>
      <c r="B179" s="318"/>
      <c r="C179" s="318"/>
    </row>
    <row r="180" spans="1:3" s="205" customFormat="1" x14ac:dyDescent="0.2">
      <c r="A180" s="207"/>
      <c r="B180" s="318"/>
      <c r="C180" s="318"/>
    </row>
    <row r="181" spans="1:3" s="205" customFormat="1" x14ac:dyDescent="0.2">
      <c r="A181" s="207"/>
      <c r="B181" s="318"/>
      <c r="C181" s="318"/>
    </row>
    <row r="182" spans="1:3" s="205" customFormat="1" x14ac:dyDescent="0.2">
      <c r="A182" s="207"/>
      <c r="B182" s="318"/>
      <c r="C182" s="318"/>
    </row>
    <row r="183" spans="1:3" s="205" customFormat="1" x14ac:dyDescent="0.2">
      <c r="A183" s="207"/>
      <c r="B183" s="318"/>
      <c r="C183" s="318"/>
    </row>
    <row r="184" spans="1:3" s="205" customFormat="1" x14ac:dyDescent="0.2">
      <c r="A184" s="207"/>
      <c r="B184" s="318"/>
      <c r="C184" s="318"/>
    </row>
    <row r="185" spans="1:3" s="205" customFormat="1" x14ac:dyDescent="0.2">
      <c r="A185" s="207"/>
      <c r="B185" s="318"/>
      <c r="C185" s="318"/>
    </row>
    <row r="186" spans="1:3" s="205" customFormat="1" x14ac:dyDescent="0.2">
      <c r="A186" s="207"/>
      <c r="B186" s="318"/>
      <c r="C186" s="318"/>
    </row>
    <row r="187" spans="1:3" s="205" customFormat="1" x14ac:dyDescent="0.2">
      <c r="A187" s="207"/>
      <c r="B187" s="318"/>
      <c r="C187" s="318"/>
    </row>
    <row r="188" spans="1:3" s="205" customFormat="1" x14ac:dyDescent="0.2">
      <c r="A188" s="207"/>
      <c r="B188" s="318"/>
      <c r="C188" s="318"/>
    </row>
    <row r="189" spans="1:3" s="205" customFormat="1" x14ac:dyDescent="0.2">
      <c r="A189" s="207"/>
      <c r="B189" s="318"/>
      <c r="C189" s="318"/>
    </row>
    <row r="190" spans="1:3" s="205" customFormat="1" x14ac:dyDescent="0.2">
      <c r="A190" s="207"/>
      <c r="B190" s="318"/>
      <c r="C190" s="318"/>
    </row>
    <row r="191" spans="1:3" s="205" customFormat="1" x14ac:dyDescent="0.2">
      <c r="A191" s="207"/>
      <c r="B191" s="318"/>
      <c r="C191" s="318"/>
    </row>
    <row r="192" spans="1:3" s="205" customFormat="1" x14ac:dyDescent="0.2">
      <c r="A192" s="207"/>
      <c r="B192" s="318"/>
      <c r="C192" s="318"/>
    </row>
    <row r="193" spans="1:3" s="205" customFormat="1" x14ac:dyDescent="0.2">
      <c r="A193" s="207"/>
      <c r="B193" s="318"/>
      <c r="C193" s="318"/>
    </row>
    <row r="194" spans="1:3" s="205" customFormat="1" x14ac:dyDescent="0.2">
      <c r="A194" s="207"/>
      <c r="B194" s="318"/>
      <c r="C194" s="318"/>
    </row>
    <row r="195" spans="1:3" s="205" customFormat="1" x14ac:dyDescent="0.2">
      <c r="A195" s="207"/>
      <c r="B195" s="318"/>
      <c r="C195" s="318"/>
    </row>
    <row r="196" spans="1:3" s="205" customFormat="1" x14ac:dyDescent="0.2">
      <c r="A196" s="207"/>
      <c r="B196" s="318"/>
      <c r="C196" s="318"/>
    </row>
    <row r="197" spans="1:3" s="205" customFormat="1" x14ac:dyDescent="0.2">
      <c r="A197" s="207"/>
      <c r="B197" s="318"/>
      <c r="C197" s="318"/>
    </row>
    <row r="198" spans="1:3" s="205" customFormat="1" x14ac:dyDescent="0.2">
      <c r="A198" s="207"/>
      <c r="B198" s="318"/>
      <c r="C198" s="318"/>
    </row>
    <row r="199" spans="1:3" s="205" customFormat="1" x14ac:dyDescent="0.2">
      <c r="A199" s="207"/>
      <c r="B199" s="318"/>
      <c r="C199" s="318"/>
    </row>
    <row r="200" spans="1:3" s="205" customFormat="1" x14ac:dyDescent="0.2">
      <c r="A200" s="207"/>
      <c r="B200" s="318"/>
      <c r="C200" s="318"/>
    </row>
    <row r="201" spans="1:3" s="205" customFormat="1" x14ac:dyDescent="0.2">
      <c r="A201" s="207"/>
      <c r="B201" s="318"/>
      <c r="C201" s="318"/>
    </row>
    <row r="202" spans="1:3" s="205" customFormat="1" x14ac:dyDescent="0.2">
      <c r="A202" s="207"/>
      <c r="B202" s="318"/>
      <c r="C202" s="318"/>
    </row>
    <row r="203" spans="1:3" s="205" customFormat="1" x14ac:dyDescent="0.2">
      <c r="A203" s="207"/>
      <c r="B203" s="318"/>
      <c r="C203" s="318"/>
    </row>
    <row r="204" spans="1:3" s="205" customFormat="1" x14ac:dyDescent="0.2">
      <c r="A204" s="207"/>
      <c r="B204" s="318"/>
      <c r="C204" s="318"/>
    </row>
    <row r="205" spans="1:3" s="205" customFormat="1" x14ac:dyDescent="0.2">
      <c r="A205" s="207"/>
      <c r="B205" s="318"/>
      <c r="C205" s="318"/>
    </row>
    <row r="206" spans="1:3" s="205" customFormat="1" x14ac:dyDescent="0.2">
      <c r="A206" s="207"/>
      <c r="B206" s="318"/>
      <c r="C206" s="318"/>
    </row>
    <row r="207" spans="1:3" s="205" customFormat="1" x14ac:dyDescent="0.2">
      <c r="A207" s="207"/>
      <c r="B207" s="318"/>
      <c r="C207" s="318"/>
    </row>
    <row r="208" spans="1:3" s="205" customFormat="1" x14ac:dyDescent="0.2">
      <c r="A208" s="207"/>
      <c r="B208" s="318"/>
      <c r="C208" s="318"/>
    </row>
    <row r="209" spans="1:3" s="205" customFormat="1" x14ac:dyDescent="0.2">
      <c r="A209" s="207"/>
      <c r="B209" s="318"/>
      <c r="C209" s="318"/>
    </row>
    <row r="210" spans="1:3" s="205" customFormat="1" x14ac:dyDescent="0.2">
      <c r="A210" s="207"/>
      <c r="B210" s="318"/>
      <c r="C210" s="318"/>
    </row>
    <row r="211" spans="1:3" s="205" customFormat="1" x14ac:dyDescent="0.2">
      <c r="A211" s="207"/>
      <c r="B211" s="318"/>
      <c r="C211" s="318"/>
    </row>
    <row r="212" spans="1:3" s="205" customFormat="1" x14ac:dyDescent="0.2">
      <c r="A212" s="207"/>
      <c r="B212" s="318"/>
      <c r="C212" s="318"/>
    </row>
    <row r="213" spans="1:3" s="205" customFormat="1" x14ac:dyDescent="0.2">
      <c r="A213" s="207"/>
      <c r="B213" s="318"/>
      <c r="C213" s="318"/>
    </row>
    <row r="214" spans="1:3" s="205" customFormat="1" x14ac:dyDescent="0.2">
      <c r="A214" s="207"/>
      <c r="B214" s="318"/>
      <c r="C214" s="318"/>
    </row>
    <row r="215" spans="1:3" s="205" customFormat="1" x14ac:dyDescent="0.2">
      <c r="A215" s="207"/>
      <c r="B215" s="318"/>
      <c r="C215" s="318"/>
    </row>
    <row r="216" spans="1:3" s="205" customFormat="1" x14ac:dyDescent="0.2">
      <c r="A216" s="207"/>
      <c r="B216" s="318"/>
      <c r="C216" s="318"/>
    </row>
    <row r="217" spans="1:3" s="205" customFormat="1" x14ac:dyDescent="0.2">
      <c r="A217" s="207"/>
      <c r="B217" s="318"/>
      <c r="C217" s="318"/>
    </row>
    <row r="218" spans="1:3" s="205" customFormat="1" x14ac:dyDescent="0.2">
      <c r="A218" s="207"/>
      <c r="B218" s="318"/>
      <c r="C218" s="318"/>
    </row>
    <row r="219" spans="1:3" s="205" customFormat="1" x14ac:dyDescent="0.2">
      <c r="A219" s="207"/>
      <c r="B219" s="318"/>
      <c r="C219" s="318"/>
    </row>
    <row r="220" spans="1:3" s="205" customFormat="1" x14ac:dyDescent="0.2">
      <c r="A220" s="207"/>
      <c r="B220" s="318"/>
      <c r="C220" s="318"/>
    </row>
    <row r="221" spans="1:3" s="205" customFormat="1" x14ac:dyDescent="0.2">
      <c r="A221" s="207"/>
      <c r="B221" s="318"/>
      <c r="C221" s="318"/>
    </row>
    <row r="222" spans="1:3" s="205" customFormat="1" x14ac:dyDescent="0.2">
      <c r="A222" s="207"/>
      <c r="B222" s="318"/>
      <c r="C222" s="318"/>
    </row>
    <row r="223" spans="1:3" s="205" customFormat="1" x14ac:dyDescent="0.2">
      <c r="A223" s="207"/>
      <c r="B223" s="318"/>
      <c r="C223" s="318"/>
    </row>
    <row r="224" spans="1:3" s="205" customFormat="1" x14ac:dyDescent="0.2">
      <c r="A224" s="207"/>
      <c r="B224" s="318"/>
      <c r="C224" s="318"/>
    </row>
    <row r="225" spans="1:3" s="205" customFormat="1" x14ac:dyDescent="0.2">
      <c r="A225" s="207"/>
      <c r="B225" s="318"/>
      <c r="C225" s="318"/>
    </row>
    <row r="226" spans="1:3" s="205" customFormat="1" x14ac:dyDescent="0.2">
      <c r="A226" s="207"/>
      <c r="B226" s="318"/>
      <c r="C226" s="318"/>
    </row>
    <row r="227" spans="1:3" s="205" customFormat="1" x14ac:dyDescent="0.2">
      <c r="A227" s="207"/>
      <c r="B227" s="318"/>
      <c r="C227" s="318"/>
    </row>
    <row r="228" spans="1:3" s="205" customFormat="1" x14ac:dyDescent="0.2">
      <c r="A228" s="207"/>
      <c r="B228" s="318"/>
      <c r="C228" s="318"/>
    </row>
    <row r="229" spans="1:3" s="205" customFormat="1" x14ac:dyDescent="0.2">
      <c r="A229" s="207"/>
      <c r="B229" s="318"/>
      <c r="C229" s="318"/>
    </row>
    <row r="230" spans="1:3" s="205" customFormat="1" x14ac:dyDescent="0.2">
      <c r="A230" s="207"/>
      <c r="B230" s="318"/>
      <c r="C230" s="318"/>
    </row>
    <row r="231" spans="1:3" s="205" customFormat="1" x14ac:dyDescent="0.2">
      <c r="A231" s="207"/>
      <c r="B231" s="318"/>
      <c r="C231" s="318"/>
    </row>
    <row r="232" spans="1:3" s="205" customFormat="1" x14ac:dyDescent="0.2">
      <c r="A232" s="207"/>
      <c r="B232" s="318"/>
      <c r="C232" s="318"/>
    </row>
    <row r="233" spans="1:3" s="205" customFormat="1" x14ac:dyDescent="0.2">
      <c r="A233" s="207"/>
      <c r="B233" s="318"/>
      <c r="C233" s="318"/>
    </row>
    <row r="234" spans="1:3" s="205" customFormat="1" x14ac:dyDescent="0.2">
      <c r="A234" s="207"/>
      <c r="B234" s="318"/>
      <c r="C234" s="318"/>
    </row>
    <row r="235" spans="1:3" s="205" customFormat="1" x14ac:dyDescent="0.2">
      <c r="A235" s="207"/>
      <c r="B235" s="318"/>
      <c r="C235" s="318"/>
    </row>
    <row r="236" spans="1:3" s="205" customFormat="1" x14ac:dyDescent="0.2">
      <c r="A236" s="207"/>
      <c r="B236" s="318"/>
      <c r="C236" s="318"/>
    </row>
    <row r="237" spans="1:3" s="205" customFormat="1" x14ac:dyDescent="0.2">
      <c r="A237" s="207"/>
      <c r="B237" s="318"/>
      <c r="C237" s="318"/>
    </row>
    <row r="238" spans="1:3" s="205" customFormat="1" x14ac:dyDescent="0.2">
      <c r="A238" s="207"/>
      <c r="B238" s="318"/>
      <c r="C238" s="318"/>
    </row>
    <row r="239" spans="1:3" s="205" customFormat="1" x14ac:dyDescent="0.2">
      <c r="A239" s="207"/>
      <c r="B239" s="318"/>
      <c r="C239" s="318"/>
    </row>
    <row r="240" spans="1:3" s="205" customFormat="1" x14ac:dyDescent="0.2">
      <c r="A240" s="207"/>
      <c r="B240" s="318"/>
      <c r="C240" s="318"/>
    </row>
    <row r="241" spans="1:3" s="205" customFormat="1" x14ac:dyDescent="0.2">
      <c r="A241" s="207"/>
      <c r="B241" s="318"/>
      <c r="C241" s="318"/>
    </row>
    <row r="242" spans="1:3" s="205" customFormat="1" x14ac:dyDescent="0.2">
      <c r="A242" s="207"/>
      <c r="B242" s="318"/>
      <c r="C242" s="318"/>
    </row>
    <row r="243" spans="1:3" s="205" customFormat="1" x14ac:dyDescent="0.2">
      <c r="A243" s="207"/>
      <c r="B243" s="318"/>
      <c r="C243" s="318"/>
    </row>
    <row r="244" spans="1:3" s="205" customFormat="1" x14ac:dyDescent="0.2">
      <c r="A244" s="207"/>
      <c r="B244" s="318"/>
      <c r="C244" s="318"/>
    </row>
    <row r="245" spans="1:3" s="205" customFormat="1" x14ac:dyDescent="0.2">
      <c r="A245" s="207"/>
      <c r="B245" s="318"/>
      <c r="C245" s="318"/>
    </row>
    <row r="246" spans="1:3" s="205" customFormat="1" x14ac:dyDescent="0.2">
      <c r="A246" s="207"/>
      <c r="B246" s="318"/>
      <c r="C246" s="318"/>
    </row>
    <row r="247" spans="1:3" s="205" customFormat="1" x14ac:dyDescent="0.2">
      <c r="A247" s="207"/>
      <c r="B247" s="318"/>
      <c r="C247" s="318"/>
    </row>
    <row r="248" spans="1:3" s="205" customFormat="1" x14ac:dyDescent="0.2">
      <c r="A248" s="207"/>
      <c r="B248" s="318"/>
      <c r="C248" s="318"/>
    </row>
    <row r="249" spans="1:3" s="205" customFormat="1" x14ac:dyDescent="0.2">
      <c r="A249" s="207"/>
      <c r="B249" s="318"/>
      <c r="C249" s="318"/>
    </row>
    <row r="250" spans="1:3" s="205" customFormat="1" x14ac:dyDescent="0.2">
      <c r="A250" s="207"/>
      <c r="B250" s="318"/>
      <c r="C250" s="318"/>
    </row>
    <row r="251" spans="1:3" s="205" customFormat="1" x14ac:dyDescent="0.2">
      <c r="A251" s="207"/>
      <c r="B251" s="318"/>
      <c r="C251" s="318"/>
    </row>
    <row r="252" spans="1:3" s="205" customFormat="1" x14ac:dyDescent="0.2">
      <c r="A252" s="207"/>
      <c r="B252" s="318"/>
      <c r="C252" s="318"/>
    </row>
    <row r="253" spans="1:3" s="205" customFormat="1" x14ac:dyDescent="0.2">
      <c r="A253" s="207"/>
      <c r="B253" s="318"/>
      <c r="C253" s="318"/>
    </row>
    <row r="254" spans="1:3" s="205" customFormat="1" x14ac:dyDescent="0.2">
      <c r="A254" s="207"/>
      <c r="B254" s="318"/>
      <c r="C254" s="318"/>
    </row>
    <row r="255" spans="1:3" s="205" customFormat="1" x14ac:dyDescent="0.2">
      <c r="A255" s="207"/>
      <c r="B255" s="318"/>
      <c r="C255" s="318"/>
    </row>
    <row r="256" spans="1:3" s="205" customFormat="1" x14ac:dyDescent="0.2">
      <c r="A256" s="207"/>
      <c r="B256" s="318"/>
      <c r="C256" s="318"/>
    </row>
    <row r="257" spans="1:3" s="205" customFormat="1" x14ac:dyDescent="0.2">
      <c r="A257" s="207"/>
      <c r="B257" s="318"/>
      <c r="C257" s="318"/>
    </row>
    <row r="258" spans="1:3" s="205" customFormat="1" x14ac:dyDescent="0.2">
      <c r="A258" s="207"/>
      <c r="B258" s="318"/>
      <c r="C258" s="318"/>
    </row>
    <row r="259" spans="1:3" s="205" customFormat="1" x14ac:dyDescent="0.2">
      <c r="A259" s="207"/>
      <c r="B259" s="318"/>
      <c r="C259" s="318"/>
    </row>
    <row r="260" spans="1:3" s="205" customFormat="1" x14ac:dyDescent="0.2">
      <c r="A260" s="207"/>
      <c r="B260" s="318"/>
      <c r="C260" s="318"/>
    </row>
    <row r="261" spans="1:3" s="205" customFormat="1" x14ac:dyDescent="0.2">
      <c r="A261" s="207"/>
      <c r="B261" s="318"/>
      <c r="C261" s="318"/>
    </row>
    <row r="262" spans="1:3" s="205" customFormat="1" x14ac:dyDescent="0.2">
      <c r="A262" s="207"/>
      <c r="B262" s="318"/>
      <c r="C262" s="318"/>
    </row>
    <row r="263" spans="1:3" s="205" customFormat="1" x14ac:dyDescent="0.2">
      <c r="A263" s="207"/>
      <c r="B263" s="318"/>
      <c r="C263" s="318"/>
    </row>
    <row r="264" spans="1:3" s="205" customFormat="1" x14ac:dyDescent="0.2">
      <c r="A264" s="207"/>
      <c r="B264" s="318"/>
      <c r="C264" s="318"/>
    </row>
    <row r="265" spans="1:3" s="205" customFormat="1" x14ac:dyDescent="0.2">
      <c r="A265" s="207"/>
      <c r="B265" s="318"/>
      <c r="C265" s="318"/>
    </row>
    <row r="266" spans="1:3" s="205" customFormat="1" x14ac:dyDescent="0.2">
      <c r="A266" s="207"/>
      <c r="B266" s="318"/>
      <c r="C266" s="318"/>
    </row>
    <row r="267" spans="1:3" s="205" customFormat="1" x14ac:dyDescent="0.2">
      <c r="A267" s="207"/>
      <c r="B267" s="318"/>
      <c r="C267" s="318"/>
    </row>
    <row r="268" spans="1:3" s="205" customFormat="1" x14ac:dyDescent="0.2">
      <c r="A268" s="207"/>
      <c r="B268" s="318"/>
      <c r="C268" s="318"/>
    </row>
    <row r="269" spans="1:3" s="205" customFormat="1" x14ac:dyDescent="0.2">
      <c r="A269" s="207"/>
      <c r="B269" s="318"/>
      <c r="C269" s="318"/>
    </row>
    <row r="270" spans="1:3" s="205" customFormat="1" x14ac:dyDescent="0.2">
      <c r="A270" s="207"/>
      <c r="B270" s="318"/>
      <c r="C270" s="318"/>
    </row>
    <row r="271" spans="1:3" s="205" customFormat="1" x14ac:dyDescent="0.2">
      <c r="A271" s="207"/>
      <c r="B271" s="318"/>
      <c r="C271" s="318"/>
    </row>
    <row r="272" spans="1:3" s="205" customFormat="1" x14ac:dyDescent="0.2">
      <c r="A272" s="207"/>
      <c r="B272" s="318"/>
      <c r="C272" s="318"/>
    </row>
    <row r="273" spans="1:3" s="205" customFormat="1" x14ac:dyDescent="0.2">
      <c r="A273" s="207"/>
      <c r="B273" s="318"/>
      <c r="C273" s="318"/>
    </row>
    <row r="274" spans="1:3" s="205" customFormat="1" x14ac:dyDescent="0.2">
      <c r="A274" s="207"/>
      <c r="B274" s="318"/>
      <c r="C274" s="318"/>
    </row>
    <row r="275" spans="1:3" s="205" customFormat="1" x14ac:dyDescent="0.2">
      <c r="A275" s="207"/>
      <c r="B275" s="318"/>
      <c r="C275" s="318"/>
    </row>
    <row r="276" spans="1:3" s="205" customFormat="1" x14ac:dyDescent="0.2">
      <c r="A276" s="207"/>
      <c r="B276" s="318"/>
      <c r="C276" s="318"/>
    </row>
    <row r="277" spans="1:3" s="205" customFormat="1" x14ac:dyDescent="0.2">
      <c r="A277" s="207"/>
      <c r="B277" s="318"/>
      <c r="C277" s="318"/>
    </row>
    <row r="278" spans="1:3" s="205" customFormat="1" x14ac:dyDescent="0.2">
      <c r="A278" s="207"/>
      <c r="B278" s="318"/>
      <c r="C278" s="318"/>
    </row>
    <row r="279" spans="1:3" s="205" customFormat="1" x14ac:dyDescent="0.2">
      <c r="A279" s="207"/>
      <c r="B279" s="318"/>
      <c r="C279" s="318"/>
    </row>
    <row r="280" spans="1:3" s="205" customFormat="1" x14ac:dyDescent="0.2">
      <c r="A280" s="207"/>
      <c r="B280" s="318"/>
      <c r="C280" s="318"/>
    </row>
    <row r="281" spans="1:3" s="205" customFormat="1" x14ac:dyDescent="0.2">
      <c r="A281" s="207"/>
      <c r="B281" s="318"/>
      <c r="C281" s="318"/>
    </row>
    <row r="282" spans="1:3" s="205" customFormat="1" x14ac:dyDescent="0.2">
      <c r="A282" s="207"/>
      <c r="B282" s="318"/>
      <c r="C282" s="318"/>
    </row>
    <row r="283" spans="1:3" s="205" customFormat="1" x14ac:dyDescent="0.2">
      <c r="A283" s="207"/>
      <c r="B283" s="318"/>
      <c r="C283" s="318"/>
    </row>
    <row r="284" spans="1:3" s="205" customFormat="1" x14ac:dyDescent="0.2">
      <c r="A284" s="207"/>
      <c r="B284" s="318"/>
      <c r="C284" s="318"/>
    </row>
    <row r="285" spans="1:3" s="205" customFormat="1" x14ac:dyDescent="0.2">
      <c r="A285" s="207"/>
      <c r="B285" s="318"/>
      <c r="C285" s="318"/>
    </row>
    <row r="286" spans="1:3" s="205" customFormat="1" x14ac:dyDescent="0.2">
      <c r="A286" s="207"/>
      <c r="B286" s="318"/>
      <c r="C286" s="318"/>
    </row>
    <row r="287" spans="1:3" s="205" customFormat="1" x14ac:dyDescent="0.2">
      <c r="A287" s="207"/>
      <c r="B287" s="318"/>
      <c r="C287" s="318"/>
    </row>
    <row r="288" spans="1:3" s="205" customFormat="1" x14ac:dyDescent="0.2">
      <c r="A288" s="207"/>
      <c r="B288" s="318"/>
      <c r="C288" s="318"/>
    </row>
    <row r="289" spans="1:3" s="205" customFormat="1" x14ac:dyDescent="0.2">
      <c r="A289" s="207"/>
      <c r="B289" s="318"/>
      <c r="C289" s="318"/>
    </row>
    <row r="290" spans="1:3" s="205" customFormat="1" x14ac:dyDescent="0.2">
      <c r="A290" s="207"/>
      <c r="B290" s="318"/>
      <c r="C290" s="318"/>
    </row>
    <row r="291" spans="1:3" s="205" customFormat="1" x14ac:dyDescent="0.2">
      <c r="A291" s="207"/>
      <c r="B291" s="318"/>
      <c r="C291" s="318"/>
    </row>
    <row r="292" spans="1:3" s="205" customFormat="1" x14ac:dyDescent="0.2">
      <c r="A292" s="207"/>
      <c r="B292" s="318"/>
      <c r="C292" s="318"/>
    </row>
    <row r="293" spans="1:3" s="205" customFormat="1" x14ac:dyDescent="0.2">
      <c r="A293" s="207"/>
      <c r="B293" s="318"/>
      <c r="C293" s="318"/>
    </row>
    <row r="294" spans="1:3" s="205" customFormat="1" x14ac:dyDescent="0.2">
      <c r="A294" s="207"/>
      <c r="B294" s="318"/>
      <c r="C294" s="318"/>
    </row>
    <row r="295" spans="1:3" s="205" customFormat="1" x14ac:dyDescent="0.2">
      <c r="A295" s="207"/>
      <c r="B295" s="318"/>
      <c r="C295" s="318"/>
    </row>
    <row r="296" spans="1:3" s="205" customFormat="1" x14ac:dyDescent="0.2">
      <c r="A296" s="207"/>
      <c r="B296" s="318"/>
      <c r="C296" s="318"/>
    </row>
    <row r="297" spans="1:3" s="205" customFormat="1" x14ac:dyDescent="0.2">
      <c r="A297" s="207"/>
      <c r="B297" s="318"/>
      <c r="C297" s="318"/>
    </row>
    <row r="298" spans="1:3" s="205" customFormat="1" x14ac:dyDescent="0.2">
      <c r="A298" s="207"/>
      <c r="B298" s="318"/>
      <c r="C298" s="318"/>
    </row>
    <row r="299" spans="1:3" s="205" customFormat="1" x14ac:dyDescent="0.2">
      <c r="A299" s="207"/>
      <c r="B299" s="318"/>
      <c r="C299" s="318"/>
    </row>
    <row r="300" spans="1:3" s="205" customFormat="1" x14ac:dyDescent="0.2">
      <c r="A300" s="207"/>
      <c r="B300" s="318"/>
      <c r="C300" s="318"/>
    </row>
    <row r="301" spans="1:3" s="205" customFormat="1" x14ac:dyDescent="0.2">
      <c r="A301" s="207"/>
      <c r="B301" s="318"/>
      <c r="C301" s="318"/>
    </row>
    <row r="302" spans="1:3" s="205" customFormat="1" x14ac:dyDescent="0.2">
      <c r="A302" s="207"/>
      <c r="B302" s="318"/>
      <c r="C302" s="318"/>
    </row>
    <row r="303" spans="1:3" s="205" customFormat="1" x14ac:dyDescent="0.2">
      <c r="A303" s="207"/>
      <c r="B303" s="318"/>
      <c r="C303" s="318"/>
    </row>
    <row r="304" spans="1:3" s="205" customFormat="1" x14ac:dyDescent="0.2">
      <c r="A304" s="207"/>
      <c r="B304" s="318"/>
      <c r="C304" s="318"/>
    </row>
    <row r="305" spans="1:3" s="205" customFormat="1" x14ac:dyDescent="0.2">
      <c r="A305" s="207"/>
      <c r="B305" s="318"/>
      <c r="C305" s="318"/>
    </row>
    <row r="306" spans="1:3" s="205" customFormat="1" x14ac:dyDescent="0.2">
      <c r="A306" s="207"/>
      <c r="B306" s="318"/>
      <c r="C306" s="318"/>
    </row>
    <row r="307" spans="1:3" s="205" customFormat="1" x14ac:dyDescent="0.2">
      <c r="A307" s="207"/>
      <c r="B307" s="318"/>
      <c r="C307" s="318"/>
    </row>
    <row r="308" spans="1:3" s="205" customFormat="1" x14ac:dyDescent="0.2">
      <c r="A308" s="207"/>
      <c r="B308" s="318"/>
      <c r="C308" s="318"/>
    </row>
    <row r="309" spans="1:3" s="205" customFormat="1" x14ac:dyDescent="0.2">
      <c r="A309" s="207"/>
      <c r="B309" s="318"/>
      <c r="C309" s="318"/>
    </row>
    <row r="310" spans="1:3" s="205" customFormat="1" x14ac:dyDescent="0.2">
      <c r="A310" s="207"/>
      <c r="B310" s="318"/>
      <c r="C310" s="318"/>
    </row>
    <row r="311" spans="1:3" s="205" customFormat="1" x14ac:dyDescent="0.2">
      <c r="A311" s="207"/>
      <c r="B311" s="318"/>
      <c r="C311" s="318"/>
    </row>
    <row r="312" spans="1:3" s="205" customFormat="1" x14ac:dyDescent="0.2">
      <c r="A312" s="207"/>
      <c r="B312" s="318"/>
      <c r="C312" s="318"/>
    </row>
    <row r="313" spans="1:3" s="205" customFormat="1" x14ac:dyDescent="0.2">
      <c r="A313" s="207"/>
      <c r="B313" s="318"/>
      <c r="C313" s="318"/>
    </row>
    <row r="314" spans="1:3" s="205" customFormat="1" x14ac:dyDescent="0.2">
      <c r="A314" s="207"/>
      <c r="B314" s="318"/>
      <c r="C314" s="318"/>
    </row>
    <row r="315" spans="1:3" s="205" customFormat="1" x14ac:dyDescent="0.2">
      <c r="A315" s="207"/>
      <c r="B315" s="318"/>
      <c r="C315" s="318"/>
    </row>
    <row r="316" spans="1:3" s="205" customFormat="1" x14ac:dyDescent="0.2">
      <c r="A316" s="207"/>
      <c r="B316" s="318"/>
      <c r="C316" s="318"/>
    </row>
    <row r="317" spans="1:3" s="205" customFormat="1" x14ac:dyDescent="0.2">
      <c r="A317" s="207"/>
      <c r="B317" s="318"/>
      <c r="C317" s="318"/>
    </row>
    <row r="318" spans="1:3" s="205" customFormat="1" x14ac:dyDescent="0.2">
      <c r="A318" s="207"/>
      <c r="B318" s="318"/>
      <c r="C318" s="318"/>
    </row>
    <row r="319" spans="1:3" s="205" customFormat="1" x14ac:dyDescent="0.2">
      <c r="A319" s="207"/>
      <c r="B319" s="318"/>
      <c r="C319" s="318"/>
    </row>
    <row r="320" spans="1:3" s="205" customFormat="1" x14ac:dyDescent="0.2">
      <c r="A320" s="207"/>
      <c r="B320" s="318"/>
      <c r="C320" s="318"/>
    </row>
    <row r="321" spans="1:3" s="205" customFormat="1" x14ac:dyDescent="0.2">
      <c r="A321" s="207"/>
      <c r="B321" s="318"/>
      <c r="C321" s="318"/>
    </row>
    <row r="322" spans="1:3" s="205" customFormat="1" x14ac:dyDescent="0.2">
      <c r="A322" s="207"/>
      <c r="B322" s="318"/>
      <c r="C322" s="318"/>
    </row>
    <row r="323" spans="1:3" s="205" customFormat="1" x14ac:dyDescent="0.2">
      <c r="A323" s="207"/>
      <c r="B323" s="318"/>
      <c r="C323" s="318"/>
    </row>
    <row r="324" spans="1:3" s="205" customFormat="1" x14ac:dyDescent="0.2">
      <c r="A324" s="207"/>
      <c r="B324" s="318"/>
      <c r="C324" s="318"/>
    </row>
    <row r="325" spans="1:3" s="205" customFormat="1" x14ac:dyDescent="0.2">
      <c r="A325" s="207"/>
      <c r="B325" s="318"/>
      <c r="C325" s="318"/>
    </row>
    <row r="326" spans="1:3" s="205" customFormat="1" x14ac:dyDescent="0.2">
      <c r="A326" s="207"/>
      <c r="B326" s="318"/>
      <c r="C326" s="318"/>
    </row>
    <row r="327" spans="1:3" s="205" customFormat="1" x14ac:dyDescent="0.2">
      <c r="A327" s="207"/>
      <c r="B327" s="318"/>
      <c r="C327" s="318"/>
    </row>
    <row r="328" spans="1:3" s="205" customFormat="1" x14ac:dyDescent="0.2">
      <c r="A328" s="207"/>
      <c r="B328" s="318"/>
      <c r="C328" s="318"/>
    </row>
    <row r="329" spans="1:3" s="205" customFormat="1" x14ac:dyDescent="0.2">
      <c r="A329" s="207"/>
      <c r="B329" s="318"/>
      <c r="C329" s="318"/>
    </row>
    <row r="330" spans="1:3" s="205" customFormat="1" x14ac:dyDescent="0.2">
      <c r="A330" s="207"/>
      <c r="B330" s="318"/>
      <c r="C330" s="318"/>
    </row>
    <row r="331" spans="1:3" s="205" customFormat="1" x14ac:dyDescent="0.2">
      <c r="A331" s="207"/>
      <c r="B331" s="318"/>
      <c r="C331" s="318"/>
    </row>
    <row r="332" spans="1:3" s="205" customFormat="1" x14ac:dyDescent="0.2">
      <c r="A332" s="207"/>
      <c r="B332" s="318"/>
      <c r="C332" s="318"/>
    </row>
    <row r="333" spans="1:3" s="205" customFormat="1" x14ac:dyDescent="0.2">
      <c r="A333" s="207"/>
      <c r="B333" s="318"/>
      <c r="C333" s="318"/>
    </row>
    <row r="334" spans="1:3" s="205" customFormat="1" x14ac:dyDescent="0.2">
      <c r="A334" s="207"/>
      <c r="B334" s="318"/>
      <c r="C334" s="318"/>
    </row>
    <row r="335" spans="1:3" s="205" customFormat="1" x14ac:dyDescent="0.2">
      <c r="A335" s="207"/>
      <c r="B335" s="318"/>
      <c r="C335" s="318"/>
    </row>
    <row r="336" spans="1:3" s="205" customFormat="1" x14ac:dyDescent="0.2">
      <c r="A336" s="207"/>
      <c r="B336" s="318"/>
      <c r="C336" s="318"/>
    </row>
    <row r="337" spans="1:3" s="205" customFormat="1" x14ac:dyDescent="0.2">
      <c r="A337" s="207"/>
      <c r="B337" s="318"/>
      <c r="C337" s="318"/>
    </row>
    <row r="338" spans="1:3" s="205" customFormat="1" x14ac:dyDescent="0.2">
      <c r="A338" s="207"/>
      <c r="B338" s="318"/>
      <c r="C338" s="318"/>
    </row>
    <row r="339" spans="1:3" s="205" customFormat="1" x14ac:dyDescent="0.2">
      <c r="A339" s="207"/>
      <c r="B339" s="318"/>
      <c r="C339" s="318"/>
    </row>
    <row r="340" spans="1:3" s="205" customFormat="1" x14ac:dyDescent="0.2">
      <c r="A340" s="207"/>
      <c r="B340" s="318"/>
      <c r="C340" s="318"/>
    </row>
    <row r="341" spans="1:3" s="205" customFormat="1" x14ac:dyDescent="0.2">
      <c r="A341" s="207"/>
      <c r="B341" s="318"/>
      <c r="C341" s="318"/>
    </row>
    <row r="342" spans="1:3" s="205" customFormat="1" x14ac:dyDescent="0.2">
      <c r="A342" s="207"/>
      <c r="B342" s="318"/>
      <c r="C342" s="318"/>
    </row>
    <row r="343" spans="1:3" s="205" customFormat="1" x14ac:dyDescent="0.2">
      <c r="A343" s="207"/>
      <c r="B343" s="318"/>
      <c r="C343" s="318"/>
    </row>
    <row r="344" spans="1:3" s="205" customFormat="1" x14ac:dyDescent="0.2">
      <c r="A344" s="207"/>
      <c r="B344" s="318"/>
      <c r="C344" s="318"/>
    </row>
    <row r="345" spans="1:3" s="205" customFormat="1" x14ac:dyDescent="0.2">
      <c r="A345" s="207"/>
      <c r="B345" s="318"/>
      <c r="C345" s="318"/>
    </row>
    <row r="346" spans="1:3" s="205" customFormat="1" x14ac:dyDescent="0.2">
      <c r="A346" s="207"/>
      <c r="B346" s="318"/>
      <c r="C346" s="318"/>
    </row>
    <row r="347" spans="1:3" s="205" customFormat="1" x14ac:dyDescent="0.2">
      <c r="A347" s="207"/>
      <c r="B347" s="318"/>
      <c r="C347" s="318"/>
    </row>
    <row r="348" spans="1:3" s="205" customFormat="1" x14ac:dyDescent="0.2">
      <c r="A348" s="207"/>
      <c r="B348" s="318"/>
      <c r="C348" s="318"/>
    </row>
    <row r="349" spans="1:3" s="205" customFormat="1" x14ac:dyDescent="0.2">
      <c r="A349" s="207"/>
      <c r="B349" s="318"/>
      <c r="C349" s="318"/>
    </row>
    <row r="350" spans="1:3" s="205" customFormat="1" x14ac:dyDescent="0.2">
      <c r="A350" s="207"/>
      <c r="B350" s="318"/>
      <c r="C350" s="318"/>
    </row>
    <row r="351" spans="1:3" s="205" customFormat="1" x14ac:dyDescent="0.2">
      <c r="A351" s="207"/>
      <c r="B351" s="318"/>
      <c r="C351" s="318"/>
    </row>
    <row r="352" spans="1:3" s="205" customFormat="1" x14ac:dyDescent="0.2">
      <c r="A352" s="207"/>
      <c r="B352" s="318"/>
      <c r="C352" s="318"/>
    </row>
    <row r="353" spans="1:3" s="205" customFormat="1" x14ac:dyDescent="0.2">
      <c r="A353" s="207"/>
      <c r="B353" s="318"/>
      <c r="C353" s="318"/>
    </row>
    <row r="354" spans="1:3" s="205" customFormat="1" x14ac:dyDescent="0.2">
      <c r="A354" s="207"/>
      <c r="B354" s="318"/>
      <c r="C354" s="318"/>
    </row>
    <row r="355" spans="1:3" s="205" customFormat="1" x14ac:dyDescent="0.2">
      <c r="A355" s="207"/>
      <c r="B355" s="318"/>
      <c r="C355" s="318"/>
    </row>
    <row r="356" spans="1:3" s="205" customFormat="1" x14ac:dyDescent="0.2">
      <c r="A356" s="207"/>
      <c r="B356" s="318"/>
      <c r="C356" s="318"/>
    </row>
    <row r="357" spans="1:3" s="205" customFormat="1" x14ac:dyDescent="0.2">
      <c r="A357" s="207"/>
      <c r="B357" s="318"/>
      <c r="C357" s="318"/>
    </row>
    <row r="358" spans="1:3" s="205" customFormat="1" x14ac:dyDescent="0.2">
      <c r="A358" s="207"/>
      <c r="B358" s="318"/>
      <c r="C358" s="318"/>
    </row>
    <row r="359" spans="1:3" s="205" customFormat="1" x14ac:dyDescent="0.2">
      <c r="A359" s="207"/>
      <c r="B359" s="318"/>
      <c r="C359" s="318"/>
    </row>
    <row r="360" spans="1:3" s="205" customFormat="1" x14ac:dyDescent="0.2">
      <c r="A360" s="207"/>
      <c r="B360" s="318"/>
      <c r="C360" s="318"/>
    </row>
    <row r="361" spans="1:3" s="205" customFormat="1" x14ac:dyDescent="0.2">
      <c r="A361" s="207"/>
      <c r="B361" s="318"/>
      <c r="C361" s="318"/>
    </row>
    <row r="362" spans="1:3" s="205" customFormat="1" x14ac:dyDescent="0.2">
      <c r="A362" s="207"/>
      <c r="B362" s="318"/>
      <c r="C362" s="318"/>
    </row>
    <row r="363" spans="1:3" s="205" customFormat="1" x14ac:dyDescent="0.2">
      <c r="A363" s="207"/>
      <c r="B363" s="318"/>
      <c r="C363" s="318"/>
    </row>
    <row r="364" spans="1:3" s="205" customFormat="1" x14ac:dyDescent="0.2">
      <c r="A364" s="207"/>
      <c r="B364" s="318"/>
      <c r="C364" s="318"/>
    </row>
    <row r="365" spans="1:3" s="205" customFormat="1" x14ac:dyDescent="0.2">
      <c r="A365" s="207"/>
      <c r="B365" s="318"/>
      <c r="C365" s="318"/>
    </row>
    <row r="366" spans="1:3" s="205" customFormat="1" x14ac:dyDescent="0.2">
      <c r="A366" s="207"/>
      <c r="B366" s="318"/>
      <c r="C366" s="318"/>
    </row>
    <row r="367" spans="1:3" s="205" customFormat="1" x14ac:dyDescent="0.2">
      <c r="A367" s="207"/>
      <c r="B367" s="318"/>
      <c r="C367" s="318"/>
    </row>
    <row r="368" spans="1:3" s="205" customFormat="1" x14ac:dyDescent="0.2">
      <c r="A368" s="207"/>
      <c r="B368" s="318"/>
      <c r="C368" s="318"/>
    </row>
    <row r="369" spans="1:3" s="205" customFormat="1" x14ac:dyDescent="0.2">
      <c r="A369" s="207"/>
      <c r="B369" s="318"/>
      <c r="C369" s="318"/>
    </row>
    <row r="370" spans="1:3" s="205" customFormat="1" x14ac:dyDescent="0.2">
      <c r="A370" s="207"/>
      <c r="B370" s="318"/>
      <c r="C370" s="318"/>
    </row>
    <row r="371" spans="1:3" s="205" customFormat="1" x14ac:dyDescent="0.2">
      <c r="A371" s="207"/>
      <c r="B371" s="318"/>
      <c r="C371" s="318"/>
    </row>
    <row r="372" spans="1:3" s="205" customFormat="1" x14ac:dyDescent="0.2">
      <c r="A372" s="207"/>
      <c r="B372" s="318"/>
      <c r="C372" s="318"/>
    </row>
    <row r="373" spans="1:3" s="205" customFormat="1" x14ac:dyDescent="0.2">
      <c r="A373" s="207"/>
      <c r="B373" s="318"/>
      <c r="C373" s="318"/>
    </row>
    <row r="374" spans="1:3" s="205" customFormat="1" x14ac:dyDescent="0.2">
      <c r="A374" s="207"/>
      <c r="B374" s="318"/>
      <c r="C374" s="318"/>
    </row>
    <row r="375" spans="1:3" s="205" customFormat="1" x14ac:dyDescent="0.2">
      <c r="A375" s="207"/>
      <c r="B375" s="318"/>
      <c r="C375" s="318"/>
    </row>
    <row r="376" spans="1:3" s="205" customFormat="1" x14ac:dyDescent="0.2">
      <c r="A376" s="207"/>
      <c r="B376" s="318"/>
      <c r="C376" s="318"/>
    </row>
    <row r="377" spans="1:3" s="205" customFormat="1" x14ac:dyDescent="0.2">
      <c r="A377" s="207"/>
      <c r="B377" s="318"/>
      <c r="C377" s="318"/>
    </row>
    <row r="378" spans="1:3" s="205" customFormat="1" x14ac:dyDescent="0.2">
      <c r="A378" s="207"/>
      <c r="B378" s="318"/>
      <c r="C378" s="318"/>
    </row>
    <row r="379" spans="1:3" s="205" customFormat="1" x14ac:dyDescent="0.2">
      <c r="A379" s="207"/>
      <c r="B379" s="318"/>
      <c r="C379" s="318"/>
    </row>
    <row r="380" spans="1:3" s="205" customFormat="1" x14ac:dyDescent="0.2">
      <c r="A380" s="207"/>
      <c r="B380" s="318"/>
      <c r="C380" s="318"/>
    </row>
    <row r="381" spans="1:3" s="205" customFormat="1" x14ac:dyDescent="0.2">
      <c r="A381" s="207"/>
      <c r="B381" s="318"/>
      <c r="C381" s="318"/>
    </row>
    <row r="382" spans="1:3" s="205" customFormat="1" x14ac:dyDescent="0.2">
      <c r="A382" s="207"/>
      <c r="B382" s="318"/>
      <c r="C382" s="318"/>
    </row>
    <row r="383" spans="1:3" s="205" customFormat="1" x14ac:dyDescent="0.2">
      <c r="A383" s="207"/>
      <c r="B383" s="318"/>
      <c r="C383" s="318"/>
    </row>
    <row r="384" spans="1:3" s="205" customFormat="1" x14ac:dyDescent="0.2">
      <c r="A384" s="207"/>
      <c r="B384" s="318"/>
      <c r="C384" s="318"/>
    </row>
    <row r="385" spans="1:3" s="205" customFormat="1" x14ac:dyDescent="0.2">
      <c r="A385" s="207"/>
      <c r="B385" s="318"/>
      <c r="C385" s="318"/>
    </row>
    <row r="386" spans="1:3" s="205" customFormat="1" x14ac:dyDescent="0.2">
      <c r="A386" s="207"/>
      <c r="B386" s="318"/>
      <c r="C386" s="318"/>
    </row>
    <row r="387" spans="1:3" s="205" customFormat="1" x14ac:dyDescent="0.2">
      <c r="A387" s="207"/>
      <c r="B387" s="318"/>
      <c r="C387" s="318"/>
    </row>
    <row r="388" spans="1:3" s="205" customFormat="1" x14ac:dyDescent="0.2">
      <c r="A388" s="207"/>
      <c r="B388" s="318"/>
      <c r="C388" s="318"/>
    </row>
    <row r="389" spans="1:3" s="205" customFormat="1" x14ac:dyDescent="0.2">
      <c r="A389" s="207"/>
      <c r="B389" s="318"/>
      <c r="C389" s="318"/>
    </row>
    <row r="390" spans="1:3" s="205" customFormat="1" x14ac:dyDescent="0.2">
      <c r="A390" s="207"/>
      <c r="B390" s="318"/>
      <c r="C390" s="318"/>
    </row>
    <row r="391" spans="1:3" s="205" customFormat="1" x14ac:dyDescent="0.2">
      <c r="A391" s="207"/>
      <c r="B391" s="318"/>
      <c r="C391" s="318"/>
    </row>
    <row r="392" spans="1:3" s="205" customFormat="1" x14ac:dyDescent="0.2">
      <c r="A392" s="207"/>
      <c r="B392" s="318"/>
      <c r="C392" s="318"/>
    </row>
    <row r="393" spans="1:3" s="205" customFormat="1" x14ac:dyDescent="0.2">
      <c r="A393" s="207"/>
      <c r="B393" s="318"/>
      <c r="C393" s="318"/>
    </row>
    <row r="394" spans="1:3" s="205" customFormat="1" x14ac:dyDescent="0.2">
      <c r="A394" s="207"/>
      <c r="B394" s="318"/>
      <c r="C394" s="318"/>
    </row>
    <row r="395" spans="1:3" s="205" customFormat="1" x14ac:dyDescent="0.2">
      <c r="A395" s="207"/>
      <c r="B395" s="318"/>
      <c r="C395" s="318"/>
    </row>
    <row r="396" spans="1:3" s="205" customFormat="1" x14ac:dyDescent="0.2">
      <c r="A396" s="207"/>
      <c r="B396" s="318"/>
      <c r="C396" s="318"/>
    </row>
    <row r="397" spans="1:3" s="205" customFormat="1" x14ac:dyDescent="0.2">
      <c r="A397" s="207"/>
      <c r="B397" s="318"/>
      <c r="C397" s="318"/>
    </row>
    <row r="398" spans="1:3" s="205" customFormat="1" x14ac:dyDescent="0.2">
      <c r="A398" s="207"/>
      <c r="B398" s="318"/>
      <c r="C398" s="318"/>
    </row>
    <row r="399" spans="1:3" s="205" customFormat="1" x14ac:dyDescent="0.2">
      <c r="A399" s="207"/>
      <c r="B399" s="318"/>
      <c r="C399" s="318"/>
    </row>
    <row r="400" spans="1:3" s="205" customFormat="1" x14ac:dyDescent="0.2">
      <c r="A400" s="207"/>
      <c r="B400" s="318"/>
      <c r="C400" s="318"/>
    </row>
    <row r="401" spans="1:3" s="205" customFormat="1" x14ac:dyDescent="0.2">
      <c r="A401" s="207"/>
      <c r="B401" s="318"/>
      <c r="C401" s="318"/>
    </row>
    <row r="402" spans="1:3" s="205" customFormat="1" x14ac:dyDescent="0.2">
      <c r="A402" s="207"/>
      <c r="B402" s="318"/>
      <c r="C402" s="318"/>
    </row>
    <row r="403" spans="1:3" s="205" customFormat="1" x14ac:dyDescent="0.2">
      <c r="A403" s="207"/>
      <c r="B403" s="318"/>
      <c r="C403" s="318"/>
    </row>
    <row r="404" spans="1:3" s="205" customFormat="1" x14ac:dyDescent="0.2">
      <c r="A404" s="207"/>
      <c r="B404" s="318"/>
      <c r="C404" s="318"/>
    </row>
    <row r="405" spans="1:3" s="205" customFormat="1" x14ac:dyDescent="0.2">
      <c r="A405" s="207"/>
      <c r="B405" s="318"/>
      <c r="C405" s="318"/>
    </row>
    <row r="406" spans="1:3" s="205" customFormat="1" x14ac:dyDescent="0.2">
      <c r="A406" s="207"/>
      <c r="B406" s="318"/>
      <c r="C406" s="318"/>
    </row>
    <row r="407" spans="1:3" s="205" customFormat="1" x14ac:dyDescent="0.2">
      <c r="A407" s="207"/>
      <c r="B407" s="318"/>
      <c r="C407" s="318"/>
    </row>
    <row r="408" spans="1:3" s="205" customFormat="1" x14ac:dyDescent="0.2">
      <c r="A408" s="207"/>
      <c r="B408" s="318"/>
      <c r="C408" s="318"/>
    </row>
    <row r="409" spans="1:3" s="205" customFormat="1" x14ac:dyDescent="0.2">
      <c r="A409" s="207"/>
      <c r="B409" s="318"/>
      <c r="C409" s="318"/>
    </row>
    <row r="410" spans="1:3" s="205" customFormat="1" x14ac:dyDescent="0.2">
      <c r="A410" s="207"/>
      <c r="B410" s="318"/>
      <c r="C410" s="318"/>
    </row>
    <row r="411" spans="1:3" s="205" customFormat="1" x14ac:dyDescent="0.2">
      <c r="A411" s="207"/>
      <c r="B411" s="318"/>
      <c r="C411" s="318"/>
    </row>
    <row r="412" spans="1:3" s="205" customFormat="1" x14ac:dyDescent="0.2">
      <c r="A412" s="207"/>
      <c r="B412" s="318"/>
      <c r="C412" s="318"/>
    </row>
    <row r="413" spans="1:3" s="205" customFormat="1" x14ac:dyDescent="0.2">
      <c r="A413" s="207"/>
      <c r="B413" s="318"/>
      <c r="C413" s="318"/>
    </row>
    <row r="414" spans="1:3" s="205" customFormat="1" x14ac:dyDescent="0.2">
      <c r="A414" s="207"/>
      <c r="B414" s="318"/>
      <c r="C414" s="318"/>
    </row>
    <row r="415" spans="1:3" s="205" customFormat="1" x14ac:dyDescent="0.2">
      <c r="A415" s="207"/>
      <c r="B415" s="318"/>
      <c r="C415" s="318"/>
    </row>
    <row r="416" spans="1:3" s="205" customFormat="1" x14ac:dyDescent="0.2">
      <c r="A416" s="207"/>
      <c r="B416" s="318"/>
      <c r="C416" s="318"/>
    </row>
    <row r="417" spans="1:3" s="205" customFormat="1" x14ac:dyDescent="0.2">
      <c r="A417" s="207"/>
      <c r="B417" s="318"/>
      <c r="C417" s="318"/>
    </row>
    <row r="418" spans="1:3" s="205" customFormat="1" x14ac:dyDescent="0.2">
      <c r="A418" s="207"/>
      <c r="B418" s="318"/>
      <c r="C418" s="318"/>
    </row>
    <row r="419" spans="1:3" s="205" customFormat="1" x14ac:dyDescent="0.2">
      <c r="A419" s="207"/>
      <c r="B419" s="318"/>
      <c r="C419" s="318"/>
    </row>
    <row r="420" spans="1:3" s="205" customFormat="1" x14ac:dyDescent="0.2">
      <c r="A420" s="207"/>
      <c r="B420" s="318"/>
      <c r="C420" s="318"/>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Cover</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NG101 Early and locally advanced breast cancer: diagnosis and management: Resource impact template 14/06/2023</dc:title>
  <dc:creator/>
  <cp:lastModifiedBy/>
  <dcterms:created xsi:type="dcterms:W3CDTF">2023-06-12T15:11:25Z</dcterms:created>
  <dcterms:modified xsi:type="dcterms:W3CDTF">2023-06-13T08:35:14Z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2023-06-12T15:15:14Z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8a17979f-5e4b-430b-a73e-ad7aaf38d1f6</vt:lpwstr>
  </property>
  <property fmtid="{D5CDD505-2E9C-101B-9397-08002B2CF9AE}" pid="8" name="MSIP_Label_c69d85d5-6d9e-4305-a294-1f636ec0f2d6_ContentBits">
    <vt:lpwstr>0</vt:lpwstr>
  </property>
</Properties>
</file>