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defaultThemeVersion="124226"/>
  <xr:revisionPtr revIDLastSave="0" documentId="13_ncr:1_{D91C64D8-68BB-408E-846C-B459EC42C6F7}" xr6:coauthVersionLast="47" xr6:coauthVersionMax="47" xr10:uidLastSave="{00000000-0000-0000-0000-000000000000}"/>
  <bookViews>
    <workbookView xWindow="8100" yWindow="10690" windowWidth="19420" windowHeight="10300" tabRatio="933" firstSheet="2" activeTab="2" xr2:uid="{00000000-000D-0000-FFFF-FFFF00000000}"/>
  </bookViews>
  <sheets>
    <sheet name="Population selection" sheetId="32" state="hidden" r:id="rId1"/>
    <sheet name="Uptake phasing" sheetId="58" state="hidden" r:id="rId2"/>
    <sheet name="Cover" sheetId="38" r:id="rId3"/>
    <sheet name="Contents" sheetId="54" r:id="rId4"/>
    <sheet name="Inputs and population" sheetId="50" r:id="rId5"/>
    <sheet name="Capacity inputs" sheetId="61" state="hidden" r:id="rId6"/>
    <sheet name="Events" sheetId="62" state="hidden" r:id="rId7"/>
    <sheet name="Unit costs" sheetId="59" r:id="rId8"/>
    <sheet name="Summary" sheetId="47" r:id="rId9"/>
    <sheet name="Financial impact (cash)" sheetId="42" r:id="rId10"/>
    <sheet name="Capacity (local prices)" sheetId="46" r:id="rId11"/>
    <sheet name="Capacity (national prices)" sheetId="56" r:id="rId12"/>
    <sheet name="payscales" sheetId="57" r:id="rId13"/>
  </sheets>
  <externalReferences>
    <externalReference r:id="rId14"/>
    <externalReference r:id="rId15"/>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10">'[1]Population selection'!$L$12:$L$19</definedName>
    <definedName name="ORGTYPE" localSheetId="11">'[1]Population selection'!$L$12:$L$19</definedName>
    <definedName name="ORGTYPE" localSheetId="2">'[2]Population selection'!$L$12:$L$18</definedName>
    <definedName name="ORGTYPE" localSheetId="9">'[1]Population selection'!$L$12:$L$19</definedName>
    <definedName name="ORGTYPE" localSheetId="8">'[1]Population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selection'!$B$1730:$B$1745</definedName>
    <definedName name="_xlnm.Print_Area" localSheetId="10">'Capacity (local prices)'!$B$1:$R$162</definedName>
    <definedName name="_xlnm.Print_Area" localSheetId="11">'Capacity (national prices)'!$B$1:$S$168</definedName>
    <definedName name="_xlnm.Print_Area" localSheetId="5">'Capacity inputs'!$A$2:$O$28</definedName>
    <definedName name="_xlnm.Print_Area" localSheetId="3">Contents!$A$1:$T$26</definedName>
    <definedName name="_xlnm.Print_Area" localSheetId="2">Cover!$A$1:$C$24</definedName>
    <definedName name="_xlnm.Print_Area" localSheetId="9">'Financial impact (cash)'!$B$1:$J$35</definedName>
    <definedName name="_xlnm.Print_Area" localSheetId="4">'Inputs and population'!$A$2:$Q$87</definedName>
    <definedName name="_xlnm.Print_Area" localSheetId="0">'Population selection'!$B$11:$J$17</definedName>
    <definedName name="_xlnm.Print_Area" localSheetId="8">Summary!$B$1:$K$75</definedName>
    <definedName name="_xlnm.Print_Area" localSheetId="7">'Unit costs'!$B$1:$S$102</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5" i="50" l="1"/>
  <c r="G55" i="50"/>
  <c r="G54" i="50"/>
  <c r="F54" i="50"/>
  <c r="K65" i="56" l="1"/>
  <c r="H18" i="59"/>
  <c r="G18" i="59"/>
  <c r="F18" i="59"/>
  <c r="E18" i="59"/>
  <c r="D21" i="42"/>
  <c r="D46" i="50"/>
  <c r="I46" i="57" l="1"/>
  <c r="I48" i="57" s="1"/>
  <c r="H46" i="57"/>
  <c r="H47" i="57" s="1"/>
  <c r="H48" i="57" l="1"/>
  <c r="I47" i="57"/>
  <c r="O45" i="59"/>
  <c r="N45" i="59"/>
  <c r="O87" i="59"/>
  <c r="O73" i="59"/>
  <c r="O59" i="59"/>
  <c r="K45" i="59"/>
  <c r="H45" i="59"/>
  <c r="D45" i="59"/>
  <c r="E45" i="59"/>
  <c r="F45" i="59"/>
  <c r="C45" i="59"/>
  <c r="B26" i="42" l="1"/>
  <c r="C67" i="46" l="1"/>
  <c r="B15" i="42"/>
  <c r="B16" i="42"/>
  <c r="B17" i="42"/>
  <c r="B18" i="42"/>
  <c r="C65" i="56" l="1"/>
  <c r="J1710" i="32"/>
  <c r="I1710" i="32"/>
  <c r="J1709" i="32"/>
  <c r="I1709" i="32"/>
  <c r="J1708" i="32"/>
  <c r="I1708" i="32"/>
  <c r="J1707" i="32"/>
  <c r="I1707" i="32"/>
  <c r="J1706" i="32"/>
  <c r="I1706" i="32"/>
  <c r="J1705" i="32"/>
  <c r="I1705" i="32"/>
  <c r="J1704" i="32"/>
  <c r="I1704" i="32"/>
  <c r="J1703" i="32"/>
  <c r="I1703" i="32"/>
  <c r="J1702" i="32"/>
  <c r="I1702" i="32"/>
  <c r="J1701" i="32"/>
  <c r="I1701" i="32"/>
  <c r="J1700" i="32"/>
  <c r="I1700" i="32"/>
  <c r="J1698" i="32"/>
  <c r="I1698" i="32"/>
  <c r="J1697" i="32"/>
  <c r="I1697" i="32"/>
  <c r="J1696" i="32"/>
  <c r="I1696" i="32"/>
  <c r="J1695" i="32"/>
  <c r="I1695" i="32"/>
  <c r="J1694" i="32"/>
  <c r="I1694" i="32"/>
  <c r="J1693" i="32"/>
  <c r="I1693" i="32"/>
  <c r="J1692" i="32"/>
  <c r="I1692" i="32"/>
  <c r="J1691" i="32"/>
  <c r="I1691" i="32"/>
  <c r="J1690" i="32"/>
  <c r="I1690" i="32"/>
  <c r="J1689" i="32"/>
  <c r="I1689" i="32"/>
  <c r="J1688" i="32"/>
  <c r="I1688" i="32"/>
  <c r="J1687" i="32"/>
  <c r="I1687" i="32"/>
  <c r="J1686" i="32"/>
  <c r="I1686" i="32"/>
  <c r="J1685" i="32"/>
  <c r="I1685" i="32"/>
  <c r="J1684" i="32"/>
  <c r="I1684" i="32"/>
  <c r="J1683" i="32"/>
  <c r="I1683" i="32"/>
  <c r="J1682" i="32"/>
  <c r="I1682" i="32"/>
  <c r="J1681" i="32"/>
  <c r="I1681" i="32"/>
  <c r="J1680" i="32"/>
  <c r="I1680" i="32"/>
  <c r="J1679" i="32"/>
  <c r="I1679" i="32"/>
  <c r="J1678" i="32"/>
  <c r="I1678" i="32"/>
  <c r="J1677" i="32"/>
  <c r="I1677" i="32"/>
  <c r="J1675" i="32"/>
  <c r="I1675" i="32"/>
  <c r="J1674" i="32"/>
  <c r="I1674" i="32"/>
  <c r="J1673" i="32"/>
  <c r="I1673" i="32"/>
  <c r="J1672" i="32"/>
  <c r="I1672" i="32"/>
  <c r="J1671" i="32"/>
  <c r="I1671" i="32"/>
  <c r="J1670" i="32"/>
  <c r="I1670" i="32"/>
  <c r="J1669" i="32"/>
  <c r="I1669" i="32"/>
  <c r="J1668" i="32"/>
  <c r="I1668" i="32"/>
  <c r="J1667" i="32"/>
  <c r="I1667" i="32"/>
  <c r="J1666" i="32"/>
  <c r="I1666" i="32"/>
  <c r="J1665" i="32"/>
  <c r="I1665" i="32"/>
  <c r="J1664" i="32"/>
  <c r="I1664" i="32"/>
  <c r="J1663" i="32"/>
  <c r="I1663" i="32"/>
  <c r="J1662" i="32"/>
  <c r="I1662" i="32"/>
  <c r="J1661" i="32"/>
  <c r="I1661" i="32"/>
  <c r="J1660" i="32"/>
  <c r="I1660" i="32"/>
  <c r="J1659" i="32"/>
  <c r="I1659" i="32"/>
  <c r="J1658" i="32"/>
  <c r="I1658" i="32"/>
  <c r="J1657" i="32"/>
  <c r="I1657" i="32"/>
  <c r="J1656" i="32"/>
  <c r="I1656" i="32"/>
  <c r="J1655" i="32"/>
  <c r="I1655" i="32"/>
  <c r="J1654" i="32"/>
  <c r="I1654" i="32"/>
  <c r="J1653" i="32"/>
  <c r="I1653" i="32"/>
  <c r="J1652" i="32"/>
  <c r="I1652" i="32"/>
  <c r="J1651" i="32"/>
  <c r="I1651" i="32"/>
  <c r="J1650" i="32"/>
  <c r="I1650" i="32"/>
  <c r="J1649" i="32"/>
  <c r="I1649" i="32"/>
  <c r="J1648" i="32"/>
  <c r="I1648" i="32"/>
  <c r="J1647" i="32"/>
  <c r="I1647" i="32"/>
  <c r="J1646" i="32"/>
  <c r="I1646" i="32"/>
  <c r="J1645" i="32"/>
  <c r="I1645" i="32"/>
  <c r="J1644" i="32"/>
  <c r="I1644" i="32"/>
  <c r="J1643" i="32"/>
  <c r="I1643" i="32"/>
  <c r="J1642" i="32"/>
  <c r="I1642" i="32"/>
  <c r="J1641" i="32"/>
  <c r="I1641" i="32"/>
  <c r="J1640" i="32"/>
  <c r="I1640" i="32"/>
  <c r="J1639" i="32"/>
  <c r="I1639" i="32"/>
  <c r="J1638" i="32"/>
  <c r="I1638" i="32"/>
  <c r="J1637" i="32"/>
  <c r="I1637" i="32"/>
  <c r="J1636" i="32"/>
  <c r="I1636" i="32"/>
  <c r="J1635" i="32"/>
  <c r="I1635" i="32"/>
  <c r="J1634" i="32"/>
  <c r="I1634" i="32"/>
  <c r="J1633" i="32"/>
  <c r="I1633" i="32"/>
  <c r="J1632" i="32"/>
  <c r="I1632" i="32"/>
  <c r="J1631" i="32"/>
  <c r="I1631" i="32"/>
  <c r="J1630" i="32"/>
  <c r="I1630" i="32"/>
  <c r="J1629" i="32"/>
  <c r="I1629" i="32"/>
  <c r="J1628" i="32"/>
  <c r="I1628" i="32"/>
  <c r="J1627" i="32"/>
  <c r="I1627" i="32"/>
  <c r="J1626" i="32"/>
  <c r="I1626" i="32"/>
  <c r="J1625" i="32"/>
  <c r="I1625" i="32"/>
  <c r="J1624" i="32"/>
  <c r="I1624" i="32"/>
  <c r="J1623" i="32"/>
  <c r="I1623" i="32"/>
  <c r="J1622" i="32"/>
  <c r="I1622" i="32"/>
  <c r="J1621" i="32"/>
  <c r="I1621" i="32"/>
  <c r="J1620" i="32"/>
  <c r="I1620" i="32"/>
  <c r="J1619" i="32"/>
  <c r="I1619" i="32"/>
  <c r="J1618" i="32"/>
  <c r="I1618" i="32"/>
  <c r="J1617" i="32"/>
  <c r="I1617" i="32"/>
  <c r="J1616" i="32"/>
  <c r="I1616" i="32"/>
  <c r="J1615" i="32"/>
  <c r="I1615" i="32"/>
  <c r="J1614" i="32"/>
  <c r="I1614" i="32"/>
  <c r="J1613" i="32"/>
  <c r="I1613" i="32"/>
  <c r="J1612" i="32"/>
  <c r="I1612" i="32"/>
  <c r="J1611" i="32"/>
  <c r="I1611" i="32"/>
  <c r="J1610" i="32"/>
  <c r="I1610" i="32"/>
  <c r="J1609" i="32"/>
  <c r="I1609" i="32"/>
  <c r="J1608" i="32"/>
  <c r="I1608" i="32"/>
  <c r="J1607" i="32"/>
  <c r="I1607" i="32"/>
  <c r="J1606" i="32"/>
  <c r="I1606" i="32"/>
  <c r="J1605" i="32"/>
  <c r="I1605" i="32"/>
  <c r="J1604" i="32"/>
  <c r="I1604" i="32"/>
  <c r="J1603" i="32"/>
  <c r="I1603" i="32"/>
  <c r="J1602" i="32"/>
  <c r="I1602" i="32"/>
  <c r="J1601" i="32"/>
  <c r="I1601" i="32"/>
  <c r="J1600" i="32"/>
  <c r="I1600" i="32"/>
  <c r="J1599" i="32"/>
  <c r="I1599" i="32"/>
  <c r="J1598" i="32"/>
  <c r="I1598" i="32"/>
  <c r="J1597" i="32"/>
  <c r="I1597" i="32"/>
  <c r="J1596" i="32"/>
  <c r="I1596" i="32"/>
  <c r="J1595" i="32"/>
  <c r="I1595" i="32"/>
  <c r="J1594" i="32"/>
  <c r="I1594" i="32"/>
  <c r="J1593" i="32"/>
  <c r="I1593" i="32"/>
  <c r="J1592" i="32"/>
  <c r="I1592" i="32"/>
  <c r="J1591" i="32"/>
  <c r="I1591" i="32"/>
  <c r="J1590" i="32"/>
  <c r="I1590" i="32"/>
  <c r="J1589" i="32"/>
  <c r="I1589" i="32"/>
  <c r="J1588" i="32"/>
  <c r="I1588" i="32"/>
  <c r="J1587" i="32"/>
  <c r="I1587" i="32"/>
  <c r="J1586" i="32"/>
  <c r="I1586" i="32"/>
  <c r="J1585" i="32"/>
  <c r="I1585" i="32"/>
  <c r="J1584" i="32"/>
  <c r="I1584" i="32"/>
  <c r="J1583" i="32"/>
  <c r="I1583" i="32"/>
  <c r="J1582" i="32"/>
  <c r="I1582" i="32"/>
  <c r="J1581" i="32"/>
  <c r="I1581" i="32"/>
  <c r="J1580" i="32"/>
  <c r="I1580" i="32"/>
  <c r="J1579" i="32"/>
  <c r="I1579" i="32"/>
  <c r="J1578" i="32"/>
  <c r="I1578" i="32"/>
  <c r="J1577" i="32"/>
  <c r="I1577" i="32"/>
  <c r="J1576" i="32"/>
  <c r="I1576" i="32"/>
  <c r="J1575" i="32"/>
  <c r="I1575" i="32"/>
  <c r="J1574" i="32"/>
  <c r="I1574" i="32"/>
  <c r="J1573" i="32"/>
  <c r="I1573" i="32"/>
  <c r="J1572" i="32"/>
  <c r="I1572" i="32"/>
  <c r="J1571" i="32"/>
  <c r="I1571" i="32"/>
  <c r="J1570" i="32"/>
  <c r="I1570" i="32"/>
  <c r="J1569" i="32"/>
  <c r="I1569" i="32"/>
  <c r="J1568" i="32"/>
  <c r="I1568" i="32"/>
  <c r="J1567" i="32"/>
  <c r="I1567" i="32"/>
  <c r="J1566" i="32"/>
  <c r="I1566" i="32"/>
  <c r="J1565" i="32"/>
  <c r="I1565" i="32"/>
  <c r="J1564" i="32"/>
  <c r="I1564" i="32"/>
  <c r="J1563" i="32"/>
  <c r="I1563" i="32"/>
  <c r="J1562" i="32"/>
  <c r="I1562" i="32"/>
  <c r="J1561" i="32"/>
  <c r="I1561" i="32"/>
  <c r="J1560" i="32"/>
  <c r="I1560" i="32"/>
  <c r="J1559" i="32"/>
  <c r="I1559" i="32"/>
  <c r="J1558" i="32"/>
  <c r="I1558" i="32"/>
  <c r="J1557" i="32"/>
  <c r="I1557" i="32"/>
  <c r="J1556" i="32"/>
  <c r="I1556" i="32"/>
  <c r="J1555" i="32"/>
  <c r="I1555" i="32"/>
  <c r="J1554" i="32"/>
  <c r="I1554" i="32"/>
  <c r="J1553" i="32"/>
  <c r="I1553" i="32"/>
  <c r="J1552" i="32"/>
  <c r="I1552" i="32"/>
  <c r="J1551" i="32"/>
  <c r="I1551" i="32"/>
  <c r="J1550" i="32"/>
  <c r="I1550" i="32"/>
  <c r="J1549" i="32"/>
  <c r="I1549" i="32"/>
  <c r="J1548" i="32"/>
  <c r="I1548" i="32"/>
  <c r="J1547" i="32"/>
  <c r="I1547" i="32"/>
  <c r="J1546" i="32"/>
  <c r="I1546" i="32"/>
  <c r="J1545" i="32"/>
  <c r="I1545" i="32"/>
  <c r="J1544" i="32"/>
  <c r="I1544" i="32"/>
  <c r="J1543" i="32"/>
  <c r="I1543" i="32"/>
  <c r="J1542" i="32"/>
  <c r="I1542" i="32"/>
  <c r="J1541" i="32"/>
  <c r="I1541" i="32"/>
  <c r="J1540" i="32"/>
  <c r="I1540" i="32"/>
  <c r="J1539" i="32"/>
  <c r="I1539" i="32"/>
  <c r="J1538" i="32"/>
  <c r="I1538" i="32"/>
  <c r="J1537" i="32"/>
  <c r="I1537" i="32"/>
  <c r="J1536" i="32"/>
  <c r="I1536" i="32"/>
  <c r="J1535" i="32"/>
  <c r="I1535" i="32"/>
  <c r="J1534" i="32"/>
  <c r="I1534" i="32"/>
  <c r="J1533" i="32"/>
  <c r="I1533" i="32"/>
  <c r="J1532" i="32"/>
  <c r="I1532" i="32"/>
  <c r="J1531" i="32"/>
  <c r="I1531" i="32"/>
  <c r="J1530" i="32"/>
  <c r="I1530" i="32"/>
  <c r="J1529" i="32"/>
  <c r="I1529" i="32"/>
  <c r="J1528" i="32"/>
  <c r="I1528" i="32"/>
  <c r="J1527" i="32"/>
  <c r="I1527" i="32"/>
  <c r="J1526" i="32"/>
  <c r="I1526" i="32"/>
  <c r="J1525" i="32"/>
  <c r="I1525" i="32"/>
  <c r="J1524" i="32"/>
  <c r="I1524" i="32"/>
  <c r="J1523" i="32"/>
  <c r="I1523" i="32"/>
  <c r="J1522" i="32"/>
  <c r="I1522" i="32"/>
  <c r="J1521" i="32"/>
  <c r="I1521" i="32"/>
  <c r="J1520" i="32"/>
  <c r="I1520" i="32"/>
  <c r="J1519" i="32"/>
  <c r="I1519" i="32"/>
  <c r="J1518" i="32"/>
  <c r="I1518" i="32"/>
  <c r="J1517" i="32"/>
  <c r="I1517" i="32"/>
  <c r="J1516" i="32"/>
  <c r="I1516" i="32"/>
  <c r="J1515" i="32"/>
  <c r="I1515" i="32"/>
  <c r="J1514" i="32"/>
  <c r="I1514" i="32"/>
  <c r="J1513" i="32"/>
  <c r="I1513" i="32"/>
  <c r="J1512" i="32"/>
  <c r="I1512" i="32"/>
  <c r="J1511" i="32"/>
  <c r="I1511" i="32"/>
  <c r="J1510" i="32"/>
  <c r="I1510" i="32"/>
  <c r="J1509" i="32"/>
  <c r="I1509" i="32"/>
  <c r="J1508" i="32"/>
  <c r="I1508" i="32"/>
  <c r="J1507" i="32"/>
  <c r="I1507" i="32"/>
  <c r="J1506" i="32"/>
  <c r="I1506" i="32"/>
  <c r="J1505" i="32"/>
  <c r="I1505" i="32"/>
  <c r="J1504" i="32"/>
  <c r="I1504" i="32"/>
  <c r="J1503" i="32"/>
  <c r="I1503" i="32"/>
  <c r="J1502" i="32"/>
  <c r="I1502" i="32"/>
  <c r="J1501" i="32"/>
  <c r="I1501" i="32"/>
  <c r="J1500" i="32"/>
  <c r="I1500" i="32"/>
  <c r="J1499" i="32"/>
  <c r="I1499" i="32"/>
  <c r="J1498" i="32"/>
  <c r="I1498" i="32"/>
  <c r="J1497" i="32"/>
  <c r="I1497" i="32"/>
  <c r="J1496" i="32"/>
  <c r="I1496" i="32"/>
  <c r="J1495" i="32"/>
  <c r="I1495" i="32"/>
  <c r="J1494" i="32"/>
  <c r="I1494" i="32"/>
  <c r="J1493" i="32"/>
  <c r="I1493" i="32"/>
  <c r="J1492" i="32"/>
  <c r="I1492" i="32"/>
  <c r="J1491" i="32"/>
  <c r="I1491" i="32"/>
  <c r="J1490" i="32"/>
  <c r="I1490" i="32"/>
  <c r="J1489" i="32"/>
  <c r="I1489" i="32"/>
  <c r="J1488" i="32"/>
  <c r="I1488" i="32"/>
  <c r="J1487" i="32"/>
  <c r="I1487" i="32"/>
  <c r="J1486" i="32"/>
  <c r="I1486" i="32"/>
  <c r="J1485" i="32"/>
  <c r="I1485" i="32"/>
  <c r="J1484" i="32"/>
  <c r="I1484" i="32"/>
  <c r="J1483" i="32"/>
  <c r="I1483" i="32"/>
  <c r="J1482" i="32"/>
  <c r="I1482" i="32"/>
  <c r="J1481" i="32"/>
  <c r="I1481" i="32"/>
  <c r="J1480" i="32"/>
  <c r="I1480" i="32"/>
  <c r="J1479" i="32"/>
  <c r="I1479" i="32"/>
  <c r="J1478" i="32"/>
  <c r="I1478" i="32"/>
  <c r="J1477" i="32"/>
  <c r="I1477" i="32"/>
  <c r="J1476" i="32"/>
  <c r="I1476" i="32"/>
  <c r="J1475" i="32"/>
  <c r="I1475" i="32"/>
  <c r="J1474" i="32"/>
  <c r="I1474" i="32"/>
  <c r="J1473" i="32"/>
  <c r="I1473" i="32"/>
  <c r="J1472" i="32"/>
  <c r="I1472" i="32"/>
  <c r="J1471" i="32"/>
  <c r="I1471" i="32"/>
  <c r="J1470" i="32"/>
  <c r="I1470" i="32"/>
  <c r="J1469" i="32"/>
  <c r="I1469" i="32"/>
  <c r="J1468" i="32"/>
  <c r="I1468" i="32"/>
  <c r="J1467" i="32"/>
  <c r="I1467" i="32"/>
  <c r="J1466" i="32"/>
  <c r="I1466" i="32"/>
  <c r="J1465" i="32"/>
  <c r="I1465" i="32"/>
  <c r="J1464" i="32"/>
  <c r="I1464" i="32"/>
  <c r="J1463" i="32"/>
  <c r="I1463" i="32"/>
  <c r="J1462" i="32"/>
  <c r="I1462" i="32"/>
  <c r="J1461" i="32"/>
  <c r="I1461" i="32"/>
  <c r="J1460" i="32"/>
  <c r="I1460" i="32"/>
  <c r="J1459" i="32"/>
  <c r="I1459" i="32"/>
  <c r="J1458" i="32"/>
  <c r="I1458" i="32"/>
  <c r="J1457" i="32"/>
  <c r="I1457" i="32"/>
  <c r="J1456" i="32"/>
  <c r="I1456" i="32"/>
  <c r="J1455" i="32"/>
  <c r="I1455" i="32"/>
  <c r="J1454" i="32"/>
  <c r="I1454" i="32"/>
  <c r="J1453" i="32"/>
  <c r="I1453" i="32"/>
  <c r="J1452" i="32"/>
  <c r="I1452" i="32"/>
  <c r="J1451" i="32"/>
  <c r="I1451" i="32"/>
  <c r="J1450" i="32"/>
  <c r="I1450" i="32"/>
  <c r="J1449" i="32"/>
  <c r="I1449" i="32"/>
  <c r="J1448" i="32"/>
  <c r="I1448" i="32"/>
  <c r="J1447" i="32"/>
  <c r="I1447" i="32"/>
  <c r="J1446" i="32"/>
  <c r="I1446" i="32"/>
  <c r="J1445" i="32"/>
  <c r="I1445" i="32"/>
  <c r="J1444" i="32"/>
  <c r="I1444" i="32"/>
  <c r="J1443" i="32"/>
  <c r="I1443" i="32"/>
  <c r="J1442" i="32"/>
  <c r="I1442" i="32"/>
  <c r="J1441" i="32"/>
  <c r="I1441" i="32"/>
  <c r="J1440" i="32"/>
  <c r="I1440" i="32"/>
  <c r="J1439" i="32"/>
  <c r="I1439" i="32"/>
  <c r="J1438" i="32"/>
  <c r="I1438" i="32"/>
  <c r="J1437" i="32"/>
  <c r="I1437" i="32"/>
  <c r="J1436" i="32"/>
  <c r="I1436" i="32"/>
  <c r="J1435" i="32"/>
  <c r="I1435" i="32"/>
  <c r="J1434" i="32"/>
  <c r="I1434" i="32"/>
  <c r="J1433" i="32"/>
  <c r="I1433" i="32"/>
  <c r="J1432" i="32"/>
  <c r="I1432" i="32"/>
  <c r="J1431" i="32"/>
  <c r="I1431" i="32"/>
  <c r="J1430" i="32"/>
  <c r="I1430" i="32"/>
  <c r="J1429" i="32"/>
  <c r="I1429" i="32"/>
  <c r="J1428" i="32"/>
  <c r="I1428" i="32"/>
  <c r="J1427" i="32"/>
  <c r="I1427" i="32"/>
  <c r="J1426" i="32"/>
  <c r="I1426" i="32"/>
  <c r="J1425" i="32"/>
  <c r="I1425" i="32"/>
  <c r="J1424" i="32"/>
  <c r="I1424" i="32"/>
  <c r="J1423" i="32"/>
  <c r="I1423" i="32"/>
  <c r="J1422" i="32"/>
  <c r="I1422" i="32"/>
  <c r="J1421" i="32"/>
  <c r="I1421" i="32"/>
  <c r="J1420" i="32"/>
  <c r="I1420" i="32"/>
  <c r="J1419" i="32"/>
  <c r="I1419" i="32"/>
  <c r="J1418" i="32"/>
  <c r="I1418" i="32"/>
  <c r="J1417" i="32"/>
  <c r="I1417" i="32"/>
  <c r="J1416" i="32"/>
  <c r="I1416" i="32"/>
  <c r="J1415" i="32"/>
  <c r="I1415" i="32"/>
  <c r="J1414" i="32"/>
  <c r="I1414" i="32"/>
  <c r="J1413" i="32"/>
  <c r="I1413" i="32"/>
  <c r="J1412" i="32"/>
  <c r="I1412" i="32"/>
  <c r="J1411" i="32"/>
  <c r="I1411" i="32"/>
  <c r="J1410" i="32"/>
  <c r="I1410" i="32"/>
  <c r="J1409" i="32"/>
  <c r="I1409" i="32"/>
  <c r="J1408" i="32"/>
  <c r="I1408" i="32"/>
  <c r="J1407" i="32"/>
  <c r="I1407" i="32"/>
  <c r="J1406" i="32"/>
  <c r="I1406" i="32"/>
  <c r="J1405" i="32"/>
  <c r="I1405" i="32"/>
  <c r="J1404" i="32"/>
  <c r="I1404" i="32"/>
  <c r="J1403" i="32"/>
  <c r="I1403" i="32"/>
  <c r="J1402" i="32"/>
  <c r="I1402" i="32"/>
  <c r="J1401" i="32"/>
  <c r="I1401" i="32"/>
  <c r="J1400" i="32"/>
  <c r="I1400" i="32"/>
  <c r="J1399" i="32"/>
  <c r="I1399" i="32"/>
  <c r="J1398" i="32"/>
  <c r="I1398" i="32"/>
  <c r="J1397" i="32"/>
  <c r="I1397" i="32"/>
  <c r="J1396" i="32"/>
  <c r="I1396" i="32"/>
  <c r="J1395" i="32"/>
  <c r="I1395" i="32"/>
  <c r="J1394" i="32"/>
  <c r="I1394" i="32"/>
  <c r="J1393" i="32"/>
  <c r="I1393" i="32"/>
  <c r="J1392" i="32"/>
  <c r="I1392" i="32"/>
  <c r="J1391" i="32"/>
  <c r="I1391" i="32"/>
  <c r="J1390" i="32"/>
  <c r="I1390" i="32"/>
  <c r="J1389" i="32"/>
  <c r="I1389" i="32"/>
  <c r="J1388" i="32"/>
  <c r="I1388" i="32"/>
  <c r="J1387" i="32"/>
  <c r="I1387" i="32"/>
  <c r="J1386" i="32"/>
  <c r="I1386" i="32"/>
  <c r="J1385" i="32"/>
  <c r="I1385" i="32"/>
  <c r="J1384" i="32"/>
  <c r="I1384" i="32"/>
  <c r="J1383" i="32"/>
  <c r="I1383" i="32"/>
  <c r="J1382" i="32"/>
  <c r="I1382" i="32"/>
  <c r="J1381" i="32"/>
  <c r="I1381" i="32"/>
  <c r="J1380" i="32"/>
  <c r="I1380" i="32"/>
  <c r="J1378" i="32"/>
  <c r="I1378" i="32"/>
  <c r="J1377" i="32"/>
  <c r="I1377" i="32"/>
  <c r="J1376" i="32"/>
  <c r="I1376" i="32"/>
  <c r="J1375" i="32"/>
  <c r="I1375" i="32"/>
  <c r="J1374" i="32"/>
  <c r="I1374" i="32"/>
  <c r="J1373" i="32"/>
  <c r="I1373" i="32"/>
  <c r="J1372" i="32"/>
  <c r="I1372" i="32"/>
  <c r="J1371" i="32"/>
  <c r="I1371" i="32"/>
  <c r="J1370" i="32"/>
  <c r="I1370" i="32"/>
  <c r="J1369" i="32"/>
  <c r="I1369" i="32"/>
  <c r="J1368" i="32"/>
  <c r="I1368" i="32"/>
  <c r="J1367" i="32"/>
  <c r="I1367" i="32"/>
  <c r="J1366" i="32"/>
  <c r="I1366" i="32"/>
  <c r="J1365" i="32"/>
  <c r="I1365" i="32"/>
  <c r="J1364" i="32"/>
  <c r="I1364" i="32"/>
  <c r="J1363" i="32"/>
  <c r="I1363" i="32"/>
  <c r="J1362" i="32"/>
  <c r="I1362" i="32"/>
  <c r="J1361" i="32"/>
  <c r="I1361" i="32"/>
  <c r="J1360" i="32"/>
  <c r="I1360" i="32"/>
  <c r="J1359" i="32"/>
  <c r="I1359" i="32"/>
  <c r="J1358" i="32"/>
  <c r="I1358" i="32"/>
  <c r="J1357" i="32"/>
  <c r="I1357" i="32"/>
  <c r="J1356" i="32"/>
  <c r="I1356" i="32"/>
  <c r="J1355" i="32"/>
  <c r="I1355" i="32"/>
  <c r="J1354" i="32"/>
  <c r="I1354" i="32"/>
  <c r="J1353" i="32"/>
  <c r="I1353" i="32"/>
  <c r="J1352" i="32"/>
  <c r="I1352" i="32"/>
  <c r="J1351" i="32"/>
  <c r="I1351" i="32"/>
  <c r="J1350" i="32"/>
  <c r="I1350" i="32"/>
  <c r="J1349" i="32"/>
  <c r="I1349" i="32"/>
  <c r="J1348" i="32"/>
  <c r="I1348" i="32"/>
  <c r="J1347" i="32"/>
  <c r="I1347" i="32"/>
  <c r="J1346" i="32"/>
  <c r="I1346" i="32"/>
  <c r="J1345" i="32"/>
  <c r="I1345" i="32"/>
  <c r="J1344" i="32"/>
  <c r="I1344" i="32"/>
  <c r="J1343" i="32"/>
  <c r="I1343" i="32"/>
  <c r="J1342" i="32"/>
  <c r="I1342" i="32"/>
  <c r="J1341" i="32"/>
  <c r="I1341" i="32"/>
  <c r="J1340" i="32"/>
  <c r="I1340" i="32"/>
  <c r="J1339" i="32"/>
  <c r="I1339" i="32"/>
  <c r="J1338" i="32"/>
  <c r="I1338" i="32"/>
  <c r="J1337" i="32"/>
  <c r="I1337" i="32"/>
  <c r="J1335" i="32"/>
  <c r="I1335" i="32"/>
  <c r="J1334" i="32"/>
  <c r="I1334" i="32"/>
  <c r="J1333" i="32"/>
  <c r="I1333" i="32"/>
  <c r="J1332" i="32"/>
  <c r="I1332" i="32"/>
  <c r="J1331" i="32"/>
  <c r="I1331" i="32"/>
  <c r="J1330" i="32"/>
  <c r="I1330" i="32"/>
  <c r="J1329" i="32"/>
  <c r="I1329" i="32"/>
  <c r="J1327" i="32"/>
  <c r="I1327" i="32"/>
  <c r="J1326" i="32"/>
  <c r="I1326" i="32"/>
  <c r="J1325" i="32"/>
  <c r="I1325" i="32"/>
  <c r="J1324" i="32"/>
  <c r="I1324" i="32"/>
  <c r="J1323" i="32"/>
  <c r="I1323" i="32"/>
  <c r="J1321" i="32"/>
  <c r="I1321" i="32"/>
  <c r="J1320" i="32"/>
  <c r="I1320" i="32"/>
  <c r="J1319" i="32"/>
  <c r="I1319" i="32"/>
  <c r="J1318" i="32"/>
  <c r="I1318" i="32"/>
  <c r="J1317" i="32"/>
  <c r="I1317" i="32"/>
  <c r="J1316" i="32"/>
  <c r="I1316" i="32"/>
  <c r="J1315" i="32"/>
  <c r="I1315" i="32"/>
  <c r="J1313" i="32"/>
  <c r="I1313" i="32"/>
  <c r="J1312" i="32"/>
  <c r="I1312" i="32"/>
  <c r="J1311" i="32"/>
  <c r="I1311" i="32"/>
  <c r="J1310" i="32"/>
  <c r="I1310" i="32"/>
  <c r="J1309" i="32"/>
  <c r="I1309" i="32"/>
  <c r="J1308" i="32"/>
  <c r="I1308" i="32"/>
  <c r="J1307" i="32"/>
  <c r="I1307" i="32"/>
  <c r="J1306" i="32"/>
  <c r="I1306" i="32"/>
  <c r="J1305" i="32"/>
  <c r="I1305" i="32"/>
  <c r="J1304" i="32"/>
  <c r="I1304" i="32"/>
  <c r="J1303" i="32"/>
  <c r="I1303" i="32"/>
  <c r="J1302" i="32"/>
  <c r="I1302" i="32"/>
  <c r="J1301" i="32"/>
  <c r="I1301" i="32"/>
  <c r="J1300" i="32"/>
  <c r="I1300" i="32"/>
  <c r="J1299" i="32"/>
  <c r="I1299" i="32"/>
  <c r="J1298" i="32"/>
  <c r="I1298" i="32"/>
  <c r="J1297" i="32"/>
  <c r="I1297" i="32"/>
  <c r="J1296" i="32"/>
  <c r="I1296" i="32"/>
  <c r="J1295" i="32"/>
  <c r="I1295" i="32"/>
  <c r="J1294" i="32"/>
  <c r="I1294" i="32"/>
  <c r="J1293" i="32"/>
  <c r="I1293" i="32"/>
  <c r="J1292" i="32"/>
  <c r="I1292" i="32"/>
  <c r="J1291" i="32"/>
  <c r="I1291" i="32"/>
  <c r="J1290" i="32"/>
  <c r="I1290" i="32"/>
  <c r="J1289" i="32"/>
  <c r="I1289" i="32"/>
  <c r="J1288" i="32"/>
  <c r="I1288" i="32"/>
  <c r="J1287" i="32"/>
  <c r="I1287" i="32"/>
  <c r="J1286" i="32"/>
  <c r="I1286" i="32"/>
  <c r="J1285" i="32"/>
  <c r="I1285" i="32"/>
  <c r="J1284" i="32"/>
  <c r="I1284" i="32"/>
  <c r="J1283" i="32"/>
  <c r="I1283" i="32"/>
  <c r="J1282" i="32"/>
  <c r="I1282" i="32"/>
  <c r="J1281" i="32"/>
  <c r="I1281" i="32"/>
  <c r="J1280" i="32"/>
  <c r="I1280" i="32"/>
  <c r="J1279" i="32"/>
  <c r="I1279" i="32"/>
  <c r="J1278" i="32"/>
  <c r="I1278" i="32"/>
  <c r="J1277" i="32"/>
  <c r="I1277" i="32"/>
  <c r="J1276" i="32"/>
  <c r="I1276" i="32"/>
  <c r="J1275" i="32"/>
  <c r="I1275" i="32"/>
  <c r="J1274" i="32"/>
  <c r="I1274" i="32"/>
  <c r="J1273" i="32"/>
  <c r="I1273" i="32"/>
  <c r="J1272" i="32"/>
  <c r="I1272" i="32"/>
  <c r="J1271" i="32"/>
  <c r="I1271" i="32"/>
  <c r="J1270" i="32"/>
  <c r="I1270" i="32"/>
  <c r="J1269" i="32"/>
  <c r="I1269" i="32"/>
  <c r="J1268" i="32"/>
  <c r="I1268" i="32"/>
  <c r="J1267" i="32"/>
  <c r="I1267" i="32"/>
  <c r="J1266" i="32"/>
  <c r="I1266" i="32"/>
  <c r="J1265" i="32"/>
  <c r="I1265" i="32"/>
  <c r="J1264" i="32"/>
  <c r="I1264" i="32"/>
  <c r="J1263" i="32"/>
  <c r="I1263" i="32"/>
  <c r="J1262" i="32"/>
  <c r="I1262" i="32"/>
  <c r="J1261" i="32"/>
  <c r="I1261" i="32"/>
  <c r="J1260" i="32"/>
  <c r="I1260" i="32"/>
  <c r="J1259" i="32"/>
  <c r="I1259" i="32"/>
  <c r="J1258" i="32"/>
  <c r="I1258" i="32"/>
  <c r="J1257" i="32"/>
  <c r="I1257" i="32"/>
  <c r="J1256" i="32"/>
  <c r="I1256" i="32"/>
  <c r="J1255" i="32"/>
  <c r="I1255" i="32"/>
  <c r="J1254" i="32"/>
  <c r="I1254" i="32"/>
  <c r="J1253" i="32"/>
  <c r="I1253" i="32"/>
  <c r="J1252" i="32"/>
  <c r="I1252" i="32"/>
  <c r="J1251" i="32"/>
  <c r="I1251" i="32"/>
  <c r="J1250" i="32"/>
  <c r="I1250" i="32"/>
  <c r="J1249" i="32"/>
  <c r="I1249" i="32"/>
  <c r="J1248" i="32"/>
  <c r="I1248" i="32"/>
  <c r="J1247" i="32"/>
  <c r="I1247" i="32"/>
  <c r="J1246" i="32"/>
  <c r="I1246" i="32"/>
  <c r="J1245" i="32"/>
  <c r="I1245" i="32"/>
  <c r="J1244" i="32"/>
  <c r="I1244" i="32"/>
  <c r="J1243" i="32"/>
  <c r="I1243" i="32"/>
  <c r="J1242" i="32"/>
  <c r="I1242" i="32"/>
  <c r="J1241" i="32"/>
  <c r="I1241" i="32"/>
  <c r="J1240" i="32"/>
  <c r="I1240" i="32"/>
  <c r="J1239" i="32"/>
  <c r="I1239" i="32"/>
  <c r="J1238" i="32"/>
  <c r="I1238" i="32"/>
  <c r="J1237" i="32"/>
  <c r="I1237" i="32"/>
  <c r="J1236" i="32"/>
  <c r="I1236" i="32"/>
  <c r="J1235" i="32"/>
  <c r="I1235" i="32"/>
  <c r="J1234" i="32"/>
  <c r="I1234" i="32"/>
  <c r="J1233" i="32"/>
  <c r="I1233" i="32"/>
  <c r="J1232" i="32"/>
  <c r="I1232" i="32"/>
  <c r="J1231" i="32"/>
  <c r="I1231" i="32"/>
  <c r="J1230" i="32"/>
  <c r="I1230" i="32"/>
  <c r="J1229" i="32"/>
  <c r="I1229" i="32"/>
  <c r="J1228" i="32"/>
  <c r="I1228" i="32"/>
  <c r="J1227" i="32"/>
  <c r="I1227" i="32"/>
  <c r="J1226" i="32"/>
  <c r="I1226" i="32"/>
  <c r="J1225" i="32"/>
  <c r="I1225" i="32"/>
  <c r="J1224" i="32"/>
  <c r="I1224" i="32"/>
  <c r="J1223" i="32"/>
  <c r="I1223" i="32"/>
  <c r="J1222" i="32"/>
  <c r="I1222" i="32"/>
  <c r="J1221" i="32"/>
  <c r="I1221" i="32"/>
  <c r="J1220" i="32"/>
  <c r="I1220" i="32"/>
  <c r="J1219" i="32"/>
  <c r="I1219" i="32"/>
  <c r="J1218" i="32"/>
  <c r="I1218" i="32"/>
  <c r="J1217" i="32"/>
  <c r="I1217" i="32"/>
  <c r="J1216" i="32"/>
  <c r="I1216" i="32"/>
  <c r="J1215" i="32"/>
  <c r="I1215" i="32"/>
  <c r="J1214" i="32"/>
  <c r="I1214" i="32"/>
  <c r="J1213" i="32"/>
  <c r="I1213" i="32"/>
  <c r="J1212" i="32"/>
  <c r="I1212" i="32"/>
  <c r="J1211" i="32"/>
  <c r="I1211" i="32"/>
  <c r="J1210" i="32"/>
  <c r="I1210" i="32"/>
  <c r="J1209" i="32"/>
  <c r="I1209" i="32"/>
  <c r="J1208" i="32"/>
  <c r="I1208" i="32"/>
  <c r="J1207" i="32"/>
  <c r="I1207" i="32"/>
  <c r="J1206" i="32"/>
  <c r="I1206" i="32"/>
  <c r="J1205" i="32"/>
  <c r="I1205" i="32"/>
  <c r="J1204" i="32"/>
  <c r="I1204" i="32"/>
  <c r="J1203" i="32"/>
  <c r="I1203" i="32"/>
  <c r="J1202" i="32"/>
  <c r="I1202" i="32"/>
  <c r="J1201" i="32"/>
  <c r="I1201" i="32"/>
  <c r="J1200" i="32"/>
  <c r="I1200" i="32"/>
  <c r="J1199" i="32"/>
  <c r="I1199" i="32"/>
  <c r="J1198" i="32"/>
  <c r="I1198" i="32"/>
  <c r="J1197" i="32"/>
  <c r="I1197" i="32"/>
  <c r="J1196" i="32"/>
  <c r="I1196" i="32"/>
  <c r="J1195" i="32"/>
  <c r="I1195" i="32"/>
  <c r="J1194" i="32"/>
  <c r="I1194" i="32"/>
  <c r="J1193" i="32"/>
  <c r="I1193" i="32"/>
  <c r="J1192" i="32"/>
  <c r="I1192" i="32"/>
  <c r="J1191" i="32"/>
  <c r="I1191" i="32"/>
  <c r="J1190" i="32"/>
  <c r="I1190" i="32"/>
  <c r="J1189" i="32"/>
  <c r="I1189" i="32"/>
  <c r="J1188" i="32"/>
  <c r="I1188" i="32"/>
  <c r="J1187" i="32"/>
  <c r="I1187" i="32"/>
  <c r="J1186" i="32"/>
  <c r="I1186" i="32"/>
  <c r="J1185" i="32"/>
  <c r="I1185" i="32"/>
  <c r="J1184" i="32"/>
  <c r="I1184" i="32"/>
  <c r="J1183" i="32"/>
  <c r="I1183" i="32"/>
  <c r="J1182" i="32"/>
  <c r="I1182" i="32"/>
  <c r="J1181" i="32"/>
  <c r="I1181" i="32"/>
  <c r="J1180" i="32"/>
  <c r="I1180" i="32"/>
  <c r="J1179" i="32"/>
  <c r="I1179" i="32"/>
  <c r="J1178" i="32"/>
  <c r="I1178" i="32"/>
  <c r="J1177" i="32"/>
  <c r="I1177" i="32"/>
  <c r="J1176" i="32"/>
  <c r="I1176" i="32"/>
  <c r="J1175" i="32"/>
  <c r="I1175" i="32"/>
  <c r="J1174" i="32"/>
  <c r="I1174" i="32"/>
  <c r="J1173" i="32"/>
  <c r="I1173" i="32"/>
  <c r="J1172" i="32"/>
  <c r="I1172" i="32"/>
  <c r="J1171" i="32"/>
  <c r="I1171" i="32"/>
  <c r="J1170" i="32"/>
  <c r="I1170" i="32"/>
  <c r="J1169" i="32"/>
  <c r="I1169" i="32"/>
  <c r="J1168" i="32"/>
  <c r="I1168" i="32"/>
  <c r="J1167" i="32"/>
  <c r="I1167" i="32"/>
  <c r="J1166" i="32"/>
  <c r="I1166" i="32"/>
  <c r="J1165" i="32"/>
  <c r="I1165" i="32"/>
  <c r="J1164" i="32"/>
  <c r="I1164" i="32"/>
  <c r="J1163" i="32"/>
  <c r="I1163" i="32"/>
  <c r="J1162" i="32"/>
  <c r="I1162" i="32"/>
  <c r="J1161" i="32"/>
  <c r="I1161" i="32"/>
  <c r="J1160" i="32"/>
  <c r="I1160" i="32"/>
  <c r="J1159" i="32"/>
  <c r="I1159" i="32"/>
  <c r="J1158" i="32"/>
  <c r="I1158" i="32"/>
  <c r="J1157" i="32"/>
  <c r="I1157" i="32"/>
  <c r="J1156" i="32"/>
  <c r="I1156" i="32"/>
  <c r="J1155" i="32"/>
  <c r="I1155" i="32"/>
  <c r="J1154" i="32"/>
  <c r="I1154" i="32"/>
  <c r="J1153" i="32"/>
  <c r="I1153" i="32"/>
  <c r="J1152" i="32"/>
  <c r="I1152" i="32"/>
  <c r="J1151" i="32"/>
  <c r="I1151" i="32"/>
  <c r="J1150" i="32"/>
  <c r="I1150" i="32"/>
  <c r="J1149" i="32"/>
  <c r="I1149" i="32"/>
  <c r="J1148" i="32"/>
  <c r="I1148" i="32"/>
  <c r="J1147" i="32"/>
  <c r="I1147" i="32"/>
  <c r="J1146" i="32"/>
  <c r="I1146" i="32"/>
  <c r="J1145" i="32"/>
  <c r="I1145" i="32"/>
  <c r="J1144" i="32"/>
  <c r="I1144" i="32"/>
  <c r="J1143" i="32"/>
  <c r="I1143" i="32"/>
  <c r="J1142" i="32"/>
  <c r="I1142" i="32"/>
  <c r="J1141" i="32"/>
  <c r="I1141" i="32"/>
  <c r="J1140" i="32"/>
  <c r="I1140" i="32"/>
  <c r="J1139" i="32"/>
  <c r="I1139" i="32"/>
  <c r="J1138" i="32"/>
  <c r="I1138" i="32"/>
  <c r="J1137" i="32"/>
  <c r="I1137" i="32"/>
  <c r="J1136" i="32"/>
  <c r="I1136" i="32"/>
  <c r="J1135" i="32"/>
  <c r="I1135" i="32"/>
  <c r="J1134" i="32"/>
  <c r="I1134" i="32"/>
  <c r="J1133" i="32"/>
  <c r="I1133" i="32"/>
  <c r="J1132" i="32"/>
  <c r="I1132" i="32"/>
  <c r="J1131" i="32"/>
  <c r="I1131" i="32"/>
  <c r="J1130" i="32"/>
  <c r="I1130" i="32"/>
  <c r="J1129" i="32"/>
  <c r="I1129" i="32"/>
  <c r="J1128" i="32"/>
  <c r="I1128" i="32"/>
  <c r="J1127" i="32"/>
  <c r="I1127" i="32"/>
  <c r="J1126" i="32"/>
  <c r="I1126" i="32"/>
  <c r="J1125" i="32"/>
  <c r="I1125" i="32"/>
  <c r="J1124" i="32"/>
  <c r="I1124" i="32"/>
  <c r="J1123" i="32"/>
  <c r="I1123" i="32"/>
  <c r="J1122" i="32"/>
  <c r="I1122" i="32"/>
  <c r="J1121" i="32"/>
  <c r="I1121" i="32"/>
  <c r="J1120" i="32"/>
  <c r="I1120" i="32"/>
  <c r="J1119" i="32"/>
  <c r="I1119" i="32"/>
  <c r="J1118" i="32"/>
  <c r="I1118" i="32"/>
  <c r="J1117" i="32"/>
  <c r="I1117" i="32"/>
  <c r="J1116" i="32"/>
  <c r="I1116" i="32"/>
  <c r="J1115" i="32"/>
  <c r="I1115" i="32"/>
  <c r="J1114" i="32"/>
  <c r="I1114" i="32"/>
  <c r="J1113" i="32"/>
  <c r="I1113" i="32"/>
  <c r="J1112" i="32"/>
  <c r="I1112" i="32"/>
  <c r="J1111" i="32"/>
  <c r="I1111" i="32"/>
  <c r="J1110" i="32"/>
  <c r="I1110" i="32"/>
  <c r="J1109" i="32"/>
  <c r="I1109" i="32"/>
  <c r="J1108" i="32"/>
  <c r="I1108" i="32"/>
  <c r="J1107" i="32"/>
  <c r="I1107" i="32"/>
  <c r="J1106" i="32"/>
  <c r="I1106" i="32"/>
  <c r="J1105" i="32"/>
  <c r="I1105" i="32"/>
  <c r="J1104" i="32"/>
  <c r="I1104" i="32"/>
  <c r="J1103" i="32"/>
  <c r="I1103" i="32"/>
  <c r="J1102" i="32"/>
  <c r="I1102" i="32"/>
  <c r="J1101" i="32"/>
  <c r="I1101" i="32"/>
  <c r="J1100" i="32"/>
  <c r="I1100" i="32"/>
  <c r="J1099" i="32"/>
  <c r="I1099" i="32"/>
  <c r="J1098" i="32"/>
  <c r="I1098" i="32"/>
  <c r="J1097" i="32"/>
  <c r="I1097" i="32"/>
  <c r="J1096" i="32"/>
  <c r="I1096" i="32"/>
  <c r="J1095" i="32"/>
  <c r="I1095" i="32"/>
  <c r="J1094" i="32"/>
  <c r="I1094" i="32"/>
  <c r="J1093" i="32"/>
  <c r="I1093" i="32"/>
  <c r="J1092" i="32"/>
  <c r="I1092" i="32"/>
  <c r="J1091" i="32"/>
  <c r="I1091" i="32"/>
  <c r="J1090" i="32"/>
  <c r="I1090" i="32"/>
  <c r="J1089" i="32"/>
  <c r="I1089" i="32"/>
  <c r="J1088" i="32"/>
  <c r="I1088" i="32"/>
  <c r="J1087" i="32"/>
  <c r="I1087" i="32"/>
  <c r="J1086" i="32"/>
  <c r="I1086" i="32"/>
  <c r="J1085" i="32"/>
  <c r="I1085" i="32"/>
  <c r="J1084" i="32"/>
  <c r="I1084" i="32"/>
  <c r="J1083" i="32"/>
  <c r="I1083" i="32"/>
  <c r="J1082" i="32"/>
  <c r="I1082" i="32"/>
  <c r="J1081" i="32"/>
  <c r="I1081" i="32"/>
  <c r="J1080" i="32"/>
  <c r="I1080" i="32"/>
  <c r="J1079" i="32"/>
  <c r="I1079" i="32"/>
  <c r="J1078" i="32"/>
  <c r="I1078" i="32"/>
  <c r="J1077" i="32"/>
  <c r="I1077" i="32"/>
  <c r="J1076" i="32"/>
  <c r="I1076" i="32"/>
  <c r="J1075" i="32"/>
  <c r="I1075" i="32"/>
  <c r="J1074" i="32"/>
  <c r="I1074" i="32"/>
  <c r="J1073" i="32"/>
  <c r="I1073" i="32"/>
  <c r="J1072" i="32"/>
  <c r="I1072" i="32"/>
  <c r="J1071" i="32"/>
  <c r="I1071" i="32"/>
  <c r="J1070" i="32"/>
  <c r="I1070" i="32"/>
  <c r="J1069" i="32"/>
  <c r="I1069" i="32"/>
  <c r="J1068" i="32"/>
  <c r="I1068" i="32"/>
  <c r="J1067" i="32"/>
  <c r="I1067" i="32"/>
  <c r="J1066" i="32"/>
  <c r="I1066" i="32"/>
  <c r="J1065" i="32"/>
  <c r="I1065" i="32"/>
  <c r="J1064" i="32"/>
  <c r="I1064" i="32"/>
  <c r="J1063" i="32"/>
  <c r="I1063" i="32"/>
  <c r="J1062" i="32"/>
  <c r="I1062" i="32"/>
  <c r="J1061" i="32"/>
  <c r="I1061" i="32"/>
  <c r="J1060" i="32"/>
  <c r="I1060" i="32"/>
  <c r="J1059" i="32"/>
  <c r="I1059" i="32"/>
  <c r="J1058" i="32"/>
  <c r="I1058" i="32"/>
  <c r="J1057" i="32"/>
  <c r="I1057" i="32"/>
  <c r="J1056" i="32"/>
  <c r="I1056" i="32"/>
  <c r="J1055" i="32"/>
  <c r="I1055" i="32"/>
  <c r="J1054" i="32"/>
  <c r="I1054" i="32"/>
  <c r="J1053" i="32"/>
  <c r="I1053" i="32"/>
  <c r="J1052" i="32"/>
  <c r="I1052" i="32"/>
  <c r="J1051" i="32"/>
  <c r="I1051" i="32"/>
  <c r="J1050" i="32"/>
  <c r="I1050" i="32"/>
  <c r="J1049" i="32"/>
  <c r="I1049" i="32"/>
  <c r="J1048" i="32"/>
  <c r="I1048" i="32"/>
  <c r="J1047" i="32"/>
  <c r="I1047" i="32"/>
  <c r="J1046" i="32"/>
  <c r="I1046" i="32"/>
  <c r="J1045" i="32"/>
  <c r="I1045" i="32"/>
  <c r="J1044" i="32"/>
  <c r="I1044" i="32"/>
  <c r="J1043" i="32"/>
  <c r="I1043" i="32"/>
  <c r="J1042" i="32"/>
  <c r="I1042" i="32"/>
  <c r="J1041" i="32"/>
  <c r="I1041" i="32"/>
  <c r="J1040" i="32"/>
  <c r="I1040" i="32"/>
  <c r="J1039" i="32"/>
  <c r="I1039" i="32"/>
  <c r="J1038" i="32"/>
  <c r="I1038" i="32"/>
  <c r="J1037" i="32"/>
  <c r="I1037" i="32"/>
  <c r="J1036" i="32"/>
  <c r="I1036" i="32"/>
  <c r="J1035" i="32"/>
  <c r="I1035" i="32"/>
  <c r="J1034" i="32"/>
  <c r="I1034" i="32"/>
  <c r="J1033" i="32"/>
  <c r="I1033" i="32"/>
  <c r="J1032" i="32"/>
  <c r="I1032" i="32"/>
  <c r="J1031" i="32"/>
  <c r="I1031" i="32"/>
  <c r="J1030" i="32"/>
  <c r="I1030" i="32"/>
  <c r="J1029" i="32"/>
  <c r="I1029" i="32"/>
  <c r="J1028" i="32"/>
  <c r="I1028" i="32"/>
  <c r="J1027" i="32"/>
  <c r="I1027" i="32"/>
  <c r="J1026" i="32"/>
  <c r="I1026" i="32"/>
  <c r="J1025" i="32"/>
  <c r="I1025" i="32"/>
  <c r="J1024" i="32"/>
  <c r="I1024" i="32"/>
  <c r="J1023" i="32"/>
  <c r="I1023" i="32"/>
  <c r="J1022" i="32"/>
  <c r="I1022" i="32"/>
  <c r="J1021" i="32"/>
  <c r="I1021" i="32"/>
  <c r="J1020" i="32"/>
  <c r="I1020" i="32"/>
  <c r="J1019" i="32"/>
  <c r="I1019" i="32"/>
  <c r="J1018" i="32"/>
  <c r="I1018" i="32"/>
  <c r="J1017" i="32"/>
  <c r="I1017" i="32"/>
  <c r="J1016" i="32"/>
  <c r="I1016" i="32"/>
  <c r="J1015" i="32"/>
  <c r="I1015" i="32"/>
  <c r="J1014" i="32"/>
  <c r="I1014" i="32"/>
  <c r="J1013" i="32"/>
  <c r="I1013" i="32"/>
  <c r="J1012" i="32"/>
  <c r="I1012" i="32"/>
  <c r="J1011" i="32"/>
  <c r="I1011" i="32"/>
  <c r="J1010" i="32"/>
  <c r="I1010" i="32"/>
  <c r="J1009" i="32"/>
  <c r="I1009" i="32"/>
  <c r="J1008" i="32"/>
  <c r="I1008" i="32"/>
  <c r="J1007" i="32"/>
  <c r="I1007" i="32"/>
  <c r="J1006" i="32"/>
  <c r="I1006" i="32"/>
  <c r="J1005" i="32"/>
  <c r="I1005" i="32"/>
  <c r="J1004" i="32"/>
  <c r="I1004" i="32"/>
  <c r="J1003" i="32"/>
  <c r="I1003" i="32"/>
  <c r="J1002" i="32"/>
  <c r="I1002" i="32"/>
  <c r="J1001" i="32"/>
  <c r="I1001" i="32"/>
  <c r="J1000" i="32"/>
  <c r="I1000" i="32"/>
  <c r="J999" i="32"/>
  <c r="I999" i="32"/>
  <c r="J998" i="32"/>
  <c r="I998" i="32"/>
  <c r="J997" i="32"/>
  <c r="I997" i="32"/>
  <c r="J996" i="32"/>
  <c r="I996" i="32"/>
  <c r="J995" i="32"/>
  <c r="I995" i="32"/>
  <c r="J994" i="32"/>
  <c r="I994" i="32"/>
  <c r="J993" i="32"/>
  <c r="I993" i="32"/>
  <c r="J992" i="32"/>
  <c r="I992" i="32"/>
  <c r="J991" i="32"/>
  <c r="I991" i="32"/>
  <c r="J990" i="32"/>
  <c r="I990" i="32"/>
  <c r="J989" i="32"/>
  <c r="I989" i="32"/>
  <c r="J988" i="32"/>
  <c r="I988" i="32"/>
  <c r="J987" i="32"/>
  <c r="I987" i="32"/>
  <c r="J986" i="32"/>
  <c r="I986" i="32"/>
  <c r="J985" i="32"/>
  <c r="I985" i="32"/>
  <c r="J984" i="32"/>
  <c r="I984" i="32"/>
  <c r="J983" i="32"/>
  <c r="I983" i="32"/>
  <c r="J982" i="32"/>
  <c r="I982" i="32"/>
  <c r="J981" i="32"/>
  <c r="I981" i="32"/>
  <c r="J980" i="32"/>
  <c r="I980" i="32"/>
  <c r="J979" i="32"/>
  <c r="I979" i="32"/>
  <c r="J978" i="32"/>
  <c r="I978" i="32"/>
  <c r="J977" i="32"/>
  <c r="I977" i="32"/>
  <c r="J976" i="32"/>
  <c r="I976" i="32"/>
  <c r="J975" i="32"/>
  <c r="I975" i="32"/>
  <c r="J974" i="32"/>
  <c r="I974" i="32"/>
  <c r="J973" i="32"/>
  <c r="I973" i="32"/>
  <c r="J972" i="32"/>
  <c r="I972" i="32"/>
  <c r="J971" i="32"/>
  <c r="I971" i="32"/>
  <c r="J970" i="32"/>
  <c r="I970" i="32"/>
  <c r="J969" i="32"/>
  <c r="I969" i="32"/>
  <c r="J968" i="32"/>
  <c r="I968" i="32"/>
  <c r="J967" i="32"/>
  <c r="I967" i="32"/>
  <c r="J966" i="32"/>
  <c r="I966" i="32"/>
  <c r="J965" i="32"/>
  <c r="I965" i="32"/>
  <c r="J964" i="32"/>
  <c r="I964" i="32"/>
  <c r="J963" i="32"/>
  <c r="I963" i="32"/>
  <c r="J962" i="32"/>
  <c r="I962" i="32"/>
  <c r="J961" i="32"/>
  <c r="I961" i="32"/>
  <c r="J960" i="32"/>
  <c r="I960" i="32"/>
  <c r="J959" i="32"/>
  <c r="I959" i="32"/>
  <c r="J958" i="32"/>
  <c r="I958" i="32"/>
  <c r="J957" i="32"/>
  <c r="I957" i="32"/>
  <c r="J956" i="32"/>
  <c r="I956" i="32"/>
  <c r="J955" i="32"/>
  <c r="I955" i="32"/>
  <c r="J954" i="32"/>
  <c r="I954" i="32"/>
  <c r="J953" i="32"/>
  <c r="I953" i="32"/>
  <c r="J952" i="32"/>
  <c r="I952" i="32"/>
  <c r="J951" i="32"/>
  <c r="I951" i="32"/>
  <c r="J950" i="32"/>
  <c r="I950" i="32"/>
  <c r="J949" i="32"/>
  <c r="I949" i="32"/>
  <c r="J948" i="32"/>
  <c r="I948" i="32"/>
  <c r="J947" i="32"/>
  <c r="I947" i="32"/>
  <c r="J946" i="32"/>
  <c r="I946" i="32"/>
  <c r="J945" i="32"/>
  <c r="I945" i="32"/>
  <c r="J944" i="32"/>
  <c r="I944" i="32"/>
  <c r="J943" i="32"/>
  <c r="I943" i="32"/>
  <c r="J942" i="32"/>
  <c r="I942" i="32"/>
  <c r="J941" i="32"/>
  <c r="I941" i="32"/>
  <c r="J940" i="32"/>
  <c r="I940" i="32"/>
  <c r="J939" i="32"/>
  <c r="I939" i="32"/>
  <c r="J938" i="32"/>
  <c r="I938" i="32"/>
  <c r="J937" i="32"/>
  <c r="I937" i="32"/>
  <c r="J936" i="32"/>
  <c r="I936" i="32"/>
  <c r="J935" i="32"/>
  <c r="I935" i="32"/>
  <c r="J934" i="32"/>
  <c r="I934" i="32"/>
  <c r="J933" i="32"/>
  <c r="I933" i="32"/>
  <c r="J932" i="32"/>
  <c r="I932" i="32"/>
  <c r="J931" i="32"/>
  <c r="I931" i="32"/>
  <c r="J930" i="32"/>
  <c r="I930" i="32"/>
  <c r="J929" i="32"/>
  <c r="I929" i="32"/>
  <c r="J928" i="32"/>
  <c r="I928" i="32"/>
  <c r="J927" i="32"/>
  <c r="I927" i="32"/>
  <c r="J926" i="32"/>
  <c r="I926" i="32"/>
  <c r="J925" i="32"/>
  <c r="I925" i="32"/>
  <c r="J924" i="32"/>
  <c r="I924" i="32"/>
  <c r="J923" i="32"/>
  <c r="I923" i="32"/>
  <c r="J922" i="32"/>
  <c r="I922" i="32"/>
  <c r="J921" i="32"/>
  <c r="I921" i="32"/>
  <c r="J920" i="32"/>
  <c r="I920" i="32"/>
  <c r="J919" i="32"/>
  <c r="I919" i="32"/>
  <c r="J918" i="32"/>
  <c r="I918" i="32"/>
  <c r="J917" i="32"/>
  <c r="I917" i="32"/>
  <c r="J916" i="32"/>
  <c r="I916" i="32"/>
  <c r="J915" i="32"/>
  <c r="I915" i="32"/>
  <c r="J914" i="32"/>
  <c r="I914" i="32"/>
  <c r="J913" i="32"/>
  <c r="I913" i="32"/>
  <c r="J912" i="32"/>
  <c r="I912" i="32"/>
  <c r="J911" i="32"/>
  <c r="I911" i="32"/>
  <c r="J910" i="32"/>
  <c r="I910" i="32"/>
  <c r="J909" i="32"/>
  <c r="I909" i="32"/>
  <c r="J908" i="32"/>
  <c r="I908" i="32"/>
  <c r="J907" i="32"/>
  <c r="I907" i="32"/>
  <c r="J906" i="32"/>
  <c r="I906" i="32"/>
  <c r="J905" i="32"/>
  <c r="I905" i="32"/>
  <c r="J904" i="32"/>
  <c r="I904" i="32"/>
  <c r="J903" i="32"/>
  <c r="I903" i="32"/>
  <c r="J902" i="32"/>
  <c r="I902" i="32"/>
  <c r="J901" i="32"/>
  <c r="I901" i="32"/>
  <c r="J900" i="32"/>
  <c r="I900" i="32"/>
  <c r="J899" i="32"/>
  <c r="I899" i="32"/>
  <c r="J898" i="32"/>
  <c r="I898" i="32"/>
  <c r="J897" i="32"/>
  <c r="I897" i="32"/>
  <c r="J896" i="32"/>
  <c r="I896" i="32"/>
  <c r="J895" i="32"/>
  <c r="I895" i="32"/>
  <c r="J894" i="32"/>
  <c r="I894" i="32"/>
  <c r="J893" i="32"/>
  <c r="I893" i="32"/>
  <c r="J892" i="32"/>
  <c r="I892" i="32"/>
  <c r="J891" i="32"/>
  <c r="I891" i="32"/>
  <c r="J890" i="32"/>
  <c r="I890" i="32"/>
  <c r="J889" i="32"/>
  <c r="I889" i="32"/>
  <c r="J888" i="32"/>
  <c r="I888" i="32"/>
  <c r="J887" i="32"/>
  <c r="I887" i="32"/>
  <c r="J886" i="32"/>
  <c r="I886" i="32"/>
  <c r="J885" i="32"/>
  <c r="I885" i="32"/>
  <c r="J884" i="32"/>
  <c r="I884" i="32"/>
  <c r="J883" i="32"/>
  <c r="I883" i="32"/>
  <c r="J882" i="32"/>
  <c r="I882" i="32"/>
  <c r="J881" i="32"/>
  <c r="I881" i="32"/>
  <c r="J880" i="32"/>
  <c r="I880" i="32"/>
  <c r="J879" i="32"/>
  <c r="I879" i="32"/>
  <c r="J878" i="32"/>
  <c r="I878" i="32"/>
  <c r="J877" i="32"/>
  <c r="I877" i="32"/>
  <c r="J876" i="32"/>
  <c r="I876" i="32"/>
  <c r="J875" i="32"/>
  <c r="I875" i="32"/>
  <c r="J874" i="32"/>
  <c r="I874" i="32"/>
  <c r="J873" i="32"/>
  <c r="I873" i="32"/>
  <c r="J872" i="32"/>
  <c r="I872" i="32"/>
  <c r="J871" i="32"/>
  <c r="I871" i="32"/>
  <c r="J870" i="32"/>
  <c r="I870" i="32"/>
  <c r="J869" i="32"/>
  <c r="I869" i="32"/>
  <c r="J868" i="32"/>
  <c r="I868" i="32"/>
  <c r="J867" i="32"/>
  <c r="I867" i="32"/>
  <c r="J866" i="32"/>
  <c r="I866" i="32"/>
  <c r="J865" i="32"/>
  <c r="I865" i="32"/>
  <c r="J864" i="32"/>
  <c r="I864" i="32"/>
  <c r="J863" i="32"/>
  <c r="I863" i="32"/>
  <c r="J862" i="32"/>
  <c r="I862" i="32"/>
  <c r="J861" i="32"/>
  <c r="I861" i="32"/>
  <c r="J860" i="32"/>
  <c r="I860" i="32"/>
  <c r="J859" i="32"/>
  <c r="I859" i="32"/>
  <c r="J858" i="32"/>
  <c r="I858" i="32"/>
  <c r="J857" i="32"/>
  <c r="I857" i="32"/>
  <c r="J856" i="32"/>
  <c r="I856" i="32"/>
  <c r="J855" i="32"/>
  <c r="I855" i="32"/>
  <c r="J854" i="32"/>
  <c r="I854" i="32"/>
  <c r="J853" i="32"/>
  <c r="I853" i="32"/>
  <c r="J852" i="32"/>
  <c r="I852" i="32"/>
  <c r="J851" i="32"/>
  <c r="I851" i="32"/>
  <c r="J850" i="32"/>
  <c r="I850" i="32"/>
  <c r="J849" i="32"/>
  <c r="I849" i="32"/>
  <c r="J848" i="32"/>
  <c r="I848" i="32"/>
  <c r="J847" i="32"/>
  <c r="I847" i="32"/>
  <c r="J846" i="32"/>
  <c r="I846" i="32"/>
  <c r="J845" i="32"/>
  <c r="I845" i="32"/>
  <c r="J844" i="32"/>
  <c r="I844" i="32"/>
  <c r="J843" i="32"/>
  <c r="I843" i="32"/>
  <c r="J842" i="32"/>
  <c r="I842" i="32"/>
  <c r="J841" i="32"/>
  <c r="I841" i="32"/>
  <c r="J840" i="32"/>
  <c r="I840" i="32"/>
  <c r="J839" i="32"/>
  <c r="I839" i="32"/>
  <c r="J838" i="32"/>
  <c r="I838" i="32"/>
  <c r="J837" i="32"/>
  <c r="I837" i="32"/>
  <c r="J836" i="32"/>
  <c r="I836" i="32"/>
  <c r="J835" i="32"/>
  <c r="I835" i="32"/>
  <c r="J834" i="32"/>
  <c r="I834" i="32"/>
  <c r="J833" i="32"/>
  <c r="I833" i="32"/>
  <c r="J832" i="32"/>
  <c r="I832" i="32"/>
  <c r="J831" i="32"/>
  <c r="I831" i="32"/>
  <c r="J830" i="32"/>
  <c r="I830" i="32"/>
  <c r="J829" i="32"/>
  <c r="I829" i="32"/>
  <c r="J828" i="32"/>
  <c r="I828" i="32"/>
  <c r="J827" i="32"/>
  <c r="I827" i="32"/>
  <c r="J826" i="32"/>
  <c r="I826" i="32"/>
  <c r="J825" i="32"/>
  <c r="I825" i="32"/>
  <c r="J824" i="32"/>
  <c r="I824" i="32"/>
  <c r="J823" i="32"/>
  <c r="I823" i="32"/>
  <c r="J822" i="32"/>
  <c r="I822" i="32"/>
  <c r="J821" i="32"/>
  <c r="I821" i="32"/>
  <c r="J820" i="32"/>
  <c r="I820" i="32"/>
  <c r="J819" i="32"/>
  <c r="I819" i="32"/>
  <c r="J818" i="32"/>
  <c r="I818" i="32"/>
  <c r="J817" i="32"/>
  <c r="I817" i="32"/>
  <c r="J816" i="32"/>
  <c r="I816" i="32"/>
  <c r="J815" i="32"/>
  <c r="I815" i="32"/>
  <c r="J814" i="32"/>
  <c r="I814" i="32"/>
  <c r="J813" i="32"/>
  <c r="I813" i="32"/>
  <c r="J812" i="32"/>
  <c r="I812" i="32"/>
  <c r="J811" i="32"/>
  <c r="I811" i="32"/>
  <c r="J810" i="32"/>
  <c r="I810" i="32"/>
  <c r="J809" i="32"/>
  <c r="I809" i="32"/>
  <c r="J808" i="32"/>
  <c r="I808" i="32"/>
  <c r="J807" i="32"/>
  <c r="I807" i="32"/>
  <c r="J806" i="32"/>
  <c r="I806" i="32"/>
  <c r="J805" i="32"/>
  <c r="I805" i="32"/>
  <c r="J804" i="32"/>
  <c r="I804" i="32"/>
  <c r="J803" i="32"/>
  <c r="I803" i="32"/>
  <c r="J802" i="32"/>
  <c r="I802" i="32"/>
  <c r="J801" i="32"/>
  <c r="I801" i="32"/>
  <c r="J800" i="32"/>
  <c r="I800" i="32"/>
  <c r="J799" i="32"/>
  <c r="I799" i="32"/>
  <c r="J798" i="32"/>
  <c r="I798" i="32"/>
  <c r="J797" i="32"/>
  <c r="I797" i="32"/>
  <c r="J796" i="32"/>
  <c r="I796" i="32"/>
  <c r="J795" i="32"/>
  <c r="I795" i="32"/>
  <c r="J794" i="32"/>
  <c r="I794" i="32"/>
  <c r="J793" i="32"/>
  <c r="I793" i="32"/>
  <c r="J792" i="32"/>
  <c r="I792" i="32"/>
  <c r="J791" i="32"/>
  <c r="I791" i="32"/>
  <c r="J790" i="32"/>
  <c r="I790" i="32"/>
  <c r="J789" i="32"/>
  <c r="I789" i="32"/>
  <c r="J788" i="32"/>
  <c r="I788" i="32"/>
  <c r="J787" i="32"/>
  <c r="I787" i="32"/>
  <c r="J786" i="32"/>
  <c r="I786" i="32"/>
  <c r="J785" i="32"/>
  <c r="I785" i="32"/>
  <c r="J784" i="32"/>
  <c r="I784" i="32"/>
  <c r="J783" i="32"/>
  <c r="I783" i="32"/>
  <c r="J782" i="32"/>
  <c r="I782" i="32"/>
  <c r="J781" i="32"/>
  <c r="I781" i="32"/>
  <c r="J780" i="32"/>
  <c r="I780" i="32"/>
  <c r="J779" i="32"/>
  <c r="I779" i="32"/>
  <c r="J778" i="32"/>
  <c r="I778" i="32"/>
  <c r="J777" i="32"/>
  <c r="I777" i="32"/>
  <c r="J776" i="32"/>
  <c r="I776" i="32"/>
  <c r="J775" i="32"/>
  <c r="I775" i="32"/>
  <c r="J774" i="32"/>
  <c r="I774" i="32"/>
  <c r="J773" i="32"/>
  <c r="I773" i="32"/>
  <c r="J772" i="32"/>
  <c r="I772" i="32"/>
  <c r="J771" i="32"/>
  <c r="I771" i="32"/>
  <c r="J770" i="32"/>
  <c r="I770" i="32"/>
  <c r="J769" i="32"/>
  <c r="I769" i="32"/>
  <c r="J768" i="32"/>
  <c r="I768" i="32"/>
  <c r="J767" i="32"/>
  <c r="I767" i="32"/>
  <c r="J766" i="32"/>
  <c r="I766" i="32"/>
  <c r="J765" i="32"/>
  <c r="I765" i="32"/>
  <c r="J764" i="32"/>
  <c r="I764" i="32"/>
  <c r="J763" i="32"/>
  <c r="I763" i="32"/>
  <c r="J762" i="32"/>
  <c r="I762" i="32"/>
  <c r="J761" i="32"/>
  <c r="I761" i="32"/>
  <c r="J760" i="32"/>
  <c r="I760" i="32"/>
  <c r="J759" i="32"/>
  <c r="I759" i="32"/>
  <c r="J758" i="32"/>
  <c r="I758" i="32"/>
  <c r="J757" i="32"/>
  <c r="I757" i="32"/>
  <c r="J756" i="32"/>
  <c r="I756" i="32"/>
  <c r="J755" i="32"/>
  <c r="I755" i="32"/>
  <c r="J754" i="32"/>
  <c r="I754" i="32"/>
  <c r="J753" i="32"/>
  <c r="I753" i="32"/>
  <c r="J752" i="32"/>
  <c r="I752" i="32"/>
  <c r="J751" i="32"/>
  <c r="I751" i="32"/>
  <c r="J750" i="32"/>
  <c r="I750" i="32"/>
  <c r="J749" i="32"/>
  <c r="I749" i="32"/>
  <c r="J748" i="32"/>
  <c r="I748" i="32"/>
  <c r="J747" i="32"/>
  <c r="I747" i="32"/>
  <c r="J746" i="32"/>
  <c r="I746" i="32"/>
  <c r="J745" i="32"/>
  <c r="I745" i="32"/>
  <c r="J744" i="32"/>
  <c r="I744" i="32"/>
  <c r="J743" i="32"/>
  <c r="I743" i="32"/>
  <c r="J742" i="32"/>
  <c r="I742" i="32"/>
  <c r="J741" i="32"/>
  <c r="I741" i="32"/>
  <c r="J740" i="32"/>
  <c r="I740" i="32"/>
  <c r="J739" i="32"/>
  <c r="I739" i="32"/>
  <c r="J738" i="32"/>
  <c r="I738" i="32"/>
  <c r="J737" i="32"/>
  <c r="I737" i="32"/>
  <c r="J736" i="32"/>
  <c r="I736" i="32"/>
  <c r="J735" i="32"/>
  <c r="I735" i="32"/>
  <c r="J734" i="32"/>
  <c r="I734" i="32"/>
  <c r="J733" i="32"/>
  <c r="I733" i="32"/>
  <c r="J732" i="32"/>
  <c r="I732" i="32"/>
  <c r="J731" i="32"/>
  <c r="I731" i="32"/>
  <c r="J730" i="32"/>
  <c r="I730" i="32"/>
  <c r="J729" i="32"/>
  <c r="I729" i="32"/>
  <c r="J728" i="32"/>
  <c r="I728" i="32"/>
  <c r="J727" i="32"/>
  <c r="I727" i="32"/>
  <c r="J726" i="32"/>
  <c r="I726" i="32"/>
  <c r="J725" i="32"/>
  <c r="I725" i="32"/>
  <c r="J724" i="32"/>
  <c r="I724" i="32"/>
  <c r="J723" i="32"/>
  <c r="I723" i="32"/>
  <c r="J722" i="32"/>
  <c r="I722" i="32"/>
  <c r="J721" i="32"/>
  <c r="I721" i="32"/>
  <c r="J720" i="32"/>
  <c r="I720" i="32"/>
  <c r="J719" i="32"/>
  <c r="I719" i="32"/>
  <c r="J718" i="32"/>
  <c r="I718" i="32"/>
  <c r="J717" i="32"/>
  <c r="I717" i="32"/>
  <c r="J716" i="32"/>
  <c r="I716" i="32"/>
  <c r="J715" i="32"/>
  <c r="I715" i="32"/>
  <c r="J714" i="32"/>
  <c r="I714" i="32"/>
  <c r="J713" i="32"/>
  <c r="I713" i="32"/>
  <c r="J712" i="32"/>
  <c r="I712" i="32"/>
  <c r="J711" i="32"/>
  <c r="I711" i="32"/>
  <c r="J710" i="32"/>
  <c r="I710" i="32"/>
  <c r="J709" i="32"/>
  <c r="I709" i="32"/>
  <c r="J708" i="32"/>
  <c r="I708" i="32"/>
  <c r="J707" i="32"/>
  <c r="I707" i="32"/>
  <c r="J706" i="32"/>
  <c r="I706" i="32"/>
  <c r="J705" i="32"/>
  <c r="I705" i="32"/>
  <c r="J704" i="32"/>
  <c r="I704" i="32"/>
  <c r="J703" i="32"/>
  <c r="I703" i="32"/>
  <c r="J702" i="32"/>
  <c r="I702" i="32"/>
  <c r="J701" i="32"/>
  <c r="I701" i="32"/>
  <c r="J700" i="32"/>
  <c r="I700" i="32"/>
  <c r="J699" i="32"/>
  <c r="I699" i="32"/>
  <c r="J698" i="32"/>
  <c r="I698" i="32"/>
  <c r="J697" i="32"/>
  <c r="I697" i="32"/>
  <c r="J696" i="32"/>
  <c r="I696" i="32"/>
  <c r="J695" i="32"/>
  <c r="I695" i="32"/>
  <c r="J694" i="32"/>
  <c r="I694" i="32"/>
  <c r="J693" i="32"/>
  <c r="I693" i="32"/>
  <c r="J692" i="32"/>
  <c r="I692" i="32"/>
  <c r="J691" i="32"/>
  <c r="I691" i="32"/>
  <c r="J690" i="32"/>
  <c r="I690" i="32"/>
  <c r="J689" i="32"/>
  <c r="I689" i="32"/>
  <c r="J688" i="32"/>
  <c r="I688" i="32"/>
  <c r="J687" i="32"/>
  <c r="I687" i="32"/>
  <c r="J686" i="32"/>
  <c r="I686" i="32"/>
  <c r="J685" i="32"/>
  <c r="I685" i="32"/>
  <c r="J684" i="32"/>
  <c r="I684" i="32"/>
  <c r="J683" i="32"/>
  <c r="I683" i="32"/>
  <c r="J682" i="32"/>
  <c r="I682" i="32"/>
  <c r="J681" i="32"/>
  <c r="I681" i="32"/>
  <c r="J680" i="32"/>
  <c r="I680" i="32"/>
  <c r="J679" i="32"/>
  <c r="I679" i="32"/>
  <c r="J678" i="32"/>
  <c r="I678" i="32"/>
  <c r="J677" i="32"/>
  <c r="I677" i="32"/>
  <c r="J676" i="32"/>
  <c r="I676" i="32"/>
  <c r="J675" i="32"/>
  <c r="I675" i="32"/>
  <c r="J674" i="32"/>
  <c r="I674" i="32"/>
  <c r="J673" i="32"/>
  <c r="I673" i="32"/>
  <c r="J672" i="32"/>
  <c r="I672" i="32"/>
  <c r="J671" i="32"/>
  <c r="I671" i="32"/>
  <c r="J670" i="32"/>
  <c r="I670" i="32"/>
  <c r="J669" i="32"/>
  <c r="I669" i="32"/>
  <c r="J668" i="32"/>
  <c r="I668" i="32"/>
  <c r="J667" i="32"/>
  <c r="I667" i="32"/>
  <c r="J666" i="32"/>
  <c r="I666" i="32"/>
  <c r="J665" i="32"/>
  <c r="I665" i="32"/>
  <c r="J664" i="32"/>
  <c r="I664" i="32"/>
  <c r="J663" i="32"/>
  <c r="I663" i="32"/>
  <c r="J662" i="32"/>
  <c r="I662" i="32"/>
  <c r="J661" i="32"/>
  <c r="I661" i="32"/>
  <c r="J660" i="32"/>
  <c r="I660" i="32"/>
  <c r="J659" i="32"/>
  <c r="I659" i="32"/>
  <c r="J658" i="32"/>
  <c r="I658" i="32"/>
  <c r="J657" i="32"/>
  <c r="I657" i="32"/>
  <c r="J656" i="32"/>
  <c r="I656" i="32"/>
  <c r="J655" i="32"/>
  <c r="I655" i="32"/>
  <c r="J654" i="32"/>
  <c r="I654" i="32"/>
  <c r="J653" i="32"/>
  <c r="I653" i="32"/>
  <c r="J652" i="32"/>
  <c r="I652" i="32"/>
  <c r="J651" i="32"/>
  <c r="I651" i="32"/>
  <c r="J650" i="32"/>
  <c r="I650" i="32"/>
  <c r="J649" i="32"/>
  <c r="I649" i="32"/>
  <c r="J648" i="32"/>
  <c r="I648" i="32"/>
  <c r="J647" i="32"/>
  <c r="I647" i="32"/>
  <c r="J646" i="32"/>
  <c r="I646" i="32"/>
  <c r="J645" i="32"/>
  <c r="I645" i="32"/>
  <c r="J644" i="32"/>
  <c r="I644" i="32"/>
  <c r="J643" i="32"/>
  <c r="I643" i="32"/>
  <c r="J642" i="32"/>
  <c r="I642" i="32"/>
  <c r="J641" i="32"/>
  <c r="I641" i="32"/>
  <c r="J640" i="32"/>
  <c r="I640" i="32"/>
  <c r="J639" i="32"/>
  <c r="I639" i="32"/>
  <c r="J638" i="32"/>
  <c r="I638" i="32"/>
  <c r="J637" i="32"/>
  <c r="I637" i="32"/>
  <c r="J636" i="32"/>
  <c r="I636" i="32"/>
  <c r="J635" i="32"/>
  <c r="I635" i="32"/>
  <c r="J634" i="32"/>
  <c r="I634" i="32"/>
  <c r="J633" i="32"/>
  <c r="I633" i="32"/>
  <c r="J632" i="32"/>
  <c r="I632" i="32"/>
  <c r="J631" i="32"/>
  <c r="I631" i="32"/>
  <c r="J630" i="32"/>
  <c r="I630" i="32"/>
  <c r="J629" i="32"/>
  <c r="I629" i="32"/>
  <c r="J628" i="32"/>
  <c r="I628" i="32"/>
  <c r="J627" i="32"/>
  <c r="I627" i="32"/>
  <c r="J626" i="32"/>
  <c r="I626" i="32"/>
  <c r="J625" i="32"/>
  <c r="I625" i="32"/>
  <c r="J624" i="32"/>
  <c r="I624" i="32"/>
  <c r="J623" i="32"/>
  <c r="I623" i="32"/>
  <c r="J622" i="32"/>
  <c r="I622" i="32"/>
  <c r="J621" i="32"/>
  <c r="I621" i="32"/>
  <c r="J620" i="32"/>
  <c r="I620" i="32"/>
  <c r="J619" i="32"/>
  <c r="I619" i="32"/>
  <c r="J618" i="32"/>
  <c r="I618" i="32"/>
  <c r="J617" i="32"/>
  <c r="I617" i="32"/>
  <c r="J616" i="32"/>
  <c r="I616" i="32"/>
  <c r="J615" i="32"/>
  <c r="I615" i="32"/>
  <c r="J614" i="32"/>
  <c r="I614" i="32"/>
  <c r="J613" i="32"/>
  <c r="I613" i="32"/>
  <c r="J612" i="32"/>
  <c r="I612" i="32"/>
  <c r="J611" i="32"/>
  <c r="I611" i="32"/>
  <c r="J610" i="32"/>
  <c r="I610" i="32"/>
  <c r="J609" i="32"/>
  <c r="I609" i="32"/>
  <c r="J608" i="32"/>
  <c r="I608" i="32"/>
  <c r="J607" i="32"/>
  <c r="I607" i="32"/>
  <c r="J606" i="32"/>
  <c r="I606" i="32"/>
  <c r="J605" i="32"/>
  <c r="I605" i="32"/>
  <c r="J604" i="32"/>
  <c r="I604" i="32"/>
  <c r="J603" i="32"/>
  <c r="I603" i="32"/>
  <c r="J602" i="32"/>
  <c r="I602" i="32"/>
  <c r="J601" i="32"/>
  <c r="I601" i="32"/>
  <c r="J600" i="32"/>
  <c r="I600" i="32"/>
  <c r="J599" i="32"/>
  <c r="I599" i="32"/>
  <c r="J598" i="32"/>
  <c r="I598" i="32"/>
  <c r="J597" i="32"/>
  <c r="I597" i="32"/>
  <c r="J596" i="32"/>
  <c r="I596" i="32"/>
  <c r="J595" i="32"/>
  <c r="I595" i="32"/>
  <c r="J594" i="32"/>
  <c r="I594" i="32"/>
  <c r="J593" i="32"/>
  <c r="I593" i="32"/>
  <c r="J592" i="32"/>
  <c r="I592" i="32"/>
  <c r="J591" i="32"/>
  <c r="I591" i="32"/>
  <c r="J590" i="32"/>
  <c r="I590" i="32"/>
  <c r="J589" i="32"/>
  <c r="I589" i="32"/>
  <c r="J588" i="32"/>
  <c r="I588" i="32"/>
  <c r="J587" i="32"/>
  <c r="I587" i="32"/>
  <c r="J586" i="32"/>
  <c r="I586" i="32"/>
  <c r="J585" i="32"/>
  <c r="I585" i="32"/>
  <c r="J584" i="32"/>
  <c r="I584" i="32"/>
  <c r="J583" i="32"/>
  <c r="I583" i="32"/>
  <c r="J582" i="32"/>
  <c r="I582" i="32"/>
  <c r="J581" i="32"/>
  <c r="I581" i="32"/>
  <c r="J580" i="32"/>
  <c r="I580" i="32"/>
  <c r="J579" i="32"/>
  <c r="I579" i="32"/>
  <c r="J578" i="32"/>
  <c r="I578" i="32"/>
  <c r="J577" i="32"/>
  <c r="I577" i="32"/>
  <c r="J576" i="32"/>
  <c r="I576" i="32"/>
  <c r="J575" i="32"/>
  <c r="I575" i="32"/>
  <c r="J574" i="32"/>
  <c r="I574" i="32"/>
  <c r="J573" i="32"/>
  <c r="I573" i="32"/>
  <c r="J572" i="32"/>
  <c r="I572" i="32"/>
  <c r="J571" i="32"/>
  <c r="I571" i="32"/>
  <c r="J570" i="32"/>
  <c r="I570" i="32"/>
  <c r="J569" i="32"/>
  <c r="I569" i="32"/>
  <c r="J568" i="32"/>
  <c r="I568" i="32"/>
  <c r="J567" i="32"/>
  <c r="I567" i="32"/>
  <c r="J566" i="32"/>
  <c r="I566" i="32"/>
  <c r="J565" i="32"/>
  <c r="I565" i="32"/>
  <c r="J564" i="32"/>
  <c r="I564" i="32"/>
  <c r="J563" i="32"/>
  <c r="I563" i="32"/>
  <c r="J562" i="32"/>
  <c r="I562" i="32"/>
  <c r="J561" i="32"/>
  <c r="I561" i="32"/>
  <c r="J560" i="32"/>
  <c r="I560" i="32"/>
  <c r="J559" i="32"/>
  <c r="I559" i="32"/>
  <c r="J558" i="32"/>
  <c r="I558" i="32"/>
  <c r="J557" i="32"/>
  <c r="I557" i="32"/>
  <c r="J556" i="32"/>
  <c r="I556" i="32"/>
  <c r="J555" i="32"/>
  <c r="I555" i="32"/>
  <c r="J554" i="32"/>
  <c r="I554" i="32"/>
  <c r="J553" i="32"/>
  <c r="I553" i="32"/>
  <c r="J552" i="32"/>
  <c r="I552" i="32"/>
  <c r="J551" i="32"/>
  <c r="I551" i="32"/>
  <c r="J550" i="32"/>
  <c r="I550" i="32"/>
  <c r="J549" i="32"/>
  <c r="I549" i="32"/>
  <c r="J548" i="32"/>
  <c r="I548" i="32"/>
  <c r="J547" i="32"/>
  <c r="I547" i="32"/>
  <c r="J546" i="32"/>
  <c r="I546" i="32"/>
  <c r="J545" i="32"/>
  <c r="I545" i="32"/>
  <c r="J544" i="32"/>
  <c r="I544" i="32"/>
  <c r="J543" i="32"/>
  <c r="I543" i="32"/>
  <c r="J542" i="32"/>
  <c r="I542" i="32"/>
  <c r="J541" i="32"/>
  <c r="I541" i="32"/>
  <c r="J540" i="32"/>
  <c r="I540" i="32"/>
  <c r="J539" i="32"/>
  <c r="I539" i="32"/>
  <c r="J538" i="32"/>
  <c r="I538" i="32"/>
  <c r="J537" i="32"/>
  <c r="I537" i="32"/>
  <c r="J536" i="32"/>
  <c r="I536" i="32"/>
  <c r="J535" i="32"/>
  <c r="I535" i="32"/>
  <c r="J534" i="32"/>
  <c r="I534" i="32"/>
  <c r="J533" i="32"/>
  <c r="I533" i="32"/>
  <c r="J532" i="32"/>
  <c r="I532" i="32"/>
  <c r="J531" i="32"/>
  <c r="I531" i="32"/>
  <c r="J530" i="32"/>
  <c r="I530" i="32"/>
  <c r="J529" i="32"/>
  <c r="I529" i="32"/>
  <c r="J528" i="32"/>
  <c r="I528" i="32"/>
  <c r="J527" i="32"/>
  <c r="I527" i="32"/>
  <c r="J526" i="32"/>
  <c r="I526" i="32"/>
  <c r="J525" i="32"/>
  <c r="I525" i="32"/>
  <c r="J524" i="32"/>
  <c r="I524" i="32"/>
  <c r="J523" i="32"/>
  <c r="I523" i="32"/>
  <c r="J522" i="32"/>
  <c r="I522" i="32"/>
  <c r="J521" i="32"/>
  <c r="I521" i="32"/>
  <c r="J520" i="32"/>
  <c r="I520" i="32"/>
  <c r="J519" i="32"/>
  <c r="I519" i="32"/>
  <c r="J518" i="32"/>
  <c r="I518" i="32"/>
  <c r="J517" i="32"/>
  <c r="I517" i="32"/>
  <c r="J516" i="32"/>
  <c r="I516" i="32"/>
  <c r="J515" i="32"/>
  <c r="I515" i="32"/>
  <c r="J514" i="32"/>
  <c r="I514" i="32"/>
  <c r="J513" i="32"/>
  <c r="I513" i="32"/>
  <c r="J512" i="32"/>
  <c r="I512" i="32"/>
  <c r="J511" i="32"/>
  <c r="I511" i="32"/>
  <c r="J510" i="32"/>
  <c r="I510" i="32"/>
  <c r="J509" i="32"/>
  <c r="I509" i="32"/>
  <c r="J508" i="32"/>
  <c r="I508" i="32"/>
  <c r="J507" i="32"/>
  <c r="I507" i="32"/>
  <c r="J506" i="32"/>
  <c r="I506" i="32"/>
  <c r="J505" i="32"/>
  <c r="I505" i="32"/>
  <c r="J504" i="32"/>
  <c r="I504" i="32"/>
  <c r="J503" i="32"/>
  <c r="I503" i="32"/>
  <c r="J502" i="32"/>
  <c r="I502" i="32"/>
  <c r="J501" i="32"/>
  <c r="I501" i="32"/>
  <c r="J500" i="32"/>
  <c r="I500" i="32"/>
  <c r="J499" i="32"/>
  <c r="I499" i="32"/>
  <c r="J498" i="32"/>
  <c r="I498" i="32"/>
  <c r="J497" i="32"/>
  <c r="I497" i="32"/>
  <c r="J496" i="32"/>
  <c r="I496" i="32"/>
  <c r="J495" i="32"/>
  <c r="I495" i="32"/>
  <c r="J494" i="32"/>
  <c r="I494" i="32"/>
  <c r="J493" i="32"/>
  <c r="I493" i="32"/>
  <c r="J492" i="32"/>
  <c r="I492" i="32"/>
  <c r="J491" i="32"/>
  <c r="I491" i="32"/>
  <c r="J490" i="32"/>
  <c r="I490" i="32"/>
  <c r="J489" i="32"/>
  <c r="I489" i="32"/>
  <c r="J488" i="32"/>
  <c r="I488" i="32"/>
  <c r="J487" i="32"/>
  <c r="I487" i="32"/>
  <c r="J486" i="32"/>
  <c r="I486" i="32"/>
  <c r="J485" i="32"/>
  <c r="I485" i="32"/>
  <c r="J484" i="32"/>
  <c r="I484" i="32"/>
  <c r="J483" i="32"/>
  <c r="I483" i="32"/>
  <c r="J482" i="32"/>
  <c r="I482" i="32"/>
  <c r="J481" i="32"/>
  <c r="I481" i="32"/>
  <c r="J480" i="32"/>
  <c r="I480" i="32"/>
  <c r="J479" i="32"/>
  <c r="I479" i="32"/>
  <c r="J478" i="32"/>
  <c r="I478" i="32"/>
  <c r="J477" i="32"/>
  <c r="I477" i="32"/>
  <c r="J476" i="32"/>
  <c r="I476" i="32"/>
  <c r="J475" i="32"/>
  <c r="I475" i="32"/>
  <c r="J474" i="32"/>
  <c r="I474" i="32"/>
  <c r="J473" i="32"/>
  <c r="I473" i="32"/>
  <c r="J472" i="32"/>
  <c r="I472" i="32"/>
  <c r="J471" i="32"/>
  <c r="I471" i="32"/>
  <c r="J470" i="32"/>
  <c r="I470" i="32"/>
  <c r="J469" i="32"/>
  <c r="I469" i="32"/>
  <c r="J468" i="32"/>
  <c r="I468" i="32"/>
  <c r="J467" i="32"/>
  <c r="I467" i="32"/>
  <c r="J466" i="32"/>
  <c r="I466" i="32"/>
  <c r="J465" i="32"/>
  <c r="I465" i="32"/>
  <c r="J464" i="32"/>
  <c r="I464" i="32"/>
  <c r="J463" i="32"/>
  <c r="I463" i="32"/>
  <c r="J462" i="32"/>
  <c r="I462" i="32"/>
  <c r="J461" i="32"/>
  <c r="I461" i="32"/>
  <c r="J460" i="32"/>
  <c r="I460" i="32"/>
  <c r="J459" i="32"/>
  <c r="I459" i="32"/>
  <c r="J458" i="32"/>
  <c r="I458" i="32"/>
  <c r="J457" i="32"/>
  <c r="I457" i="32"/>
  <c r="J456" i="32"/>
  <c r="I456" i="32"/>
  <c r="J455" i="32"/>
  <c r="I455" i="32"/>
  <c r="J454" i="32"/>
  <c r="I454" i="32"/>
  <c r="J453" i="32"/>
  <c r="I453" i="32"/>
  <c r="J452" i="32"/>
  <c r="I452" i="32"/>
  <c r="J451" i="32"/>
  <c r="I451" i="32"/>
  <c r="J450" i="32"/>
  <c r="I450" i="32"/>
  <c r="J449" i="32"/>
  <c r="I449" i="32"/>
  <c r="J448" i="32"/>
  <c r="I448" i="32"/>
  <c r="J447" i="32"/>
  <c r="I447" i="32"/>
  <c r="J446" i="32"/>
  <c r="I446" i="32"/>
  <c r="J445" i="32"/>
  <c r="I445" i="32"/>
  <c r="J444" i="32"/>
  <c r="I444" i="32"/>
  <c r="J443" i="32"/>
  <c r="I443" i="32"/>
  <c r="J442" i="32"/>
  <c r="I442" i="32"/>
  <c r="J441" i="32"/>
  <c r="I441" i="32"/>
  <c r="J440" i="32"/>
  <c r="I440" i="32"/>
  <c r="J439" i="32"/>
  <c r="I439" i="32"/>
  <c r="J438" i="32"/>
  <c r="I438" i="32"/>
  <c r="J437" i="32"/>
  <c r="I437" i="32"/>
  <c r="J436" i="32"/>
  <c r="I436" i="32"/>
  <c r="J435" i="32"/>
  <c r="I435" i="32"/>
  <c r="J434" i="32"/>
  <c r="I434" i="32"/>
  <c r="J433" i="32"/>
  <c r="I433" i="32"/>
  <c r="J432" i="32"/>
  <c r="I432" i="32"/>
  <c r="J431" i="32"/>
  <c r="I431" i="32"/>
  <c r="J430" i="32"/>
  <c r="I430" i="32"/>
  <c r="J429" i="32"/>
  <c r="I429" i="32"/>
  <c r="J428" i="32"/>
  <c r="I428" i="32"/>
  <c r="J427" i="32"/>
  <c r="I427" i="32"/>
  <c r="J426" i="32"/>
  <c r="I426" i="32"/>
  <c r="J425" i="32"/>
  <c r="I425" i="32"/>
  <c r="J424" i="32"/>
  <c r="I424" i="32"/>
  <c r="J423" i="32"/>
  <c r="I423" i="32"/>
  <c r="J422" i="32"/>
  <c r="I422" i="32"/>
  <c r="J421" i="32"/>
  <c r="I421" i="32"/>
  <c r="J420" i="32"/>
  <c r="I420" i="32"/>
  <c r="J419" i="32"/>
  <c r="I419" i="32"/>
  <c r="J418" i="32"/>
  <c r="I418" i="32"/>
  <c r="J417" i="32"/>
  <c r="I417" i="32"/>
  <c r="J416" i="32"/>
  <c r="I416" i="32"/>
  <c r="J415" i="32"/>
  <c r="I415" i="32"/>
  <c r="J414" i="32"/>
  <c r="I414" i="32"/>
  <c r="J413" i="32"/>
  <c r="I413" i="32"/>
  <c r="J412" i="32"/>
  <c r="I412" i="32"/>
  <c r="J411" i="32"/>
  <c r="I411" i="32"/>
  <c r="J410" i="32"/>
  <c r="I410" i="32"/>
  <c r="J409" i="32"/>
  <c r="I409" i="32"/>
  <c r="J408" i="32"/>
  <c r="I408" i="32"/>
  <c r="J407" i="32"/>
  <c r="I407" i="32"/>
  <c r="J406" i="32"/>
  <c r="I406" i="32"/>
  <c r="J405" i="32"/>
  <c r="I405" i="32"/>
  <c r="J404" i="32"/>
  <c r="I404" i="32"/>
  <c r="J403" i="32"/>
  <c r="I403" i="32"/>
  <c r="J402" i="32"/>
  <c r="I402" i="32"/>
  <c r="J401" i="32"/>
  <c r="I401" i="32"/>
  <c r="J400" i="32"/>
  <c r="I400" i="32"/>
  <c r="J399" i="32"/>
  <c r="I399" i="32"/>
  <c r="J398" i="32"/>
  <c r="I398" i="32"/>
  <c r="J397" i="32"/>
  <c r="I397" i="32"/>
  <c r="J396" i="32"/>
  <c r="I396" i="32"/>
  <c r="J395" i="32"/>
  <c r="I395" i="32"/>
  <c r="J394" i="32"/>
  <c r="I394" i="32"/>
  <c r="J393" i="32"/>
  <c r="I393" i="32"/>
  <c r="J392" i="32"/>
  <c r="I392" i="32"/>
  <c r="J391" i="32"/>
  <c r="I391" i="32"/>
  <c r="J390" i="32"/>
  <c r="I390" i="32"/>
  <c r="J389" i="32"/>
  <c r="I389" i="32"/>
  <c r="J388" i="32"/>
  <c r="I388" i="32"/>
  <c r="J387" i="32"/>
  <c r="I387" i="32"/>
  <c r="J386" i="32"/>
  <c r="I386" i="32"/>
  <c r="J385" i="32"/>
  <c r="I385" i="32"/>
  <c r="J384" i="32"/>
  <c r="I384" i="32"/>
  <c r="J383" i="32"/>
  <c r="I383" i="32"/>
  <c r="J382" i="32"/>
  <c r="I382" i="32"/>
  <c r="J381" i="32"/>
  <c r="I381" i="32"/>
  <c r="J380" i="32"/>
  <c r="I380" i="32"/>
  <c r="J379" i="32"/>
  <c r="I379" i="32"/>
  <c r="J378" i="32"/>
  <c r="I378" i="32"/>
  <c r="J377" i="32"/>
  <c r="I377" i="32"/>
  <c r="J376" i="32"/>
  <c r="I376" i="32"/>
  <c r="J375" i="32"/>
  <c r="I375" i="32"/>
  <c r="J374" i="32"/>
  <c r="I374" i="32"/>
  <c r="J373" i="32"/>
  <c r="I373" i="32"/>
  <c r="J372" i="32"/>
  <c r="I372" i="32"/>
  <c r="J371" i="32"/>
  <c r="I371" i="32"/>
  <c r="J370" i="32"/>
  <c r="I370" i="32"/>
  <c r="J369" i="32"/>
  <c r="I369" i="32"/>
  <c r="J368" i="32"/>
  <c r="I368" i="32"/>
  <c r="J367" i="32"/>
  <c r="I367" i="32"/>
  <c r="J366" i="32"/>
  <c r="I366" i="32"/>
  <c r="J365" i="32"/>
  <c r="I365" i="32"/>
  <c r="J364" i="32"/>
  <c r="I364" i="32"/>
  <c r="J363" i="32"/>
  <c r="I363" i="32"/>
  <c r="J362" i="32"/>
  <c r="I362" i="32"/>
  <c r="J361" i="32"/>
  <c r="I361" i="32"/>
  <c r="J360" i="32"/>
  <c r="I360" i="32"/>
  <c r="J359" i="32"/>
  <c r="I359" i="32"/>
  <c r="J358" i="32"/>
  <c r="I358" i="32"/>
  <c r="J357" i="32"/>
  <c r="I357" i="32"/>
  <c r="J356" i="32"/>
  <c r="I356" i="32"/>
  <c r="J355" i="32"/>
  <c r="I355" i="32"/>
  <c r="J354" i="32"/>
  <c r="I354" i="32"/>
  <c r="J353" i="32"/>
  <c r="I353" i="32"/>
  <c r="J352" i="32"/>
  <c r="I352" i="32"/>
  <c r="J351" i="32"/>
  <c r="I351" i="32"/>
  <c r="J350" i="32"/>
  <c r="I350" i="32"/>
  <c r="J349" i="32"/>
  <c r="I349" i="32"/>
  <c r="J348" i="32"/>
  <c r="I348" i="32"/>
  <c r="J347" i="32"/>
  <c r="I347" i="32"/>
  <c r="J346" i="32"/>
  <c r="I346" i="32"/>
  <c r="J345" i="32"/>
  <c r="I345" i="32"/>
  <c r="J344" i="32"/>
  <c r="I344" i="32"/>
  <c r="J343" i="32"/>
  <c r="I343" i="32"/>
  <c r="J342" i="32"/>
  <c r="I342" i="32"/>
  <c r="J341" i="32"/>
  <c r="I341" i="32"/>
  <c r="J340" i="32"/>
  <c r="I340" i="32"/>
  <c r="J339" i="32"/>
  <c r="I339" i="32"/>
  <c r="J338" i="32"/>
  <c r="I338" i="32"/>
  <c r="J337" i="32"/>
  <c r="I337" i="32"/>
  <c r="J336" i="32"/>
  <c r="I336" i="32"/>
  <c r="J335" i="32"/>
  <c r="I335" i="32"/>
  <c r="J334" i="32"/>
  <c r="I334" i="32"/>
  <c r="J333" i="32"/>
  <c r="I333" i="32"/>
  <c r="J332" i="32"/>
  <c r="I332" i="32"/>
  <c r="J331" i="32"/>
  <c r="I331" i="32"/>
  <c r="J330" i="32"/>
  <c r="I330" i="32"/>
  <c r="J329" i="32"/>
  <c r="I329" i="32"/>
  <c r="J328" i="32"/>
  <c r="I328" i="32"/>
  <c r="J327" i="32"/>
  <c r="I327" i="32"/>
  <c r="J326" i="32"/>
  <c r="I326" i="32"/>
  <c r="J325" i="32"/>
  <c r="I325" i="32"/>
  <c r="J324" i="32"/>
  <c r="I324" i="32"/>
  <c r="J323" i="32"/>
  <c r="I323" i="32"/>
  <c r="J322" i="32"/>
  <c r="I322" i="32"/>
  <c r="J321" i="32"/>
  <c r="I321" i="32"/>
  <c r="J320" i="32"/>
  <c r="I320" i="32"/>
  <c r="J319" i="32"/>
  <c r="I319" i="32"/>
  <c r="J318" i="32"/>
  <c r="I318" i="32"/>
  <c r="J317" i="32"/>
  <c r="I317" i="32"/>
  <c r="J316" i="32"/>
  <c r="I316" i="32"/>
  <c r="J315" i="32"/>
  <c r="I315" i="32"/>
  <c r="J314" i="32"/>
  <c r="I314" i="32"/>
  <c r="J313" i="32"/>
  <c r="I313" i="32"/>
  <c r="J312" i="32"/>
  <c r="I312" i="32"/>
  <c r="J311" i="32"/>
  <c r="I311" i="32"/>
  <c r="J310" i="32"/>
  <c r="I310" i="32"/>
  <c r="J309" i="32"/>
  <c r="I309" i="32"/>
  <c r="J308" i="32"/>
  <c r="I308" i="32"/>
  <c r="J307" i="32"/>
  <c r="I307" i="32"/>
  <c r="J306" i="32"/>
  <c r="I306" i="32"/>
  <c r="J305" i="32"/>
  <c r="I305" i="32"/>
  <c r="J304" i="32"/>
  <c r="I304" i="32"/>
  <c r="J303" i="32"/>
  <c r="I303" i="32"/>
  <c r="J302" i="32"/>
  <c r="I302" i="32"/>
  <c r="J301" i="32"/>
  <c r="I301" i="32"/>
  <c r="J300" i="32"/>
  <c r="I300" i="32"/>
  <c r="J299" i="32"/>
  <c r="I299" i="32"/>
  <c r="J298" i="32"/>
  <c r="I298" i="32"/>
  <c r="J297" i="32"/>
  <c r="I297" i="32"/>
  <c r="J296" i="32"/>
  <c r="I296" i="32"/>
  <c r="J295" i="32"/>
  <c r="I295" i="32"/>
  <c r="J294" i="32"/>
  <c r="I294" i="32"/>
  <c r="J293" i="32"/>
  <c r="I293" i="32"/>
  <c r="J292" i="32"/>
  <c r="I292" i="32"/>
  <c r="J291" i="32"/>
  <c r="I291" i="32"/>
  <c r="J290" i="32"/>
  <c r="I290" i="32"/>
  <c r="J289" i="32"/>
  <c r="I289" i="32"/>
  <c r="J288" i="32"/>
  <c r="I288" i="32"/>
  <c r="J287" i="32"/>
  <c r="I287" i="32"/>
  <c r="J286" i="32"/>
  <c r="I286" i="32"/>
  <c r="J285" i="32"/>
  <c r="I285" i="32"/>
  <c r="J284" i="32"/>
  <c r="I284" i="32"/>
  <c r="J283" i="32"/>
  <c r="I283" i="32"/>
  <c r="J282" i="32"/>
  <c r="I282" i="32"/>
  <c r="J281" i="32"/>
  <c r="I281" i="32"/>
  <c r="J280" i="32"/>
  <c r="I280" i="32"/>
  <c r="J279" i="32"/>
  <c r="I279" i="32"/>
  <c r="J278" i="32"/>
  <c r="I278" i="32"/>
  <c r="J277" i="32"/>
  <c r="I277" i="32"/>
  <c r="J276" i="32"/>
  <c r="I276" i="32"/>
  <c r="J275" i="32"/>
  <c r="I275" i="32"/>
  <c r="J274" i="32"/>
  <c r="I274" i="32"/>
  <c r="J273" i="32"/>
  <c r="I273" i="32"/>
  <c r="J272" i="32"/>
  <c r="I272" i="32"/>
  <c r="J271" i="32"/>
  <c r="I271" i="32"/>
  <c r="J270" i="32"/>
  <c r="I270" i="32"/>
  <c r="J269" i="32"/>
  <c r="I269" i="32"/>
  <c r="J268" i="32"/>
  <c r="I268" i="32"/>
  <c r="J267" i="32"/>
  <c r="I267" i="32"/>
  <c r="J266" i="32"/>
  <c r="I266" i="32"/>
  <c r="J265" i="32"/>
  <c r="I265" i="32"/>
  <c r="J264" i="32"/>
  <c r="I264" i="32"/>
  <c r="J263" i="32"/>
  <c r="I263" i="32"/>
  <c r="J262" i="32"/>
  <c r="I262" i="32"/>
  <c r="J261" i="32"/>
  <c r="I261" i="32"/>
  <c r="J260" i="32"/>
  <c r="I260" i="32"/>
  <c r="J259" i="32"/>
  <c r="I259" i="32"/>
  <c r="J258" i="32"/>
  <c r="I258" i="32"/>
  <c r="J257" i="32"/>
  <c r="I257" i="32"/>
  <c r="J256" i="32"/>
  <c r="I256" i="32"/>
  <c r="J255" i="32"/>
  <c r="I255" i="32"/>
  <c r="J254" i="32"/>
  <c r="I254" i="32"/>
  <c r="J253" i="32"/>
  <c r="I253" i="32"/>
  <c r="J252" i="32"/>
  <c r="I252" i="32"/>
  <c r="J251" i="32"/>
  <c r="I251" i="32"/>
  <c r="J250" i="32"/>
  <c r="I250" i="32"/>
  <c r="J249" i="32"/>
  <c r="I249" i="32"/>
  <c r="J248" i="32"/>
  <c r="I248" i="32"/>
  <c r="J247" i="32"/>
  <c r="I247" i="32"/>
  <c r="J246" i="32"/>
  <c r="I246" i="32"/>
  <c r="J245" i="32"/>
  <c r="I245" i="32"/>
  <c r="J244" i="32"/>
  <c r="I244" i="32"/>
  <c r="J243" i="32"/>
  <c r="I243" i="32"/>
  <c r="J242" i="32"/>
  <c r="I242" i="32"/>
  <c r="J241" i="32"/>
  <c r="I241" i="32"/>
  <c r="J240" i="32"/>
  <c r="I240" i="32"/>
  <c r="J239" i="32"/>
  <c r="I239" i="32"/>
  <c r="J238" i="32"/>
  <c r="I238" i="32"/>
  <c r="J237" i="32"/>
  <c r="I237" i="32"/>
  <c r="J236" i="32"/>
  <c r="I236" i="32"/>
  <c r="J235" i="32"/>
  <c r="I235" i="32"/>
  <c r="J234" i="32"/>
  <c r="I234" i="32"/>
  <c r="J233" i="32"/>
  <c r="I233" i="32"/>
  <c r="J232" i="32"/>
  <c r="I232" i="32"/>
  <c r="J231" i="32"/>
  <c r="I231" i="32"/>
  <c r="J230" i="32"/>
  <c r="I230" i="32"/>
  <c r="J229" i="32"/>
  <c r="I229" i="32"/>
  <c r="J228" i="32"/>
  <c r="I228" i="32"/>
  <c r="J227" i="32"/>
  <c r="I227" i="32"/>
  <c r="J226" i="32"/>
  <c r="I226" i="32"/>
  <c r="J225" i="32"/>
  <c r="I225" i="32"/>
  <c r="J224" i="32"/>
  <c r="I224" i="32"/>
  <c r="J223" i="32"/>
  <c r="I223" i="32"/>
  <c r="J222" i="32"/>
  <c r="I222" i="32"/>
  <c r="J221" i="32"/>
  <c r="I221" i="32"/>
  <c r="J220" i="32"/>
  <c r="I220" i="32"/>
  <c r="J219" i="32"/>
  <c r="I219" i="32"/>
  <c r="J218" i="32"/>
  <c r="I218" i="32"/>
  <c r="J217" i="32"/>
  <c r="I217" i="32"/>
  <c r="J216" i="32"/>
  <c r="I216" i="32"/>
  <c r="J215" i="32"/>
  <c r="I215" i="32"/>
  <c r="J214" i="32"/>
  <c r="I214" i="32"/>
  <c r="J213" i="32"/>
  <c r="I213" i="32"/>
  <c r="J212" i="32"/>
  <c r="I212" i="32"/>
  <c r="J211" i="32"/>
  <c r="I211" i="32"/>
  <c r="J210" i="32"/>
  <c r="I210" i="32"/>
  <c r="J209" i="32"/>
  <c r="I209" i="32"/>
  <c r="J208" i="32"/>
  <c r="I208" i="32"/>
  <c r="J207" i="32"/>
  <c r="I207" i="32"/>
  <c r="J206" i="32"/>
  <c r="I206" i="32"/>
  <c r="J205" i="32"/>
  <c r="I205" i="32"/>
  <c r="J204" i="32"/>
  <c r="I204" i="32"/>
  <c r="J203" i="32"/>
  <c r="I203" i="32"/>
  <c r="J202" i="32"/>
  <c r="I202" i="32"/>
  <c r="J201" i="32"/>
  <c r="I201" i="32"/>
  <c r="J200" i="32"/>
  <c r="I200" i="32"/>
  <c r="J199" i="32"/>
  <c r="I199" i="32"/>
  <c r="J198" i="32"/>
  <c r="I198" i="32"/>
  <c r="J197" i="32"/>
  <c r="I197" i="32"/>
  <c r="J196" i="32"/>
  <c r="I196" i="32"/>
  <c r="J195" i="32"/>
  <c r="I195" i="32"/>
  <c r="J194" i="32"/>
  <c r="I194" i="32"/>
  <c r="J193" i="32"/>
  <c r="I193" i="32"/>
  <c r="J192" i="32"/>
  <c r="I192" i="32"/>
  <c r="J191" i="32"/>
  <c r="I191" i="32"/>
  <c r="J190" i="32"/>
  <c r="I190" i="32"/>
  <c r="J189" i="32"/>
  <c r="I189" i="32"/>
  <c r="J188" i="32"/>
  <c r="I188" i="32"/>
  <c r="J187" i="32"/>
  <c r="I187" i="32"/>
  <c r="J186" i="32"/>
  <c r="I186" i="32"/>
  <c r="J185" i="32"/>
  <c r="I185" i="32"/>
  <c r="J184" i="32"/>
  <c r="I184" i="32"/>
  <c r="J183" i="32"/>
  <c r="I183" i="32"/>
  <c r="J182" i="32"/>
  <c r="I182" i="32"/>
  <c r="J181" i="32"/>
  <c r="I181" i="32"/>
  <c r="J180" i="32"/>
  <c r="I180" i="32"/>
  <c r="J179" i="32"/>
  <c r="I179" i="32"/>
  <c r="J178" i="32"/>
  <c r="I178" i="32"/>
  <c r="J177" i="32"/>
  <c r="I177" i="32"/>
  <c r="J176" i="32"/>
  <c r="I176" i="32"/>
  <c r="J175" i="32"/>
  <c r="I175" i="32"/>
  <c r="J174" i="32"/>
  <c r="I174" i="32"/>
  <c r="J173" i="32"/>
  <c r="I173" i="32"/>
  <c r="J172" i="32"/>
  <c r="I172" i="32"/>
  <c r="J171" i="32"/>
  <c r="I171" i="32"/>
  <c r="J170" i="32"/>
  <c r="I170" i="32"/>
  <c r="J169" i="32"/>
  <c r="I169" i="32"/>
  <c r="J168" i="32"/>
  <c r="I168" i="32"/>
  <c r="J167" i="32"/>
  <c r="I167" i="32"/>
  <c r="J166" i="32"/>
  <c r="I166" i="32"/>
  <c r="J165" i="32"/>
  <c r="I165" i="32"/>
  <c r="J164" i="32"/>
  <c r="I164" i="32"/>
  <c r="J163" i="32"/>
  <c r="I163" i="32"/>
  <c r="J162" i="32"/>
  <c r="I162" i="32"/>
  <c r="J161" i="32"/>
  <c r="I161" i="32"/>
  <c r="J160" i="32"/>
  <c r="I160" i="32"/>
  <c r="J159" i="32"/>
  <c r="I159" i="32"/>
  <c r="J158" i="32"/>
  <c r="I158" i="32"/>
  <c r="J157" i="32"/>
  <c r="I157" i="32"/>
  <c r="J156" i="32"/>
  <c r="I156" i="32"/>
  <c r="J155" i="32"/>
  <c r="I155" i="32"/>
  <c r="J154" i="32"/>
  <c r="I154" i="32"/>
  <c r="J153" i="32"/>
  <c r="I153" i="32"/>
  <c r="J152" i="32"/>
  <c r="I152" i="32"/>
  <c r="J151" i="32"/>
  <c r="I151" i="32"/>
  <c r="J150" i="32"/>
  <c r="I150" i="32"/>
  <c r="J149" i="32"/>
  <c r="I149" i="32"/>
  <c r="J148" i="32"/>
  <c r="I148" i="32"/>
  <c r="J147" i="32"/>
  <c r="I147" i="32"/>
  <c r="J146" i="32"/>
  <c r="I146" i="32"/>
  <c r="J145" i="32"/>
  <c r="I145" i="32"/>
  <c r="J144" i="32"/>
  <c r="I144" i="32"/>
  <c r="J143" i="32"/>
  <c r="I143" i="32"/>
  <c r="J142" i="32"/>
  <c r="I142" i="32"/>
  <c r="J141" i="32"/>
  <c r="I141" i="32"/>
  <c r="J140" i="32"/>
  <c r="I140" i="32"/>
  <c r="J139" i="32"/>
  <c r="I139" i="32"/>
  <c r="J138" i="32"/>
  <c r="I138" i="32"/>
  <c r="J137" i="32"/>
  <c r="I137" i="32"/>
  <c r="J136" i="32"/>
  <c r="I136" i="32"/>
  <c r="J135" i="32"/>
  <c r="I135" i="32"/>
  <c r="J134" i="32"/>
  <c r="I134" i="32"/>
  <c r="J133" i="32"/>
  <c r="I133" i="32"/>
  <c r="J132" i="32"/>
  <c r="I132" i="32"/>
  <c r="J131" i="32"/>
  <c r="I131" i="32"/>
  <c r="J130" i="32"/>
  <c r="I130" i="32"/>
  <c r="J129" i="32"/>
  <c r="I129" i="32"/>
  <c r="J128" i="32"/>
  <c r="I128" i="32"/>
  <c r="J127" i="32"/>
  <c r="I127" i="32"/>
  <c r="J126" i="32"/>
  <c r="I126" i="32"/>
  <c r="J125" i="32"/>
  <c r="I125" i="32"/>
  <c r="J124" i="32"/>
  <c r="I124" i="32"/>
  <c r="J123" i="32"/>
  <c r="I123" i="32"/>
  <c r="J122" i="32"/>
  <c r="I122" i="32"/>
  <c r="J121" i="32"/>
  <c r="I121" i="32"/>
  <c r="J120" i="32"/>
  <c r="I120" i="32"/>
  <c r="J119" i="32"/>
  <c r="I119" i="32"/>
  <c r="J118" i="32"/>
  <c r="I118" i="32"/>
  <c r="J117" i="32"/>
  <c r="I117" i="32"/>
  <c r="J116" i="32"/>
  <c r="I116" i="32"/>
  <c r="J115" i="32"/>
  <c r="I115" i="32"/>
  <c r="J114" i="32"/>
  <c r="I114" i="32"/>
  <c r="J113" i="32"/>
  <c r="I113" i="32"/>
  <c r="J112" i="32"/>
  <c r="I112" i="32"/>
  <c r="J111" i="32"/>
  <c r="I111" i="32"/>
  <c r="J110" i="32"/>
  <c r="I110" i="32"/>
  <c r="J109" i="32"/>
  <c r="I109" i="32"/>
  <c r="J108" i="32"/>
  <c r="I108" i="32"/>
  <c r="J107" i="32"/>
  <c r="I107" i="32"/>
  <c r="J106" i="32"/>
  <c r="I106" i="32"/>
  <c r="J105" i="32"/>
  <c r="I105" i="32"/>
  <c r="J104" i="32"/>
  <c r="I104" i="32"/>
  <c r="J103" i="32"/>
  <c r="I103" i="32"/>
  <c r="J102" i="32"/>
  <c r="I102" i="32"/>
  <c r="J101" i="32"/>
  <c r="I101" i="32"/>
  <c r="J100" i="32"/>
  <c r="I100" i="32"/>
  <c r="J99" i="32"/>
  <c r="I99" i="32"/>
  <c r="J98" i="32"/>
  <c r="I98" i="32"/>
  <c r="J97" i="32"/>
  <c r="I97" i="32"/>
  <c r="J96" i="32"/>
  <c r="I96" i="32"/>
  <c r="J95" i="32"/>
  <c r="I95" i="32"/>
  <c r="J94" i="32"/>
  <c r="I94" i="32"/>
  <c r="J93" i="32"/>
  <c r="I93" i="32"/>
  <c r="J92" i="32"/>
  <c r="I92" i="32"/>
  <c r="J91" i="32"/>
  <c r="I91" i="32"/>
  <c r="J90" i="32"/>
  <c r="I90" i="32"/>
  <c r="J89" i="32"/>
  <c r="I89" i="32"/>
  <c r="J88" i="32"/>
  <c r="I88" i="32"/>
  <c r="J87" i="32"/>
  <c r="I87" i="32"/>
  <c r="J86" i="32"/>
  <c r="I86" i="32"/>
  <c r="J85" i="32"/>
  <c r="I85" i="32"/>
  <c r="J84" i="32"/>
  <c r="I84" i="32"/>
  <c r="J83" i="32"/>
  <c r="I83" i="32"/>
  <c r="J82" i="32"/>
  <c r="I82" i="32"/>
  <c r="J81" i="32"/>
  <c r="I81" i="32"/>
  <c r="J80" i="32"/>
  <c r="I80" i="32"/>
  <c r="J79" i="32"/>
  <c r="I79" i="32"/>
  <c r="J78" i="32"/>
  <c r="I78" i="32"/>
  <c r="J77" i="32"/>
  <c r="I77" i="32"/>
  <c r="J76" i="32"/>
  <c r="I76" i="32"/>
  <c r="J75" i="32"/>
  <c r="I75" i="32"/>
  <c r="J74" i="32"/>
  <c r="I74" i="32"/>
  <c r="J73" i="32"/>
  <c r="I73" i="32"/>
  <c r="J72" i="32"/>
  <c r="I72" i="32"/>
  <c r="J71" i="32"/>
  <c r="I71" i="32"/>
  <c r="J70" i="32"/>
  <c r="I70" i="32"/>
  <c r="J69" i="32"/>
  <c r="I69" i="32"/>
  <c r="J68" i="32"/>
  <c r="I68" i="32"/>
  <c r="J67" i="32"/>
  <c r="I67" i="32"/>
  <c r="J66" i="32"/>
  <c r="I66" i="32"/>
  <c r="J65" i="32"/>
  <c r="I65" i="32"/>
  <c r="J64" i="32"/>
  <c r="I64" i="32"/>
  <c r="J63" i="32"/>
  <c r="I63" i="32"/>
  <c r="J62" i="32"/>
  <c r="I62" i="32"/>
  <c r="J61" i="32"/>
  <c r="I61" i="32"/>
  <c r="J60" i="32"/>
  <c r="I60" i="32"/>
  <c r="J59" i="32"/>
  <c r="I59" i="32"/>
  <c r="J58" i="32"/>
  <c r="I58" i="32"/>
  <c r="J57" i="32"/>
  <c r="I57" i="32"/>
  <c r="J56" i="32"/>
  <c r="I56" i="32"/>
  <c r="J55" i="32"/>
  <c r="I55" i="32"/>
  <c r="J54" i="32"/>
  <c r="I54" i="32"/>
  <c r="J53" i="32"/>
  <c r="I53" i="32"/>
  <c r="J52" i="32"/>
  <c r="I52" i="32"/>
  <c r="J51" i="32"/>
  <c r="I51" i="32"/>
  <c r="J50" i="32"/>
  <c r="I50" i="32"/>
  <c r="J49" i="32"/>
  <c r="I49" i="32"/>
  <c r="J48" i="32"/>
  <c r="I48" i="32"/>
  <c r="J47" i="32"/>
  <c r="I47" i="32"/>
  <c r="J46" i="32"/>
  <c r="I46" i="32"/>
  <c r="J45" i="32"/>
  <c r="I45" i="32"/>
  <c r="J44" i="32"/>
  <c r="I44" i="32"/>
  <c r="J43" i="32"/>
  <c r="I43" i="32"/>
  <c r="J42" i="32"/>
  <c r="I42" i="32"/>
  <c r="J41" i="32"/>
  <c r="I41" i="32"/>
  <c r="J40" i="32"/>
  <c r="I40" i="32"/>
  <c r="J39" i="32"/>
  <c r="I39" i="32"/>
  <c r="J38" i="32"/>
  <c r="I38" i="32"/>
  <c r="J37" i="32"/>
  <c r="I37" i="32"/>
  <c r="J36" i="32"/>
  <c r="I36" i="32"/>
  <c r="J35" i="32"/>
  <c r="I35" i="32"/>
  <c r="J34" i="32"/>
  <c r="I34" i="32"/>
  <c r="J33" i="32"/>
  <c r="I33" i="32"/>
  <c r="J32" i="32"/>
  <c r="I32" i="32"/>
  <c r="J31" i="32"/>
  <c r="I31" i="32"/>
  <c r="J30" i="32"/>
  <c r="I30" i="32"/>
  <c r="J29" i="32"/>
  <c r="I29" i="32"/>
  <c r="J26" i="32"/>
  <c r="J27" i="32"/>
  <c r="I26" i="32"/>
  <c r="I27" i="32"/>
  <c r="J25" i="32"/>
  <c r="I25" i="32"/>
  <c r="P94" i="59"/>
  <c r="N87" i="59" l="1"/>
  <c r="K87" i="59"/>
  <c r="J87" i="59"/>
  <c r="D87" i="59"/>
  <c r="E87" i="59"/>
  <c r="F87" i="59"/>
  <c r="H87" i="59"/>
  <c r="C87" i="59"/>
  <c r="N73" i="59"/>
  <c r="K73" i="59"/>
  <c r="J73" i="59"/>
  <c r="H73" i="59"/>
  <c r="D73" i="59"/>
  <c r="E73" i="59"/>
  <c r="F73" i="59"/>
  <c r="C73" i="59"/>
  <c r="K25" i="59" l="1"/>
  <c r="I24" i="59"/>
  <c r="O26" i="59"/>
  <c r="N26" i="59"/>
  <c r="K26" i="59"/>
  <c r="H26" i="59"/>
  <c r="I26" i="59" s="1"/>
  <c r="F26" i="59"/>
  <c r="E26" i="59"/>
  <c r="D26" i="59"/>
  <c r="C26" i="59"/>
  <c r="O25" i="59"/>
  <c r="N25" i="59"/>
  <c r="H25" i="59"/>
  <c r="F25" i="59"/>
  <c r="E25" i="59"/>
  <c r="D25" i="59"/>
  <c r="C25" i="59"/>
  <c r="N24" i="59"/>
  <c r="F24" i="59"/>
  <c r="E24" i="59"/>
  <c r="D24" i="59"/>
  <c r="C24" i="59"/>
  <c r="P32" i="59"/>
  <c r="I25" i="59" l="1"/>
  <c r="N59" i="59" l="1"/>
  <c r="H59" i="59"/>
  <c r="F59" i="59"/>
  <c r="D59" i="59"/>
  <c r="E59" i="59"/>
  <c r="C59" i="59"/>
  <c r="D53" i="50"/>
  <c r="E53" i="50" s="1"/>
  <c r="C66" i="46" s="1"/>
  <c r="D51" i="50"/>
  <c r="J63" i="50"/>
  <c r="J45" i="59" s="1"/>
  <c r="J65" i="50"/>
  <c r="J66" i="50"/>
  <c r="J64" i="50" l="1"/>
  <c r="J59" i="59"/>
  <c r="K14" i="57"/>
  <c r="K15" i="57"/>
  <c r="K16" i="57"/>
  <c r="K17" i="57"/>
  <c r="K18" i="57"/>
  <c r="K19" i="57"/>
  <c r="K20" i="57"/>
  <c r="K21" i="57"/>
  <c r="K22" i="57"/>
  <c r="K23" i="57"/>
  <c r="K24" i="57"/>
  <c r="K25" i="57"/>
  <c r="K26" i="57"/>
  <c r="K27" i="57"/>
  <c r="K28" i="57"/>
  <c r="K29" i="57"/>
  <c r="K30" i="57"/>
  <c r="K31" i="57"/>
  <c r="K32" i="57"/>
  <c r="K33" i="57"/>
  <c r="K34" i="57"/>
  <c r="K35" i="57"/>
  <c r="K36" i="57"/>
  <c r="K37" i="57"/>
  <c r="K38" i="57"/>
  <c r="K39" i="57"/>
  <c r="K40" i="57"/>
  <c r="K41" i="57"/>
  <c r="K42" i="57"/>
  <c r="K43" i="57"/>
  <c r="K44" i="57"/>
  <c r="K45" i="57"/>
  <c r="K13" i="57"/>
  <c r="D8" i="59"/>
  <c r="C159" i="46"/>
  <c r="C158" i="46"/>
  <c r="C157" i="46"/>
  <c r="C165" i="56"/>
  <c r="C164" i="56"/>
  <c r="C163" i="56"/>
  <c r="C153" i="56"/>
  <c r="C152" i="56"/>
  <c r="C151" i="56"/>
  <c r="C150" i="56"/>
  <c r="C149" i="56"/>
  <c r="C148" i="56"/>
  <c r="C147" i="56"/>
  <c r="C147" i="46"/>
  <c r="C146" i="46"/>
  <c r="C145" i="46"/>
  <c r="C141" i="56"/>
  <c r="C140" i="56"/>
  <c r="C139" i="56"/>
  <c r="C135" i="46"/>
  <c r="C134" i="46"/>
  <c r="C133" i="46"/>
  <c r="C128" i="56"/>
  <c r="C127" i="56"/>
  <c r="C126" i="56"/>
  <c r="C125" i="56"/>
  <c r="C124" i="56"/>
  <c r="C123" i="56"/>
  <c r="C122" i="56"/>
  <c r="C122" i="46"/>
  <c r="C121" i="46"/>
  <c r="C120" i="46"/>
  <c r="C114" i="56"/>
  <c r="C113" i="56"/>
  <c r="C109" i="56"/>
  <c r="C109" i="46"/>
  <c r="C108" i="46"/>
  <c r="C102" i="56"/>
  <c r="C101" i="56"/>
  <c r="C100" i="56"/>
  <c r="C99" i="56"/>
  <c r="C98" i="56"/>
  <c r="C97" i="56"/>
  <c r="C96" i="56"/>
  <c r="C98" i="46"/>
  <c r="C90" i="56"/>
  <c r="C89" i="56"/>
  <c r="C88" i="56"/>
  <c r="C87" i="56"/>
  <c r="C86" i="56"/>
  <c r="C85" i="56"/>
  <c r="C84" i="56"/>
  <c r="C88" i="46"/>
  <c r="C78" i="56"/>
  <c r="C77" i="56"/>
  <c r="C76" i="56"/>
  <c r="C75" i="56"/>
  <c r="C74" i="56"/>
  <c r="C73" i="56"/>
  <c r="C72" i="56"/>
  <c r="C78" i="46"/>
  <c r="C60" i="46"/>
  <c r="C59" i="56" s="1"/>
  <c r="C51" i="56"/>
  <c r="C50" i="56"/>
  <c r="C49" i="56"/>
  <c r="C48" i="56"/>
  <c r="C47" i="56"/>
  <c r="C51" i="46"/>
  <c r="C50" i="46"/>
  <c r="C49" i="46"/>
  <c r="C48" i="46"/>
  <c r="C47" i="46"/>
  <c r="C41" i="56"/>
  <c r="B77" i="56"/>
  <c r="B89" i="56" s="1"/>
  <c r="B41" i="56"/>
  <c r="B51" i="56" s="1"/>
  <c r="B59" i="56" s="1"/>
  <c r="B76" i="56" s="1"/>
  <c r="B88" i="56" s="1"/>
  <c r="C41" i="46"/>
  <c r="B122" i="46"/>
  <c r="B135" i="46" s="1"/>
  <c r="B147" i="46" s="1"/>
  <c r="B159" i="46" s="1"/>
  <c r="B121" i="46"/>
  <c r="B134" i="46" s="1"/>
  <c r="B146" i="46" s="1"/>
  <c r="B158" i="46" s="1"/>
  <c r="B41" i="46"/>
  <c r="B51" i="46" s="1"/>
  <c r="B60" i="46" s="1"/>
  <c r="B78" i="46" s="1"/>
  <c r="B88" i="46" s="1"/>
  <c r="B98" i="46" s="1"/>
  <c r="B109" i="46" s="1"/>
  <c r="B120" i="46" s="1"/>
  <c r="B133" i="46" s="1"/>
  <c r="B145" i="46" s="1"/>
  <c r="B157" i="46" s="1"/>
  <c r="M18" i="59"/>
  <c r="L18" i="59"/>
  <c r="J18" i="59"/>
  <c r="D18" i="59"/>
  <c r="D17" i="59"/>
  <c r="B87" i="59"/>
  <c r="B73" i="59"/>
  <c r="B59" i="59"/>
  <c r="B45" i="59"/>
  <c r="I87" i="59"/>
  <c r="H66" i="50"/>
  <c r="G87" i="59" s="1"/>
  <c r="I45" i="59"/>
  <c r="H65" i="50"/>
  <c r="H64" i="50"/>
  <c r="G59" i="59" s="1"/>
  <c r="H63" i="50"/>
  <c r="G45" i="59" s="1"/>
  <c r="B27" i="42"/>
  <c r="B28" i="42"/>
  <c r="B29" i="42"/>
  <c r="B30" i="42"/>
  <c r="B25" i="42"/>
  <c r="H16" i="62"/>
  <c r="I16" i="62"/>
  <c r="G15" i="57"/>
  <c r="G16" i="57"/>
  <c r="G17" i="57"/>
  <c r="G18" i="57"/>
  <c r="G19" i="57"/>
  <c r="G20" i="57"/>
  <c r="G21" i="57"/>
  <c r="G22" i="57"/>
  <c r="G23" i="57"/>
  <c r="G24" i="57"/>
  <c r="G25" i="57"/>
  <c r="G26" i="57"/>
  <c r="G27" i="57"/>
  <c r="G28" i="57"/>
  <c r="G29" i="57"/>
  <c r="G30" i="57"/>
  <c r="G31" i="57"/>
  <c r="G32" i="57"/>
  <c r="G33" i="57"/>
  <c r="G34" i="57"/>
  <c r="G35" i="57"/>
  <c r="G36" i="57"/>
  <c r="G37" i="57"/>
  <c r="G38" i="57"/>
  <c r="G39" i="57"/>
  <c r="G40" i="57"/>
  <c r="G41" i="57"/>
  <c r="G42" i="57"/>
  <c r="G43" i="57"/>
  <c r="G44" i="57"/>
  <c r="G45" i="57"/>
  <c r="G46" i="57"/>
  <c r="G47" i="57"/>
  <c r="G48" i="57"/>
  <c r="G14" i="57"/>
  <c r="G13" i="57"/>
  <c r="H45" i="57"/>
  <c r="H44" i="57"/>
  <c r="H43" i="57"/>
  <c r="I45" i="57"/>
  <c r="I44" i="57"/>
  <c r="I43" i="57"/>
  <c r="E43" i="57"/>
  <c r="C42" i="57"/>
  <c r="C41" i="57"/>
  <c r="C40" i="57"/>
  <c r="C39" i="57"/>
  <c r="C38" i="57"/>
  <c r="C37" i="57"/>
  <c r="C36" i="57"/>
  <c r="C35" i="57"/>
  <c r="C34" i="57"/>
  <c r="C33" i="57"/>
  <c r="C32" i="57"/>
  <c r="C31" i="57"/>
  <c r="C30" i="57"/>
  <c r="C29" i="57"/>
  <c r="C28" i="57"/>
  <c r="C27" i="57"/>
  <c r="C26" i="57"/>
  <c r="C25" i="57"/>
  <c r="C24" i="57"/>
  <c r="C23" i="57"/>
  <c r="C22" i="57"/>
  <c r="C21" i="57"/>
  <c r="C20" i="57"/>
  <c r="C19" i="57"/>
  <c r="C18" i="57"/>
  <c r="C17" i="57"/>
  <c r="C16" i="57"/>
  <c r="C15" i="57"/>
  <c r="C14" i="57"/>
  <c r="C13" i="57"/>
  <c r="E45" i="57"/>
  <c r="E44"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13" i="57"/>
  <c r="G73" i="59" l="1"/>
  <c r="B101" i="56"/>
  <c r="B114" i="56" s="1"/>
  <c r="B127" i="56" s="1"/>
  <c r="B140" i="56" s="1"/>
  <c r="B152" i="56" s="1"/>
  <c r="B164" i="56" s="1"/>
  <c r="B100" i="56"/>
  <c r="B113" i="56" s="1"/>
  <c r="B126" i="56" s="1"/>
  <c r="B139" i="56" s="1"/>
  <c r="B151" i="56" s="1"/>
  <c r="B163" i="56" s="1"/>
  <c r="J45" i="57"/>
  <c r="J44" i="57"/>
  <c r="J43" i="57"/>
  <c r="B14" i="32"/>
  <c r="N7" i="32"/>
  <c r="C1337" i="32"/>
  <c r="C1338" i="32"/>
  <c r="C1339" i="32"/>
  <c r="C1340" i="32"/>
  <c r="D1337" i="32"/>
  <c r="E1337" i="32"/>
  <c r="G1337" i="32"/>
  <c r="H1337" i="32"/>
  <c r="K1337" i="32"/>
  <c r="L1337" i="32"/>
  <c r="D1338" i="32"/>
  <c r="E1338" i="32"/>
  <c r="G1338" i="32"/>
  <c r="H1338" i="32"/>
  <c r="K1338" i="32"/>
  <c r="L1338" i="32"/>
  <c r="D1339" i="32"/>
  <c r="E1339" i="32"/>
  <c r="G1339" i="32"/>
  <c r="H1339" i="32"/>
  <c r="K1339" i="32"/>
  <c r="L1339" i="32"/>
  <c r="D1340" i="32"/>
  <c r="E1340" i="32"/>
  <c r="G1340" i="32"/>
  <c r="F1340" i="32" s="1"/>
  <c r="H1340" i="32"/>
  <c r="K1340" i="32"/>
  <c r="L1340" i="32"/>
  <c r="C1341" i="32"/>
  <c r="D1341" i="32"/>
  <c r="E1341" i="32"/>
  <c r="G1341" i="32"/>
  <c r="H1341" i="32"/>
  <c r="K1341" i="32"/>
  <c r="L1341" i="32"/>
  <c r="C1342" i="32"/>
  <c r="D1342" i="32"/>
  <c r="E1342" i="32"/>
  <c r="G1342" i="32"/>
  <c r="H1342" i="32"/>
  <c r="F1342" i="32"/>
  <c r="K1342" i="32"/>
  <c r="L1342" i="32"/>
  <c r="C1343" i="32"/>
  <c r="D1343" i="32"/>
  <c r="E1343" i="32"/>
  <c r="G1343" i="32"/>
  <c r="H1343" i="32"/>
  <c r="F1343" i="32"/>
  <c r="K1343" i="32"/>
  <c r="L1343" i="32"/>
  <c r="C1344" i="32"/>
  <c r="D1344" i="32"/>
  <c r="E1344" i="32"/>
  <c r="G1344" i="32"/>
  <c r="H1344" i="32"/>
  <c r="F1344" i="32"/>
  <c r="K1344" i="32"/>
  <c r="L1344" i="32"/>
  <c r="C1345" i="32"/>
  <c r="D1345" i="32"/>
  <c r="E1345" i="32"/>
  <c r="G1345" i="32"/>
  <c r="H1345" i="32"/>
  <c r="F1345" i="32"/>
  <c r="K1345" i="32"/>
  <c r="L1345" i="32"/>
  <c r="C1346" i="32"/>
  <c r="D1346" i="32"/>
  <c r="E1346" i="32"/>
  <c r="G1346" i="32"/>
  <c r="H1346" i="32"/>
  <c r="F1346" i="32"/>
  <c r="K1346" i="32"/>
  <c r="L1346" i="32"/>
  <c r="C1347" i="32"/>
  <c r="D1347" i="32"/>
  <c r="E1347" i="32"/>
  <c r="G1347" i="32"/>
  <c r="H1347" i="32"/>
  <c r="F1347" i="32"/>
  <c r="K1347" i="32"/>
  <c r="L1347" i="32"/>
  <c r="C1348" i="32"/>
  <c r="D1348" i="32"/>
  <c r="E1348" i="32"/>
  <c r="G1348" i="32"/>
  <c r="H1348" i="32"/>
  <c r="F1348" i="32"/>
  <c r="K1348" i="32"/>
  <c r="L1348" i="32"/>
  <c r="C1349" i="32"/>
  <c r="D1349" i="32"/>
  <c r="E1349" i="32"/>
  <c r="G1349" i="32"/>
  <c r="H1349" i="32"/>
  <c r="F1349" i="32"/>
  <c r="K1349" i="32"/>
  <c r="L1349" i="32"/>
  <c r="C1350" i="32"/>
  <c r="D1350" i="32"/>
  <c r="E1350" i="32"/>
  <c r="G1350" i="32"/>
  <c r="H1350" i="32"/>
  <c r="F1350" i="32"/>
  <c r="K1350" i="32"/>
  <c r="L1350" i="32"/>
  <c r="C1351" i="32"/>
  <c r="D1351" i="32"/>
  <c r="E1351" i="32"/>
  <c r="G1351" i="32"/>
  <c r="H1351" i="32"/>
  <c r="F1351" i="32"/>
  <c r="K1351" i="32"/>
  <c r="L1351" i="32"/>
  <c r="C1352" i="32"/>
  <c r="D1352" i="32"/>
  <c r="E1352" i="32"/>
  <c r="G1352" i="32"/>
  <c r="H1352" i="32"/>
  <c r="F1352" i="32"/>
  <c r="K1352" i="32"/>
  <c r="L1352" i="32"/>
  <c r="C1353" i="32"/>
  <c r="D1353" i="32"/>
  <c r="E1353" i="32"/>
  <c r="G1353" i="32"/>
  <c r="H1353" i="32"/>
  <c r="F1353" i="32"/>
  <c r="K1353" i="32"/>
  <c r="L1353" i="32"/>
  <c r="C1354" i="32"/>
  <c r="D1354" i="32"/>
  <c r="E1354" i="32"/>
  <c r="G1354" i="32"/>
  <c r="H1354" i="32"/>
  <c r="F1354" i="32"/>
  <c r="K1354" i="32"/>
  <c r="L1354" i="32"/>
  <c r="C1355" i="32"/>
  <c r="D1355" i="32"/>
  <c r="E1355" i="32"/>
  <c r="G1355" i="32"/>
  <c r="H1355" i="32"/>
  <c r="F1355" i="32"/>
  <c r="K1355" i="32"/>
  <c r="L1355" i="32"/>
  <c r="C1356" i="32"/>
  <c r="D1356" i="32"/>
  <c r="E1356" i="32"/>
  <c r="G1356" i="32"/>
  <c r="H1356" i="32"/>
  <c r="F1356" i="32"/>
  <c r="K1356" i="32"/>
  <c r="L1356" i="32"/>
  <c r="C1357" i="32"/>
  <c r="D1357" i="32"/>
  <c r="E1357" i="32"/>
  <c r="G1357" i="32"/>
  <c r="H1357" i="32"/>
  <c r="F1357" i="32"/>
  <c r="K1357" i="32"/>
  <c r="L1357" i="32"/>
  <c r="C1358" i="32"/>
  <c r="D1358" i="32"/>
  <c r="E1358" i="32"/>
  <c r="G1358" i="32"/>
  <c r="H1358" i="32"/>
  <c r="F1358" i="32"/>
  <c r="K1358" i="32"/>
  <c r="L1358" i="32"/>
  <c r="C1359" i="32"/>
  <c r="D1359" i="32"/>
  <c r="E1359" i="32"/>
  <c r="G1359" i="32"/>
  <c r="H1359" i="32"/>
  <c r="F1359" i="32"/>
  <c r="K1359" i="32"/>
  <c r="L1359" i="32"/>
  <c r="C1360" i="32"/>
  <c r="D1360" i="32"/>
  <c r="E1360" i="32"/>
  <c r="G1360" i="32"/>
  <c r="H1360" i="32"/>
  <c r="F1360" i="32"/>
  <c r="K1360" i="32"/>
  <c r="L1360" i="32"/>
  <c r="C1361" i="32"/>
  <c r="D1361" i="32"/>
  <c r="E1361" i="32"/>
  <c r="G1361" i="32"/>
  <c r="H1361" i="32"/>
  <c r="F1361" i="32"/>
  <c r="K1361" i="32"/>
  <c r="L1361" i="32"/>
  <c r="C1362" i="32"/>
  <c r="D1362" i="32"/>
  <c r="E1362" i="32"/>
  <c r="G1362" i="32"/>
  <c r="H1362" i="32"/>
  <c r="F1362" i="32"/>
  <c r="K1362" i="32"/>
  <c r="L1362" i="32"/>
  <c r="C1363" i="32"/>
  <c r="D1363" i="32"/>
  <c r="E1363" i="32"/>
  <c r="G1363" i="32"/>
  <c r="H1363" i="32"/>
  <c r="F1363" i="32"/>
  <c r="K1363" i="32"/>
  <c r="L1363" i="32"/>
  <c r="C1364" i="32"/>
  <c r="D1364" i="32"/>
  <c r="E1364" i="32"/>
  <c r="G1364" i="32"/>
  <c r="H1364" i="32"/>
  <c r="F1364" i="32"/>
  <c r="K1364" i="32"/>
  <c r="L1364" i="32"/>
  <c r="C1365" i="32"/>
  <c r="D1365" i="32"/>
  <c r="E1365" i="32"/>
  <c r="G1365" i="32"/>
  <c r="H1365" i="32"/>
  <c r="F1365" i="32"/>
  <c r="K1365" i="32"/>
  <c r="L1365" i="32"/>
  <c r="C1366" i="32"/>
  <c r="D1366" i="32"/>
  <c r="E1366" i="32"/>
  <c r="G1366" i="32"/>
  <c r="H1366" i="32"/>
  <c r="F1366" i="32"/>
  <c r="K1366" i="32"/>
  <c r="L1366" i="32"/>
  <c r="C1367" i="32"/>
  <c r="D1367" i="32"/>
  <c r="E1367" i="32"/>
  <c r="G1367" i="32"/>
  <c r="H1367" i="32"/>
  <c r="F1367" i="32"/>
  <c r="K1367" i="32"/>
  <c r="L1367" i="32"/>
  <c r="C1368" i="32"/>
  <c r="D1368" i="32"/>
  <c r="E1368" i="32"/>
  <c r="G1368" i="32"/>
  <c r="H1368" i="32"/>
  <c r="F1368" i="32"/>
  <c r="K1368" i="32"/>
  <c r="L1368" i="32"/>
  <c r="C1369" i="32"/>
  <c r="D1369" i="32"/>
  <c r="E1369" i="32"/>
  <c r="G1369" i="32"/>
  <c r="H1369" i="32"/>
  <c r="F1369" i="32"/>
  <c r="K1369" i="32"/>
  <c r="L1369" i="32"/>
  <c r="C1370" i="32"/>
  <c r="D1370" i="32"/>
  <c r="E1370" i="32"/>
  <c r="G1370" i="32"/>
  <c r="H1370" i="32"/>
  <c r="F1370" i="32"/>
  <c r="K1370" i="32"/>
  <c r="L1370" i="32"/>
  <c r="C1371" i="32"/>
  <c r="D1371" i="32"/>
  <c r="E1371" i="32"/>
  <c r="G1371" i="32"/>
  <c r="H1371" i="32"/>
  <c r="F1371" i="32"/>
  <c r="K1371" i="32"/>
  <c r="L1371" i="32"/>
  <c r="C1372" i="32"/>
  <c r="D1372" i="32"/>
  <c r="E1372" i="32"/>
  <c r="G1372" i="32"/>
  <c r="H1372" i="32"/>
  <c r="F1372" i="32"/>
  <c r="K1372" i="32"/>
  <c r="L1372" i="32"/>
  <c r="C1373" i="32"/>
  <c r="D1373" i="32"/>
  <c r="E1373" i="32"/>
  <c r="G1373" i="32"/>
  <c r="H1373" i="32"/>
  <c r="F1373" i="32"/>
  <c r="K1373" i="32"/>
  <c r="L1373" i="32"/>
  <c r="C1374" i="32"/>
  <c r="D1374" i="32"/>
  <c r="E1374" i="32"/>
  <c r="G1374" i="32"/>
  <c r="H1374" i="32"/>
  <c r="F1374" i="32"/>
  <c r="K1374" i="32"/>
  <c r="L1374" i="32"/>
  <c r="C1375" i="32"/>
  <c r="D1375" i="32"/>
  <c r="E1375" i="32"/>
  <c r="G1375" i="32"/>
  <c r="H1375" i="32"/>
  <c r="F1375" i="32"/>
  <c r="K1375" i="32"/>
  <c r="L1375" i="32"/>
  <c r="C1376" i="32"/>
  <c r="D1376" i="32"/>
  <c r="E1376" i="32"/>
  <c r="G1376" i="32"/>
  <c r="H1376" i="32"/>
  <c r="F1376" i="32"/>
  <c r="K1376" i="32"/>
  <c r="L1376" i="32"/>
  <c r="D1377" i="32"/>
  <c r="E1377" i="32"/>
  <c r="F1377" i="32"/>
  <c r="D1378" i="32"/>
  <c r="E1378" i="32"/>
  <c r="F1378" i="32"/>
  <c r="E18" i="50"/>
  <c r="E1784" i="32"/>
  <c r="D1784" i="32"/>
  <c r="C162" i="56"/>
  <c r="C161" i="56"/>
  <c r="C160" i="56"/>
  <c r="C159" i="56"/>
  <c r="C156" i="46"/>
  <c r="C155" i="46"/>
  <c r="C154" i="46"/>
  <c r="C153" i="46"/>
  <c r="C144" i="46"/>
  <c r="C143" i="46"/>
  <c r="C142" i="46"/>
  <c r="C141" i="46"/>
  <c r="C138" i="56"/>
  <c r="C137" i="56"/>
  <c r="C136" i="56"/>
  <c r="C135" i="56"/>
  <c r="C132" i="46"/>
  <c r="C131" i="46"/>
  <c r="C130" i="46"/>
  <c r="C129" i="46"/>
  <c r="C119" i="46"/>
  <c r="C118" i="46"/>
  <c r="C117" i="46"/>
  <c r="C116" i="46"/>
  <c r="C115" i="56"/>
  <c r="C112" i="56"/>
  <c r="C111" i="56"/>
  <c r="C110" i="56"/>
  <c r="C107" i="46"/>
  <c r="C106" i="46"/>
  <c r="C105" i="46"/>
  <c r="C97" i="46"/>
  <c r="C87" i="46"/>
  <c r="C77" i="46"/>
  <c r="C59" i="46"/>
  <c r="C58" i="56" s="1"/>
  <c r="B78" i="56"/>
  <c r="B90" i="56" s="1"/>
  <c r="B40" i="56"/>
  <c r="B50" i="56" s="1"/>
  <c r="B58" i="56" s="1"/>
  <c r="B75" i="56" s="1"/>
  <c r="B39" i="56"/>
  <c r="B49" i="56" s="1"/>
  <c r="B74" i="56" s="1"/>
  <c r="B98" i="56" s="1"/>
  <c r="B111" i="56" s="1"/>
  <c r="B124" i="56" s="1"/>
  <c r="B137" i="56" s="1"/>
  <c r="B149" i="56" s="1"/>
  <c r="B161" i="56" s="1"/>
  <c r="B38" i="56"/>
  <c r="B48" i="56" s="1"/>
  <c r="B73" i="56" s="1"/>
  <c r="B37" i="56"/>
  <c r="B47" i="56" s="1"/>
  <c r="B72" i="56" s="1"/>
  <c r="B84" i="56" s="1"/>
  <c r="B40" i="46"/>
  <c r="B50" i="46" s="1"/>
  <c r="B59" i="46" s="1"/>
  <c r="B77" i="46" s="1"/>
  <c r="B39" i="46"/>
  <c r="B49" i="46" s="1"/>
  <c r="B58" i="46" s="1"/>
  <c r="B76" i="46" s="1"/>
  <c r="B86" i="46" s="1"/>
  <c r="B96" i="46" s="1"/>
  <c r="B107" i="46" s="1"/>
  <c r="B118" i="46" s="1"/>
  <c r="B131" i="46" s="1"/>
  <c r="B143" i="46" s="1"/>
  <c r="B155" i="46" s="1"/>
  <c r="B38" i="46"/>
  <c r="B48" i="46" s="1"/>
  <c r="B75" i="46" s="1"/>
  <c r="B85" i="46" s="1"/>
  <c r="B95" i="46" s="1"/>
  <c r="B106" i="46" s="1"/>
  <c r="B117" i="46" s="1"/>
  <c r="B130" i="46" s="1"/>
  <c r="B142" i="46" s="1"/>
  <c r="B154" i="46" s="1"/>
  <c r="B37" i="46"/>
  <c r="B47" i="46" s="1"/>
  <c r="B74" i="46" s="1"/>
  <c r="B84" i="46" s="1"/>
  <c r="B94" i="46" s="1"/>
  <c r="B105" i="46" s="1"/>
  <c r="B116" i="46" s="1"/>
  <c r="B129" i="46" s="1"/>
  <c r="B141" i="46" s="1"/>
  <c r="B153" i="46" s="1"/>
  <c r="C40" i="56"/>
  <c r="C39" i="56"/>
  <c r="C38" i="56"/>
  <c r="C37" i="56"/>
  <c r="C40" i="46"/>
  <c r="C39" i="46"/>
  <c r="C38" i="46"/>
  <c r="C37" i="46"/>
  <c r="H9" i="59"/>
  <c r="I73" i="59"/>
  <c r="G9" i="59" s="1"/>
  <c r="F16" i="62"/>
  <c r="G16" i="62"/>
  <c r="E46" i="50"/>
  <c r="F46" i="50"/>
  <c r="G46" i="50"/>
  <c r="H46" i="50"/>
  <c r="I46" i="50"/>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39" i="32"/>
  <c r="E1762" i="32"/>
  <c r="E1763" i="32"/>
  <c r="E1764" i="32"/>
  <c r="E1754" i="32"/>
  <c r="L1739" i="32"/>
  <c r="F1739" i="32"/>
  <c r="F1762" i="32"/>
  <c r="G1739" i="32"/>
  <c r="G1762" i="32"/>
  <c r="H1739" i="32"/>
  <c r="H1762" i="32"/>
  <c r="I1739" i="32"/>
  <c r="I1762" i="32"/>
  <c r="C1201" i="32"/>
  <c r="G1201" i="32"/>
  <c r="H1201" i="32"/>
  <c r="D1201" i="32"/>
  <c r="E1201" i="32"/>
  <c r="K1201" i="32"/>
  <c r="L1201" i="32"/>
  <c r="C1202" i="32"/>
  <c r="G1202" i="32"/>
  <c r="H1202" i="32"/>
  <c r="D1202" i="32"/>
  <c r="E1202" i="32"/>
  <c r="K1202" i="32"/>
  <c r="L1202" i="32"/>
  <c r="C1203" i="32"/>
  <c r="G1203" i="32"/>
  <c r="H1203" i="32"/>
  <c r="D1203" i="32"/>
  <c r="E1203" i="32"/>
  <c r="K1203" i="32"/>
  <c r="L1203" i="32"/>
  <c r="C1204" i="32"/>
  <c r="G1204" i="32"/>
  <c r="H1204" i="32"/>
  <c r="D1204" i="32"/>
  <c r="E1204" i="32"/>
  <c r="K1204" i="32"/>
  <c r="L1204" i="32"/>
  <c r="C1205" i="32"/>
  <c r="G1205" i="32"/>
  <c r="H1205" i="32"/>
  <c r="D1205" i="32"/>
  <c r="E1205" i="32"/>
  <c r="K1205" i="32"/>
  <c r="L1205" i="32"/>
  <c r="C1206" i="32"/>
  <c r="G1206" i="32"/>
  <c r="H1206" i="32"/>
  <c r="D1206" i="32"/>
  <c r="E1206" i="32"/>
  <c r="K1206" i="32"/>
  <c r="L1206" i="32"/>
  <c r="C1207" i="32"/>
  <c r="G1207" i="32"/>
  <c r="H1207" i="32"/>
  <c r="D1207" i="32"/>
  <c r="E1207" i="32"/>
  <c r="K1207" i="32"/>
  <c r="L1207" i="32"/>
  <c r="C1208" i="32"/>
  <c r="G1208" i="32"/>
  <c r="H1208" i="32"/>
  <c r="D1208" i="32"/>
  <c r="E1208" i="32"/>
  <c r="K1208" i="32"/>
  <c r="L1208" i="32"/>
  <c r="C1209" i="32"/>
  <c r="G1209" i="32"/>
  <c r="H1209" i="32"/>
  <c r="D1209" i="32"/>
  <c r="E1209" i="32"/>
  <c r="K1209" i="32"/>
  <c r="L1209" i="32"/>
  <c r="C1210" i="32"/>
  <c r="G1210" i="32"/>
  <c r="H1210" i="32"/>
  <c r="D1210" i="32"/>
  <c r="E1210" i="32"/>
  <c r="K1210" i="32"/>
  <c r="L1210" i="32"/>
  <c r="C1211" i="32"/>
  <c r="G1211" i="32"/>
  <c r="H1211" i="32"/>
  <c r="D1211" i="32"/>
  <c r="E1211" i="32"/>
  <c r="K1211" i="32"/>
  <c r="L1211" i="32"/>
  <c r="C1212" i="32"/>
  <c r="G1212" i="32"/>
  <c r="H1212" i="32"/>
  <c r="D1212" i="32"/>
  <c r="E1212" i="32"/>
  <c r="K1212" i="32"/>
  <c r="L1212" i="32"/>
  <c r="C1213" i="32"/>
  <c r="G1213" i="32"/>
  <c r="H1213" i="32"/>
  <c r="D1213" i="32"/>
  <c r="E1213" i="32"/>
  <c r="K1213" i="32"/>
  <c r="L1213" i="32"/>
  <c r="C1214" i="32"/>
  <c r="G1214" i="32"/>
  <c r="H1214" i="32"/>
  <c r="D1214" i="32"/>
  <c r="E1214" i="32"/>
  <c r="K1214" i="32"/>
  <c r="L1214" i="32"/>
  <c r="C1215" i="32"/>
  <c r="G1215" i="32"/>
  <c r="H1215" i="32"/>
  <c r="D1215" i="32"/>
  <c r="E1215" i="32"/>
  <c r="K1215" i="32"/>
  <c r="L1215" i="32"/>
  <c r="C1216" i="32"/>
  <c r="G1216" i="32"/>
  <c r="H1216" i="32"/>
  <c r="D1216" i="32"/>
  <c r="E1216" i="32"/>
  <c r="K1216" i="32"/>
  <c r="L1216" i="32"/>
  <c r="C1217" i="32"/>
  <c r="G1217" i="32"/>
  <c r="H1217" i="32"/>
  <c r="D1217" i="32"/>
  <c r="E1217" i="32"/>
  <c r="K1217" i="32"/>
  <c r="L1217" i="32"/>
  <c r="C1218" i="32"/>
  <c r="G1218" i="32"/>
  <c r="H1218" i="32"/>
  <c r="D1218" i="32"/>
  <c r="E1218" i="32"/>
  <c r="K1218" i="32"/>
  <c r="L1218" i="32"/>
  <c r="C1219" i="32"/>
  <c r="G1219" i="32"/>
  <c r="H1219" i="32"/>
  <c r="D1219" i="32"/>
  <c r="E1219" i="32"/>
  <c r="K1219" i="32"/>
  <c r="L1219" i="32"/>
  <c r="C1220" i="32"/>
  <c r="G1220" i="32"/>
  <c r="H1220" i="32"/>
  <c r="D1220" i="32"/>
  <c r="E1220" i="32"/>
  <c r="K1220" i="32"/>
  <c r="L1220" i="32"/>
  <c r="C1221" i="32"/>
  <c r="G1221" i="32"/>
  <c r="H1221" i="32"/>
  <c r="F1221" i="32" s="1"/>
  <c r="D1221" i="32"/>
  <c r="E1221" i="32"/>
  <c r="K1221" i="32"/>
  <c r="L1221" i="32"/>
  <c r="C1222" i="32"/>
  <c r="G1222" i="32"/>
  <c r="H1222" i="32"/>
  <c r="D1222" i="32"/>
  <c r="E1222" i="32"/>
  <c r="K1222" i="32"/>
  <c r="L1222" i="32"/>
  <c r="C1223" i="32"/>
  <c r="G1223" i="32"/>
  <c r="H1223" i="32"/>
  <c r="D1223" i="32"/>
  <c r="E1223" i="32"/>
  <c r="K1223" i="32"/>
  <c r="L1223" i="32"/>
  <c r="C1224" i="32"/>
  <c r="G1224" i="32"/>
  <c r="H1224" i="32"/>
  <c r="D1224" i="32"/>
  <c r="E1224" i="32"/>
  <c r="K1224" i="32"/>
  <c r="L1224" i="32"/>
  <c r="C1225" i="32"/>
  <c r="G1225" i="32"/>
  <c r="F1225" i="32" s="1"/>
  <c r="H1225" i="32"/>
  <c r="D1225" i="32"/>
  <c r="E1225" i="32"/>
  <c r="K1225" i="32"/>
  <c r="L1225" i="32"/>
  <c r="C1226" i="32"/>
  <c r="G1226" i="32"/>
  <c r="H1226" i="32"/>
  <c r="D1226" i="32"/>
  <c r="E1226" i="32"/>
  <c r="K1226" i="32"/>
  <c r="L1226" i="32"/>
  <c r="C1227" i="32"/>
  <c r="G1227" i="32"/>
  <c r="H1227" i="32"/>
  <c r="F1227" i="32" s="1"/>
  <c r="D1227" i="32"/>
  <c r="E1227" i="32"/>
  <c r="K1227" i="32"/>
  <c r="L1227" i="32"/>
  <c r="C1228" i="32"/>
  <c r="G1228" i="32"/>
  <c r="H1228" i="32"/>
  <c r="D1228" i="32"/>
  <c r="E1228" i="32"/>
  <c r="K1228" i="32"/>
  <c r="L1228" i="32"/>
  <c r="C1229" i="32"/>
  <c r="G1229" i="32"/>
  <c r="H1229" i="32"/>
  <c r="D1229" i="32"/>
  <c r="E1229" i="32"/>
  <c r="K1229" i="32"/>
  <c r="L1229" i="32"/>
  <c r="C1230" i="32"/>
  <c r="G1230" i="32"/>
  <c r="H1230" i="32"/>
  <c r="D1230" i="32"/>
  <c r="E1230" i="32"/>
  <c r="K1230" i="32"/>
  <c r="L1230" i="32"/>
  <c r="C1231" i="32"/>
  <c r="G1231" i="32"/>
  <c r="F1231" i="32" s="1"/>
  <c r="H1231" i="32"/>
  <c r="D1231" i="32"/>
  <c r="E1231" i="32"/>
  <c r="K1231" i="32"/>
  <c r="L1231" i="32"/>
  <c r="C1232" i="32"/>
  <c r="G1232" i="32"/>
  <c r="H1232" i="32"/>
  <c r="D1232" i="32"/>
  <c r="E1232" i="32"/>
  <c r="K1232" i="32"/>
  <c r="L1232" i="32"/>
  <c r="C1233" i="32"/>
  <c r="E1233" i="32"/>
  <c r="G1233" i="32"/>
  <c r="F1233" i="32"/>
  <c r="H1233" i="32"/>
  <c r="D1233" i="32"/>
  <c r="K1233" i="32"/>
  <c r="L1233" i="32"/>
  <c r="C1234" i="32"/>
  <c r="G1234" i="32"/>
  <c r="H1234" i="32"/>
  <c r="D1234" i="32"/>
  <c r="E1234" i="32"/>
  <c r="K1234" i="32"/>
  <c r="L1234" i="32"/>
  <c r="C1235" i="32"/>
  <c r="G1235" i="32"/>
  <c r="F1235" i="32"/>
  <c r="H1235" i="32"/>
  <c r="D1235" i="32"/>
  <c r="E1235" i="32"/>
  <c r="K1235" i="32"/>
  <c r="L1235" i="32"/>
  <c r="C1236" i="32"/>
  <c r="G1236" i="32"/>
  <c r="H1236" i="32"/>
  <c r="D1236" i="32"/>
  <c r="E1236" i="32"/>
  <c r="K1236" i="32"/>
  <c r="L1236" i="32"/>
  <c r="C1237" i="32"/>
  <c r="G1237" i="32"/>
  <c r="H1237" i="32"/>
  <c r="D1237" i="32"/>
  <c r="E1237" i="32"/>
  <c r="K1237" i="32"/>
  <c r="L1237" i="32"/>
  <c r="C1238" i="32"/>
  <c r="G1238" i="32"/>
  <c r="H1238" i="32"/>
  <c r="D1238" i="32"/>
  <c r="E1238" i="32"/>
  <c r="K1238" i="32"/>
  <c r="L1238" i="32"/>
  <c r="C1239" i="32"/>
  <c r="G1239" i="32"/>
  <c r="H1239" i="32"/>
  <c r="D1239" i="32"/>
  <c r="E1239" i="32"/>
  <c r="K1239" i="32"/>
  <c r="L1239" i="32"/>
  <c r="C1240" i="32"/>
  <c r="G1240" i="32"/>
  <c r="H1240" i="32"/>
  <c r="D1240" i="32"/>
  <c r="E1240" i="32"/>
  <c r="K1240" i="32"/>
  <c r="L1240" i="32"/>
  <c r="C1241" i="32"/>
  <c r="G1241" i="32"/>
  <c r="H1241" i="32"/>
  <c r="D1241" i="32"/>
  <c r="E1241" i="32"/>
  <c r="K1241" i="32"/>
  <c r="L1241" i="32"/>
  <c r="C1242" i="32"/>
  <c r="G1242" i="32"/>
  <c r="H1242" i="32"/>
  <c r="D1242" i="32"/>
  <c r="E1242" i="32"/>
  <c r="K1242" i="32"/>
  <c r="L1242" i="32"/>
  <c r="C1243" i="32"/>
  <c r="G1243" i="32"/>
  <c r="H1243" i="32"/>
  <c r="D1243" i="32"/>
  <c r="E1243" i="32"/>
  <c r="K1243" i="32"/>
  <c r="L1243" i="32"/>
  <c r="C1244" i="32"/>
  <c r="G1244" i="32"/>
  <c r="H1244" i="32"/>
  <c r="D1244" i="32"/>
  <c r="E1244" i="32"/>
  <c r="K1244" i="32"/>
  <c r="L1244" i="32"/>
  <c r="C1245" i="32"/>
  <c r="G1245" i="32"/>
  <c r="H1245" i="32"/>
  <c r="D1245" i="32"/>
  <c r="E1245" i="32"/>
  <c r="K1245" i="32"/>
  <c r="L1245" i="32"/>
  <c r="C1246" i="32"/>
  <c r="G1246" i="32"/>
  <c r="H1246" i="32"/>
  <c r="D1246" i="32"/>
  <c r="E1246" i="32"/>
  <c r="K1246" i="32"/>
  <c r="L1246" i="32"/>
  <c r="C1247" i="32"/>
  <c r="G1247" i="32"/>
  <c r="H1247" i="32"/>
  <c r="D1247" i="32"/>
  <c r="E1247" i="32"/>
  <c r="K1247" i="32"/>
  <c r="L1247" i="32"/>
  <c r="C1248" i="32"/>
  <c r="G1248" i="32"/>
  <c r="H1248" i="32"/>
  <c r="D1248" i="32"/>
  <c r="E1248" i="32"/>
  <c r="K1248" i="32"/>
  <c r="L1248" i="32"/>
  <c r="C1249" i="32"/>
  <c r="G1249" i="32"/>
  <c r="H1249" i="32"/>
  <c r="D1249" i="32"/>
  <c r="E1249" i="32"/>
  <c r="K1249" i="32"/>
  <c r="L1249" i="32"/>
  <c r="C1250" i="32"/>
  <c r="G1250" i="32"/>
  <c r="H1250" i="32"/>
  <c r="D1250" i="32"/>
  <c r="E1250" i="32"/>
  <c r="K1250" i="32"/>
  <c r="L1250" i="32"/>
  <c r="C1251" i="32"/>
  <c r="G1251" i="32"/>
  <c r="H1251" i="32"/>
  <c r="D1251" i="32"/>
  <c r="E1251" i="32"/>
  <c r="K1251" i="32"/>
  <c r="L1251" i="32"/>
  <c r="C1252" i="32"/>
  <c r="G1252" i="32"/>
  <c r="H1252" i="32"/>
  <c r="D1252" i="32"/>
  <c r="E1252" i="32"/>
  <c r="K1252" i="32"/>
  <c r="L1252" i="32"/>
  <c r="C1253" i="32"/>
  <c r="G1253" i="32"/>
  <c r="H1253" i="32"/>
  <c r="D1253" i="32"/>
  <c r="E1253" i="32"/>
  <c r="K1253" i="32"/>
  <c r="L1253" i="32"/>
  <c r="C1254" i="32"/>
  <c r="G1254" i="32"/>
  <c r="H1254" i="32"/>
  <c r="D1254" i="32"/>
  <c r="E1254" i="32"/>
  <c r="K1254" i="32"/>
  <c r="L1254" i="32"/>
  <c r="C1255" i="32"/>
  <c r="G1255" i="32"/>
  <c r="H1255" i="32"/>
  <c r="D1255" i="32"/>
  <c r="E1255" i="32"/>
  <c r="K1255" i="32"/>
  <c r="L1255" i="32"/>
  <c r="C1256" i="32"/>
  <c r="G1256" i="32"/>
  <c r="H1256" i="32"/>
  <c r="D1256" i="32"/>
  <c r="E1256" i="32"/>
  <c r="K1256" i="32"/>
  <c r="L1256" i="32"/>
  <c r="C1257" i="32"/>
  <c r="G1257" i="32"/>
  <c r="H1257" i="32"/>
  <c r="D1257" i="32"/>
  <c r="E1257" i="32"/>
  <c r="K1257" i="32"/>
  <c r="L1257" i="32"/>
  <c r="C1258" i="32"/>
  <c r="G1258" i="32"/>
  <c r="H1258" i="32"/>
  <c r="D1258" i="32"/>
  <c r="E1258" i="32"/>
  <c r="K1258" i="32"/>
  <c r="L1258" i="32"/>
  <c r="C1259" i="32"/>
  <c r="G1259" i="32"/>
  <c r="H1259" i="32"/>
  <c r="D1259" i="32"/>
  <c r="E1259" i="32"/>
  <c r="K1259" i="32"/>
  <c r="L1259" i="32"/>
  <c r="C1260" i="32"/>
  <c r="G1260" i="32"/>
  <c r="F1260" i="32" s="1"/>
  <c r="H1260" i="32"/>
  <c r="D1260" i="32"/>
  <c r="E1260" i="32"/>
  <c r="K1260" i="32"/>
  <c r="L1260" i="32"/>
  <c r="C1261" i="32"/>
  <c r="G1261" i="32"/>
  <c r="F1261" i="32" s="1"/>
  <c r="H1261" i="32"/>
  <c r="D1261" i="32"/>
  <c r="E1261" i="32"/>
  <c r="K1261" i="32"/>
  <c r="L1261" i="32"/>
  <c r="C1262" i="32"/>
  <c r="G1262" i="32"/>
  <c r="H1262" i="32"/>
  <c r="D1262" i="32"/>
  <c r="E1262" i="32"/>
  <c r="K1262" i="32"/>
  <c r="L1262" i="32"/>
  <c r="C1263" i="32"/>
  <c r="G1263" i="32"/>
  <c r="H1263" i="32"/>
  <c r="D1263" i="32"/>
  <c r="E1263" i="32"/>
  <c r="K1263" i="32"/>
  <c r="L1263" i="32"/>
  <c r="C1264" i="32"/>
  <c r="G1264" i="32"/>
  <c r="H1264" i="32"/>
  <c r="D1264" i="32"/>
  <c r="E1264" i="32"/>
  <c r="K1264" i="32"/>
  <c r="L1264" i="32"/>
  <c r="C1265" i="32"/>
  <c r="G1265" i="32"/>
  <c r="H1265" i="32"/>
  <c r="D1265" i="32"/>
  <c r="E1265" i="32"/>
  <c r="K1265" i="32"/>
  <c r="L1265" i="32"/>
  <c r="C1266" i="32"/>
  <c r="G1266" i="32"/>
  <c r="H1266" i="32"/>
  <c r="D1266" i="32"/>
  <c r="E1266" i="32"/>
  <c r="K1266" i="32"/>
  <c r="L1266" i="32"/>
  <c r="C1267" i="32"/>
  <c r="G1267" i="32"/>
  <c r="H1267" i="32"/>
  <c r="D1267" i="32"/>
  <c r="E1267" i="32"/>
  <c r="K1267" i="32"/>
  <c r="L1267" i="32"/>
  <c r="C1268" i="32"/>
  <c r="G1268" i="32"/>
  <c r="H1268" i="32"/>
  <c r="D1268" i="32"/>
  <c r="E1268" i="32"/>
  <c r="K1268" i="32"/>
  <c r="L1268" i="32"/>
  <c r="C1269" i="32"/>
  <c r="G1269" i="32"/>
  <c r="H1269" i="32"/>
  <c r="D1269" i="32"/>
  <c r="E1269" i="32"/>
  <c r="K1269" i="32"/>
  <c r="L1269" i="32"/>
  <c r="C1270" i="32"/>
  <c r="G1270" i="32"/>
  <c r="H1270" i="32"/>
  <c r="D1270" i="32"/>
  <c r="E1270" i="32"/>
  <c r="K1270" i="32"/>
  <c r="L1270" i="32"/>
  <c r="C1271" i="32"/>
  <c r="G1271" i="32"/>
  <c r="H1271" i="32"/>
  <c r="D1271" i="32"/>
  <c r="E1271" i="32"/>
  <c r="K1271" i="32"/>
  <c r="L1271" i="32"/>
  <c r="C1272" i="32"/>
  <c r="G1272" i="32"/>
  <c r="H1272" i="32"/>
  <c r="F1272" i="32" s="1"/>
  <c r="D1272" i="32"/>
  <c r="E1272" i="32"/>
  <c r="K1272" i="32"/>
  <c r="L1272" i="32"/>
  <c r="C1273" i="32"/>
  <c r="G1273" i="32"/>
  <c r="H1273" i="32"/>
  <c r="D1273" i="32"/>
  <c r="E1273" i="32"/>
  <c r="K1273" i="32"/>
  <c r="L1273" i="32"/>
  <c r="C1274" i="32"/>
  <c r="G1274" i="32"/>
  <c r="H1274" i="32"/>
  <c r="D1274" i="32"/>
  <c r="E1274" i="32"/>
  <c r="K1274" i="32"/>
  <c r="L1274" i="32"/>
  <c r="C1275" i="32"/>
  <c r="G1275" i="32"/>
  <c r="H1275" i="32"/>
  <c r="D1275" i="32"/>
  <c r="E1275" i="32"/>
  <c r="K1275" i="32"/>
  <c r="L1275" i="32"/>
  <c r="C1276" i="32"/>
  <c r="G1276" i="32"/>
  <c r="H1276" i="32"/>
  <c r="D1276" i="32"/>
  <c r="E1276" i="32"/>
  <c r="K1276" i="32"/>
  <c r="L1276" i="32"/>
  <c r="C1277" i="32"/>
  <c r="G1277" i="32"/>
  <c r="H1277" i="32"/>
  <c r="D1277" i="32"/>
  <c r="E1277" i="32"/>
  <c r="K1277" i="32"/>
  <c r="L1277" i="32"/>
  <c r="C1278" i="32"/>
  <c r="G1278" i="32"/>
  <c r="H1278" i="32"/>
  <c r="D1278" i="32"/>
  <c r="E1278" i="32"/>
  <c r="K1278" i="32"/>
  <c r="L1278" i="32"/>
  <c r="C1279" i="32"/>
  <c r="G1279" i="32"/>
  <c r="F1279" i="32" s="1"/>
  <c r="H1279" i="32"/>
  <c r="D1279" i="32"/>
  <c r="E1279" i="32"/>
  <c r="K1279" i="32"/>
  <c r="L1279" i="32"/>
  <c r="C1280" i="32"/>
  <c r="G1280" i="32"/>
  <c r="H1280" i="32"/>
  <c r="D1280" i="32"/>
  <c r="E1280" i="32"/>
  <c r="K1280" i="32"/>
  <c r="L1280" i="32"/>
  <c r="C1281" i="32"/>
  <c r="G1281" i="32"/>
  <c r="F1281" i="32" s="1"/>
  <c r="H1281" i="32"/>
  <c r="D1281" i="32"/>
  <c r="E1281" i="32"/>
  <c r="K1281" i="32"/>
  <c r="L1281" i="32"/>
  <c r="C1282" i="32"/>
  <c r="G1282" i="32"/>
  <c r="H1282" i="32"/>
  <c r="D1282" i="32"/>
  <c r="E1282" i="32"/>
  <c r="K1282" i="32"/>
  <c r="L1282" i="32"/>
  <c r="C1283" i="32"/>
  <c r="G1283" i="32"/>
  <c r="H1283" i="32"/>
  <c r="D1283" i="32"/>
  <c r="E1283" i="32"/>
  <c r="K1283" i="32"/>
  <c r="L1283" i="32"/>
  <c r="C1284" i="32"/>
  <c r="G1284" i="32"/>
  <c r="H1284" i="32"/>
  <c r="D1284" i="32"/>
  <c r="E1284" i="32"/>
  <c r="K1284" i="32"/>
  <c r="L1284" i="32"/>
  <c r="C1285" i="32"/>
  <c r="G1285" i="32"/>
  <c r="H1285" i="32"/>
  <c r="D1285" i="32"/>
  <c r="E1285" i="32"/>
  <c r="K1285" i="32"/>
  <c r="L1285" i="32"/>
  <c r="C1286" i="32"/>
  <c r="G1286" i="32"/>
  <c r="H1286" i="32"/>
  <c r="D1286" i="32"/>
  <c r="E1286" i="32"/>
  <c r="K1286" i="32"/>
  <c r="L1286" i="32"/>
  <c r="C1287" i="32"/>
  <c r="G1287" i="32"/>
  <c r="H1287" i="32"/>
  <c r="D1287" i="32"/>
  <c r="E1287" i="32"/>
  <c r="K1287" i="32"/>
  <c r="L1287" i="32"/>
  <c r="C1288" i="32"/>
  <c r="D1288" i="32"/>
  <c r="G1288" i="32"/>
  <c r="F1288" i="32" s="1"/>
  <c r="H1288" i="32"/>
  <c r="E1288" i="32"/>
  <c r="K1288" i="32"/>
  <c r="L1288" i="32"/>
  <c r="C1289" i="32"/>
  <c r="G1289" i="32"/>
  <c r="H1289" i="32"/>
  <c r="D1289" i="32"/>
  <c r="E1289" i="32"/>
  <c r="K1289" i="32"/>
  <c r="L1289" i="32"/>
  <c r="C1290" i="32"/>
  <c r="G1290" i="32"/>
  <c r="H1290" i="32"/>
  <c r="D1290" i="32"/>
  <c r="E1290" i="32"/>
  <c r="K1290" i="32"/>
  <c r="L1290" i="32"/>
  <c r="C1291" i="32"/>
  <c r="G1291" i="32"/>
  <c r="H1291" i="32"/>
  <c r="D1291" i="32"/>
  <c r="E1291" i="32"/>
  <c r="K1291" i="32"/>
  <c r="L1291" i="32"/>
  <c r="C1292" i="32"/>
  <c r="G1292" i="32"/>
  <c r="H1292" i="32"/>
  <c r="D1292" i="32"/>
  <c r="E1292" i="32"/>
  <c r="K1292" i="32"/>
  <c r="L1292" i="32"/>
  <c r="C1293" i="32"/>
  <c r="G1293" i="32"/>
  <c r="H1293" i="32"/>
  <c r="D1293" i="32"/>
  <c r="E1293" i="32"/>
  <c r="K1293" i="32"/>
  <c r="L1293" i="32"/>
  <c r="C1294" i="32"/>
  <c r="E1294" i="32"/>
  <c r="G1294" i="32"/>
  <c r="F1294" i="32" s="1"/>
  <c r="H1294" i="32"/>
  <c r="D1294" i="32"/>
  <c r="K1294" i="32"/>
  <c r="L1294" i="32"/>
  <c r="C1295" i="32"/>
  <c r="G1295" i="32"/>
  <c r="H1295" i="32"/>
  <c r="D1295" i="32"/>
  <c r="E1295" i="32"/>
  <c r="K1295" i="32"/>
  <c r="L1295" i="32"/>
  <c r="C44" i="32"/>
  <c r="G44" i="32"/>
  <c r="H44" i="32"/>
  <c r="D44" i="32"/>
  <c r="E44" i="32"/>
  <c r="K44" i="32"/>
  <c r="L44" i="32"/>
  <c r="C45" i="32"/>
  <c r="G45" i="32"/>
  <c r="H45" i="32"/>
  <c r="D45" i="32"/>
  <c r="E45" i="32"/>
  <c r="K45" i="32"/>
  <c r="L45" i="32"/>
  <c r="C46" i="32"/>
  <c r="G46" i="32"/>
  <c r="H46" i="32"/>
  <c r="D46" i="32"/>
  <c r="E46" i="32"/>
  <c r="K46" i="32"/>
  <c r="L46" i="32"/>
  <c r="C47" i="32"/>
  <c r="G47" i="32"/>
  <c r="H47" i="32"/>
  <c r="D47" i="32"/>
  <c r="E47" i="32"/>
  <c r="K47" i="32"/>
  <c r="L47" i="32"/>
  <c r="C48" i="32"/>
  <c r="G48" i="32"/>
  <c r="H48" i="32"/>
  <c r="D48" i="32"/>
  <c r="E48" i="32"/>
  <c r="K48" i="32"/>
  <c r="L48" i="32"/>
  <c r="C49" i="32"/>
  <c r="G49" i="32"/>
  <c r="F49" i="32" s="1"/>
  <c r="H49" i="32"/>
  <c r="D49" i="32"/>
  <c r="E49" i="32"/>
  <c r="K49" i="32"/>
  <c r="L49" i="32"/>
  <c r="C50" i="32"/>
  <c r="G50" i="32"/>
  <c r="H50" i="32"/>
  <c r="D50" i="32"/>
  <c r="E50" i="32"/>
  <c r="K50" i="32"/>
  <c r="L50" i="32"/>
  <c r="C51" i="32"/>
  <c r="G51" i="32"/>
  <c r="F51" i="32" s="1"/>
  <c r="H51" i="32"/>
  <c r="D51" i="32"/>
  <c r="E51" i="32"/>
  <c r="K51" i="32"/>
  <c r="L51" i="32"/>
  <c r="C52" i="32"/>
  <c r="G52" i="32"/>
  <c r="H52" i="32"/>
  <c r="D52" i="32"/>
  <c r="E52" i="32"/>
  <c r="K52" i="32"/>
  <c r="L52" i="32"/>
  <c r="C53" i="32"/>
  <c r="G53" i="32"/>
  <c r="F53" i="32" s="1"/>
  <c r="H53" i="32"/>
  <c r="D53" i="32"/>
  <c r="E53" i="32"/>
  <c r="K53" i="32"/>
  <c r="L53" i="32"/>
  <c r="C54" i="32"/>
  <c r="G54" i="32"/>
  <c r="H54" i="32"/>
  <c r="D54" i="32"/>
  <c r="E54" i="32"/>
  <c r="K54" i="32"/>
  <c r="L54" i="32"/>
  <c r="C55" i="32"/>
  <c r="G55" i="32"/>
  <c r="H55" i="32"/>
  <c r="D55" i="32"/>
  <c r="E55" i="32"/>
  <c r="K55" i="32"/>
  <c r="L55" i="32"/>
  <c r="C56" i="32"/>
  <c r="G56" i="32"/>
  <c r="F56" i="32" s="1"/>
  <c r="H56" i="32"/>
  <c r="D56" i="32"/>
  <c r="E56" i="32"/>
  <c r="K56" i="32"/>
  <c r="L56" i="32"/>
  <c r="C57" i="32"/>
  <c r="G57" i="32"/>
  <c r="F57" i="32" s="1"/>
  <c r="H57" i="32"/>
  <c r="D57" i="32"/>
  <c r="E57" i="32"/>
  <c r="K57" i="32"/>
  <c r="L57" i="32"/>
  <c r="C58" i="32"/>
  <c r="G58" i="32"/>
  <c r="H58" i="32"/>
  <c r="D58" i="32"/>
  <c r="E58" i="32"/>
  <c r="K58" i="32"/>
  <c r="L58" i="32"/>
  <c r="C59" i="32"/>
  <c r="G59" i="32"/>
  <c r="H59" i="32"/>
  <c r="D59" i="32"/>
  <c r="E59" i="32"/>
  <c r="K59" i="32"/>
  <c r="L59" i="32"/>
  <c r="C60" i="32"/>
  <c r="G60" i="32"/>
  <c r="H60" i="32"/>
  <c r="D60" i="32"/>
  <c r="E60" i="32"/>
  <c r="K60" i="32"/>
  <c r="L60" i="32"/>
  <c r="C61" i="32"/>
  <c r="G61" i="32"/>
  <c r="H61" i="32"/>
  <c r="D61" i="32"/>
  <c r="E61" i="32"/>
  <c r="K61" i="32"/>
  <c r="L61" i="32"/>
  <c r="C62" i="32"/>
  <c r="G62" i="32"/>
  <c r="H62" i="32"/>
  <c r="D62" i="32"/>
  <c r="E62" i="32"/>
  <c r="K62" i="32"/>
  <c r="L62" i="32"/>
  <c r="C63" i="32"/>
  <c r="G63" i="32"/>
  <c r="H63" i="32"/>
  <c r="D63" i="32"/>
  <c r="E63" i="32"/>
  <c r="K63" i="32"/>
  <c r="L63" i="32"/>
  <c r="C64" i="32"/>
  <c r="D64" i="32"/>
  <c r="G64" i="32"/>
  <c r="H64" i="32"/>
  <c r="E64" i="32"/>
  <c r="K64" i="32"/>
  <c r="L64" i="32"/>
  <c r="C65" i="32"/>
  <c r="G65" i="32"/>
  <c r="H65" i="32"/>
  <c r="D65" i="32"/>
  <c r="E65" i="32"/>
  <c r="K65" i="32"/>
  <c r="L65" i="32"/>
  <c r="C66" i="32"/>
  <c r="G66" i="32"/>
  <c r="H66" i="32"/>
  <c r="D66" i="32"/>
  <c r="E66" i="32"/>
  <c r="K66" i="32"/>
  <c r="L66" i="32"/>
  <c r="C67" i="32"/>
  <c r="G67" i="32"/>
  <c r="F67" i="32" s="1"/>
  <c r="H67" i="32"/>
  <c r="D67" i="32"/>
  <c r="E67" i="32"/>
  <c r="K67" i="32"/>
  <c r="L67" i="32"/>
  <c r="C68" i="32"/>
  <c r="G68" i="32"/>
  <c r="H68" i="32"/>
  <c r="D68" i="32"/>
  <c r="E68" i="32"/>
  <c r="K68" i="32"/>
  <c r="L68" i="32"/>
  <c r="C69" i="32"/>
  <c r="D69" i="32"/>
  <c r="G69" i="32"/>
  <c r="H69" i="32"/>
  <c r="E69" i="32"/>
  <c r="K69" i="32"/>
  <c r="L69" i="32"/>
  <c r="C70" i="32"/>
  <c r="G70" i="32"/>
  <c r="F70" i="32" s="1"/>
  <c r="H70" i="32"/>
  <c r="D70" i="32"/>
  <c r="E70" i="32"/>
  <c r="K70" i="32"/>
  <c r="L70" i="32"/>
  <c r="C71" i="32"/>
  <c r="G71" i="32"/>
  <c r="H71" i="32"/>
  <c r="D71" i="32"/>
  <c r="E71" i="32"/>
  <c r="K71" i="32"/>
  <c r="L71" i="32"/>
  <c r="C72" i="32"/>
  <c r="G72" i="32"/>
  <c r="F72" i="32" s="1"/>
  <c r="H72" i="32"/>
  <c r="D72" i="32"/>
  <c r="E72" i="32"/>
  <c r="K72" i="32"/>
  <c r="L72" i="32"/>
  <c r="C73" i="32"/>
  <c r="G73" i="32"/>
  <c r="H73" i="32"/>
  <c r="D73" i="32"/>
  <c r="E73" i="32"/>
  <c r="K73" i="32"/>
  <c r="L73" i="32"/>
  <c r="C74" i="32"/>
  <c r="G74" i="32"/>
  <c r="H74" i="32"/>
  <c r="D74" i="32"/>
  <c r="E74" i="32"/>
  <c r="K74" i="32"/>
  <c r="L74" i="32"/>
  <c r="C75" i="32"/>
  <c r="G75" i="32"/>
  <c r="H75" i="32"/>
  <c r="D75" i="32"/>
  <c r="E75" i="32"/>
  <c r="K75" i="32"/>
  <c r="L75" i="32"/>
  <c r="C76" i="32"/>
  <c r="D76" i="32"/>
  <c r="G76" i="32"/>
  <c r="H76" i="32"/>
  <c r="E76" i="32"/>
  <c r="K76" i="32"/>
  <c r="L76" i="32"/>
  <c r="C77" i="32"/>
  <c r="G77" i="32"/>
  <c r="H77" i="32"/>
  <c r="D77" i="32"/>
  <c r="E77" i="32"/>
  <c r="K77" i="32"/>
  <c r="L77" i="32"/>
  <c r="C78" i="32"/>
  <c r="G78" i="32"/>
  <c r="H78" i="32"/>
  <c r="D78" i="32"/>
  <c r="E78" i="32"/>
  <c r="K78" i="32"/>
  <c r="L78" i="32"/>
  <c r="C79" i="32"/>
  <c r="G79" i="32"/>
  <c r="H79" i="32"/>
  <c r="D79" i="32"/>
  <c r="E79" i="32"/>
  <c r="K79" i="32"/>
  <c r="L79" i="32"/>
  <c r="C80" i="32"/>
  <c r="G80" i="32"/>
  <c r="H80" i="32"/>
  <c r="F80" i="32" s="1"/>
  <c r="D80" i="32"/>
  <c r="E80" i="32"/>
  <c r="K80" i="32"/>
  <c r="L80" i="32"/>
  <c r="C81" i="32"/>
  <c r="G81" i="32"/>
  <c r="H81" i="32"/>
  <c r="D81" i="32"/>
  <c r="E81" i="32"/>
  <c r="K81" i="32"/>
  <c r="L81" i="32"/>
  <c r="C82" i="32"/>
  <c r="G82" i="32"/>
  <c r="H82" i="32"/>
  <c r="D82" i="32"/>
  <c r="E82" i="32"/>
  <c r="K82" i="32"/>
  <c r="L82" i="32"/>
  <c r="C83" i="32"/>
  <c r="G83" i="32"/>
  <c r="H83" i="32"/>
  <c r="D83" i="32"/>
  <c r="E83" i="32"/>
  <c r="K83" i="32"/>
  <c r="L83" i="32"/>
  <c r="C84" i="32"/>
  <c r="G84" i="32"/>
  <c r="H84" i="32"/>
  <c r="D84" i="32"/>
  <c r="E84" i="32"/>
  <c r="K84" i="32"/>
  <c r="L84" i="32"/>
  <c r="C85" i="32"/>
  <c r="G85" i="32"/>
  <c r="H85" i="32"/>
  <c r="D85" i="32"/>
  <c r="E85" i="32"/>
  <c r="K85" i="32"/>
  <c r="L85" i="32"/>
  <c r="C86" i="32"/>
  <c r="G86" i="32"/>
  <c r="H86" i="32"/>
  <c r="D86" i="32"/>
  <c r="E86" i="32"/>
  <c r="K86" i="32"/>
  <c r="L86" i="32"/>
  <c r="C87" i="32"/>
  <c r="G87" i="32"/>
  <c r="H87" i="32"/>
  <c r="D87" i="32"/>
  <c r="E87" i="32"/>
  <c r="K87" i="32"/>
  <c r="L87" i="32"/>
  <c r="C88" i="32"/>
  <c r="G88" i="32"/>
  <c r="F88" i="32" s="1"/>
  <c r="H88" i="32"/>
  <c r="D88" i="32"/>
  <c r="E88" i="32"/>
  <c r="K88" i="32"/>
  <c r="L88" i="32"/>
  <c r="C89" i="32"/>
  <c r="G89" i="32"/>
  <c r="H89" i="32"/>
  <c r="D89" i="32"/>
  <c r="E89" i="32"/>
  <c r="K89" i="32"/>
  <c r="L89" i="32"/>
  <c r="C90" i="32"/>
  <c r="G90" i="32"/>
  <c r="H90" i="32"/>
  <c r="D90" i="32"/>
  <c r="E90" i="32"/>
  <c r="K90" i="32"/>
  <c r="L90" i="32"/>
  <c r="C91" i="32"/>
  <c r="G91" i="32"/>
  <c r="H91" i="32"/>
  <c r="D91" i="32"/>
  <c r="E91" i="32"/>
  <c r="K91" i="32"/>
  <c r="L91" i="32"/>
  <c r="C92" i="32"/>
  <c r="G92" i="32"/>
  <c r="H92" i="32"/>
  <c r="D92" i="32"/>
  <c r="E92" i="32"/>
  <c r="K92" i="32"/>
  <c r="L92" i="32"/>
  <c r="C93" i="32"/>
  <c r="G93" i="32"/>
  <c r="H93" i="32"/>
  <c r="D93" i="32"/>
  <c r="E93" i="32"/>
  <c r="K93" i="32"/>
  <c r="L93" i="32"/>
  <c r="C94" i="32"/>
  <c r="G94" i="32"/>
  <c r="H94" i="32"/>
  <c r="F94" i="32" s="1"/>
  <c r="D94" i="32"/>
  <c r="E94" i="32"/>
  <c r="K94" i="32"/>
  <c r="L94" i="32"/>
  <c r="C95" i="32"/>
  <c r="G95" i="32"/>
  <c r="H95" i="32"/>
  <c r="F95" i="32"/>
  <c r="D95" i="32"/>
  <c r="E95" i="32"/>
  <c r="K95" i="32"/>
  <c r="L95" i="32"/>
  <c r="C96" i="32"/>
  <c r="G96" i="32"/>
  <c r="H96" i="32"/>
  <c r="D96" i="32"/>
  <c r="E96" i="32"/>
  <c r="K96" i="32"/>
  <c r="L96" i="32"/>
  <c r="C97" i="32"/>
  <c r="G97" i="32"/>
  <c r="H97" i="32"/>
  <c r="D97" i="32"/>
  <c r="E97" i="32"/>
  <c r="K97" i="32"/>
  <c r="L97" i="32"/>
  <c r="C98" i="32"/>
  <c r="G98" i="32"/>
  <c r="H98" i="32"/>
  <c r="D98" i="32"/>
  <c r="E98" i="32"/>
  <c r="K98" i="32"/>
  <c r="L98" i="32"/>
  <c r="C99" i="32"/>
  <c r="G99" i="32"/>
  <c r="H99" i="32"/>
  <c r="D99" i="32"/>
  <c r="E99" i="32"/>
  <c r="K99" i="32"/>
  <c r="L99" i="32"/>
  <c r="C100" i="32"/>
  <c r="G100" i="32"/>
  <c r="H100" i="32"/>
  <c r="D100" i="32"/>
  <c r="E100" i="32"/>
  <c r="K100" i="32"/>
  <c r="L100" i="32"/>
  <c r="C101" i="32"/>
  <c r="G101" i="32"/>
  <c r="H101" i="32"/>
  <c r="F101" i="32" s="1"/>
  <c r="D101" i="32"/>
  <c r="E101" i="32"/>
  <c r="K101" i="32"/>
  <c r="L101" i="32"/>
  <c r="C102" i="32"/>
  <c r="G102" i="32"/>
  <c r="H102" i="32"/>
  <c r="D102" i="32"/>
  <c r="E102" i="32"/>
  <c r="K102" i="32"/>
  <c r="L102" i="32"/>
  <c r="C103" i="32"/>
  <c r="G103" i="32"/>
  <c r="H103" i="32"/>
  <c r="D103" i="32"/>
  <c r="E103" i="32"/>
  <c r="K103" i="32"/>
  <c r="L103" i="32"/>
  <c r="C104" i="32"/>
  <c r="G104" i="32"/>
  <c r="H104" i="32"/>
  <c r="D104" i="32"/>
  <c r="E104" i="32"/>
  <c r="K104" i="32"/>
  <c r="L104" i="32"/>
  <c r="C105" i="32"/>
  <c r="G105" i="32"/>
  <c r="H105" i="32"/>
  <c r="D105" i="32"/>
  <c r="E105" i="32"/>
  <c r="K105" i="32"/>
  <c r="L105" i="32"/>
  <c r="C106" i="32"/>
  <c r="G106" i="32"/>
  <c r="H106" i="32"/>
  <c r="D106" i="32"/>
  <c r="E106" i="32"/>
  <c r="K106" i="32"/>
  <c r="L106" i="32"/>
  <c r="C107" i="32"/>
  <c r="G107" i="32"/>
  <c r="H107" i="32"/>
  <c r="D107" i="32"/>
  <c r="E107" i="32"/>
  <c r="K107" i="32"/>
  <c r="L107" i="32"/>
  <c r="C108" i="32"/>
  <c r="G108" i="32"/>
  <c r="H108" i="32"/>
  <c r="D108" i="32"/>
  <c r="E108" i="32"/>
  <c r="K108" i="32"/>
  <c r="L108" i="32"/>
  <c r="C109" i="32"/>
  <c r="G109" i="32"/>
  <c r="H109" i="32"/>
  <c r="D109" i="32"/>
  <c r="E109" i="32"/>
  <c r="K109" i="32"/>
  <c r="L109" i="32"/>
  <c r="C110" i="32"/>
  <c r="G110" i="32"/>
  <c r="H110" i="32"/>
  <c r="D110" i="32"/>
  <c r="E110" i="32"/>
  <c r="K110" i="32"/>
  <c r="L110" i="32"/>
  <c r="C111" i="32"/>
  <c r="G111" i="32"/>
  <c r="H111" i="32"/>
  <c r="D111" i="32"/>
  <c r="E111" i="32"/>
  <c r="K111" i="32"/>
  <c r="L111" i="32"/>
  <c r="C112" i="32"/>
  <c r="G112" i="32"/>
  <c r="H112" i="32"/>
  <c r="D112" i="32"/>
  <c r="E112" i="32"/>
  <c r="K112" i="32"/>
  <c r="L112" i="32"/>
  <c r="C113" i="32"/>
  <c r="E113" i="32"/>
  <c r="G113" i="32"/>
  <c r="H113" i="32"/>
  <c r="D113" i="32"/>
  <c r="K113" i="32"/>
  <c r="L113" i="32"/>
  <c r="C114" i="32"/>
  <c r="G114" i="32"/>
  <c r="F114" i="32" s="1"/>
  <c r="H114" i="32"/>
  <c r="D114" i="32"/>
  <c r="E114" i="32"/>
  <c r="K114" i="32"/>
  <c r="L114" i="32"/>
  <c r="C115" i="32"/>
  <c r="G115" i="32"/>
  <c r="F115" i="32" s="1"/>
  <c r="H115" i="32"/>
  <c r="D115" i="32"/>
  <c r="E115" i="32"/>
  <c r="K115" i="32"/>
  <c r="L115" i="32"/>
  <c r="C116" i="32"/>
  <c r="G116" i="32"/>
  <c r="H116" i="32"/>
  <c r="D116" i="32"/>
  <c r="E116" i="32"/>
  <c r="K116" i="32"/>
  <c r="L116" i="32"/>
  <c r="C117" i="32"/>
  <c r="G117" i="32"/>
  <c r="H117" i="32"/>
  <c r="D117" i="32"/>
  <c r="E117" i="32"/>
  <c r="K117" i="32"/>
  <c r="L117" i="32"/>
  <c r="C118" i="32"/>
  <c r="G118" i="32"/>
  <c r="H118" i="32"/>
  <c r="D118" i="32"/>
  <c r="E118" i="32"/>
  <c r="K118" i="32"/>
  <c r="L118" i="32"/>
  <c r="C119" i="32"/>
  <c r="D119" i="32"/>
  <c r="G119" i="32"/>
  <c r="H119" i="32"/>
  <c r="E119" i="32"/>
  <c r="K119" i="32"/>
  <c r="L119" i="32"/>
  <c r="C120" i="32"/>
  <c r="G120" i="32"/>
  <c r="H120" i="32"/>
  <c r="D120" i="32"/>
  <c r="E120" i="32"/>
  <c r="K120" i="32"/>
  <c r="L120" i="32"/>
  <c r="C121" i="32"/>
  <c r="G121" i="32"/>
  <c r="H121" i="32"/>
  <c r="D121" i="32"/>
  <c r="E121" i="32"/>
  <c r="K121" i="32"/>
  <c r="L121" i="32"/>
  <c r="C122" i="32"/>
  <c r="G122" i="32"/>
  <c r="H122" i="32"/>
  <c r="D122" i="32"/>
  <c r="E122" i="32"/>
  <c r="K122" i="32"/>
  <c r="L122" i="32"/>
  <c r="C123" i="32"/>
  <c r="G123" i="32"/>
  <c r="H123" i="32"/>
  <c r="D123" i="32"/>
  <c r="E123" i="32"/>
  <c r="K123" i="32"/>
  <c r="L123" i="32"/>
  <c r="C124" i="32"/>
  <c r="G124" i="32"/>
  <c r="H124" i="32"/>
  <c r="D124" i="32"/>
  <c r="E124" i="32"/>
  <c r="K124" i="32"/>
  <c r="L124" i="32"/>
  <c r="C125" i="32"/>
  <c r="G125" i="32"/>
  <c r="H125" i="32"/>
  <c r="D125" i="32"/>
  <c r="E125" i="32"/>
  <c r="K125" i="32"/>
  <c r="L125" i="32"/>
  <c r="C126" i="32"/>
  <c r="G126" i="32"/>
  <c r="H126" i="32"/>
  <c r="D126" i="32"/>
  <c r="E126" i="32"/>
  <c r="K126" i="32"/>
  <c r="L126" i="32"/>
  <c r="C127" i="32"/>
  <c r="G127" i="32"/>
  <c r="H127" i="32"/>
  <c r="D127" i="32"/>
  <c r="E127" i="32"/>
  <c r="K127" i="32"/>
  <c r="L127" i="32"/>
  <c r="C128" i="32"/>
  <c r="G128" i="32"/>
  <c r="H128" i="32"/>
  <c r="D128" i="32"/>
  <c r="E128" i="32"/>
  <c r="K128" i="32"/>
  <c r="L128" i="32"/>
  <c r="C129" i="32"/>
  <c r="G129" i="32"/>
  <c r="H129" i="32"/>
  <c r="D129" i="32"/>
  <c r="E129" i="32"/>
  <c r="K129" i="32"/>
  <c r="L129" i="32"/>
  <c r="C130" i="32"/>
  <c r="G130" i="32"/>
  <c r="H130" i="32"/>
  <c r="D130" i="32"/>
  <c r="E130" i="32"/>
  <c r="K130" i="32"/>
  <c r="L130" i="32"/>
  <c r="C131" i="32"/>
  <c r="G131" i="32"/>
  <c r="F131" i="32" s="1"/>
  <c r="H131" i="32"/>
  <c r="D131" i="32"/>
  <c r="E131" i="32"/>
  <c r="K131" i="32"/>
  <c r="L131" i="32"/>
  <c r="C132" i="32"/>
  <c r="G132" i="32"/>
  <c r="H132" i="32"/>
  <c r="D132" i="32"/>
  <c r="E132" i="32"/>
  <c r="K132" i="32"/>
  <c r="L132" i="32"/>
  <c r="C133" i="32"/>
  <c r="G133" i="32"/>
  <c r="H133" i="32"/>
  <c r="D133" i="32"/>
  <c r="E133" i="32"/>
  <c r="K133" i="32"/>
  <c r="L133" i="32"/>
  <c r="C134" i="32"/>
  <c r="G134" i="32"/>
  <c r="H134" i="32"/>
  <c r="D134" i="32"/>
  <c r="E134" i="32"/>
  <c r="K134" i="32"/>
  <c r="L134" i="32"/>
  <c r="C135" i="32"/>
  <c r="G135" i="32"/>
  <c r="F135" i="32" s="1"/>
  <c r="H135" i="32"/>
  <c r="D135" i="32"/>
  <c r="E135" i="32"/>
  <c r="K135" i="32"/>
  <c r="L135" i="32"/>
  <c r="C136" i="32"/>
  <c r="G136" i="32"/>
  <c r="F136" i="32" s="1"/>
  <c r="H136" i="32"/>
  <c r="D136" i="32"/>
  <c r="E136" i="32"/>
  <c r="K136" i="32"/>
  <c r="L136" i="32"/>
  <c r="C137" i="32"/>
  <c r="G137" i="32"/>
  <c r="H137" i="32"/>
  <c r="D137" i="32"/>
  <c r="E137" i="32"/>
  <c r="K137" i="32"/>
  <c r="L137" i="32"/>
  <c r="C138" i="32"/>
  <c r="G138" i="32"/>
  <c r="H138" i="32"/>
  <c r="D138" i="32"/>
  <c r="E138" i="32"/>
  <c r="K138" i="32"/>
  <c r="L138" i="32"/>
  <c r="C139" i="32"/>
  <c r="G139" i="32"/>
  <c r="H139" i="32"/>
  <c r="D139" i="32"/>
  <c r="E139" i="32"/>
  <c r="K139" i="32"/>
  <c r="L139" i="32"/>
  <c r="C140" i="32"/>
  <c r="G140" i="32"/>
  <c r="H140" i="32"/>
  <c r="D140" i="32"/>
  <c r="E140" i="32"/>
  <c r="K140" i="32"/>
  <c r="L140" i="32"/>
  <c r="C141" i="32"/>
  <c r="G141" i="32"/>
  <c r="H141" i="32"/>
  <c r="D141" i="32"/>
  <c r="E141" i="32"/>
  <c r="K141" i="32"/>
  <c r="L141" i="32"/>
  <c r="C142" i="32"/>
  <c r="G142" i="32"/>
  <c r="F142" i="32" s="1"/>
  <c r="H142" i="32"/>
  <c r="D142" i="32"/>
  <c r="E142" i="32"/>
  <c r="K142" i="32"/>
  <c r="L142" i="32"/>
  <c r="C143" i="32"/>
  <c r="D143" i="32"/>
  <c r="G143" i="32"/>
  <c r="H143" i="32"/>
  <c r="E143" i="32"/>
  <c r="K143" i="32"/>
  <c r="L143" i="32"/>
  <c r="C144" i="32"/>
  <c r="G144" i="32"/>
  <c r="H144" i="32"/>
  <c r="D144" i="32"/>
  <c r="E144" i="32"/>
  <c r="K144" i="32"/>
  <c r="L144" i="32"/>
  <c r="C145" i="32"/>
  <c r="G145" i="32"/>
  <c r="H145" i="32"/>
  <c r="D145" i="32"/>
  <c r="E145" i="32"/>
  <c r="K145" i="32"/>
  <c r="L145" i="32"/>
  <c r="C146" i="32"/>
  <c r="G146" i="32"/>
  <c r="H146" i="32"/>
  <c r="D146" i="32"/>
  <c r="E146" i="32"/>
  <c r="K146" i="32"/>
  <c r="L146" i="32"/>
  <c r="C147" i="32"/>
  <c r="G147" i="32"/>
  <c r="F147" i="32" s="1"/>
  <c r="H147" i="32"/>
  <c r="D147" i="32"/>
  <c r="E147" i="32"/>
  <c r="K147" i="32"/>
  <c r="L147" i="32"/>
  <c r="C148" i="32"/>
  <c r="G148" i="32"/>
  <c r="H148" i="32"/>
  <c r="D148" i="32"/>
  <c r="E148" i="32"/>
  <c r="K148" i="32"/>
  <c r="L148" i="32"/>
  <c r="C149" i="32"/>
  <c r="G149" i="32"/>
  <c r="H149" i="32"/>
  <c r="D149" i="32"/>
  <c r="E149" i="32"/>
  <c r="K149" i="32"/>
  <c r="L149" i="32"/>
  <c r="C150" i="32"/>
  <c r="G150" i="32"/>
  <c r="H150" i="32"/>
  <c r="D150" i="32"/>
  <c r="E150" i="32"/>
  <c r="K150" i="32"/>
  <c r="L150" i="32"/>
  <c r="C151" i="32"/>
  <c r="G151" i="32"/>
  <c r="H151" i="32"/>
  <c r="D151" i="32"/>
  <c r="E151" i="32"/>
  <c r="K151" i="32"/>
  <c r="L151" i="32"/>
  <c r="C152" i="32"/>
  <c r="G152" i="32"/>
  <c r="H152" i="32"/>
  <c r="D152" i="32"/>
  <c r="E152" i="32"/>
  <c r="K152" i="32"/>
  <c r="L152" i="32"/>
  <c r="C153" i="32"/>
  <c r="G153" i="32"/>
  <c r="H153" i="32"/>
  <c r="D153" i="32"/>
  <c r="E153" i="32"/>
  <c r="K153" i="32"/>
  <c r="L153" i="32"/>
  <c r="C154" i="32"/>
  <c r="G154" i="32"/>
  <c r="F154" i="32" s="1"/>
  <c r="H154" i="32"/>
  <c r="D154" i="32"/>
  <c r="E154" i="32"/>
  <c r="K154" i="32"/>
  <c r="L154" i="32"/>
  <c r="C155" i="32"/>
  <c r="G155" i="32"/>
  <c r="H155" i="32"/>
  <c r="D155" i="32"/>
  <c r="E155" i="32"/>
  <c r="K155" i="32"/>
  <c r="L155" i="32"/>
  <c r="C156" i="32"/>
  <c r="E156" i="32"/>
  <c r="G156" i="32"/>
  <c r="H156" i="32"/>
  <c r="D156" i="32"/>
  <c r="K156" i="32"/>
  <c r="L156" i="32"/>
  <c r="C157" i="32"/>
  <c r="G157" i="32"/>
  <c r="H157" i="32"/>
  <c r="D157" i="32"/>
  <c r="E157" i="32"/>
  <c r="K157" i="32"/>
  <c r="L157" i="32"/>
  <c r="C158" i="32"/>
  <c r="G158" i="32"/>
  <c r="H158" i="32"/>
  <c r="D158" i="32"/>
  <c r="E158" i="32"/>
  <c r="K158" i="32"/>
  <c r="L158" i="32"/>
  <c r="C159" i="32"/>
  <c r="G159" i="32"/>
  <c r="H159" i="32"/>
  <c r="D159" i="32"/>
  <c r="E159" i="32"/>
  <c r="K159" i="32"/>
  <c r="L159" i="32"/>
  <c r="C160" i="32"/>
  <c r="G160" i="32"/>
  <c r="F160" i="32" s="1"/>
  <c r="H160" i="32"/>
  <c r="D160" i="32"/>
  <c r="E160" i="32"/>
  <c r="K160" i="32"/>
  <c r="L160" i="32"/>
  <c r="C161" i="32"/>
  <c r="G161" i="32"/>
  <c r="H161" i="32"/>
  <c r="D161" i="32"/>
  <c r="E161" i="32"/>
  <c r="K161" i="32"/>
  <c r="L161" i="32"/>
  <c r="C162" i="32"/>
  <c r="G162" i="32"/>
  <c r="H162" i="32"/>
  <c r="D162" i="32"/>
  <c r="E162" i="32"/>
  <c r="K162" i="32"/>
  <c r="L162" i="32"/>
  <c r="C163" i="32"/>
  <c r="G163" i="32"/>
  <c r="H163" i="32"/>
  <c r="D163" i="32"/>
  <c r="E163" i="32"/>
  <c r="K163" i="32"/>
  <c r="L163" i="32"/>
  <c r="C164" i="32"/>
  <c r="G164" i="32"/>
  <c r="H164" i="32"/>
  <c r="D164" i="32"/>
  <c r="E164" i="32"/>
  <c r="K164" i="32"/>
  <c r="L164" i="32"/>
  <c r="C165" i="32"/>
  <c r="G165" i="32"/>
  <c r="H165" i="32"/>
  <c r="D165" i="32"/>
  <c r="E165" i="32"/>
  <c r="K165" i="32"/>
  <c r="L165" i="32"/>
  <c r="C166" i="32"/>
  <c r="G166" i="32"/>
  <c r="H166" i="32"/>
  <c r="D166" i="32"/>
  <c r="E166" i="32"/>
  <c r="K166" i="32"/>
  <c r="L166" i="32"/>
  <c r="C167" i="32"/>
  <c r="G167" i="32"/>
  <c r="F167" i="32" s="1"/>
  <c r="H167" i="32"/>
  <c r="D167" i="32"/>
  <c r="E167" i="32"/>
  <c r="K167" i="32"/>
  <c r="L167" i="32"/>
  <c r="C168" i="32"/>
  <c r="G168" i="32"/>
  <c r="H168" i="32"/>
  <c r="D168" i="32"/>
  <c r="E168" i="32"/>
  <c r="K168" i="32"/>
  <c r="L168" i="32"/>
  <c r="C169" i="32"/>
  <c r="G169" i="32"/>
  <c r="F169" i="32" s="1"/>
  <c r="H169" i="32"/>
  <c r="D169" i="32"/>
  <c r="E169" i="32"/>
  <c r="K169" i="32"/>
  <c r="L169" i="32"/>
  <c r="C170" i="32"/>
  <c r="G170" i="32"/>
  <c r="H170" i="32"/>
  <c r="F170" i="32"/>
  <c r="D170" i="32"/>
  <c r="E170" i="32"/>
  <c r="K170" i="32"/>
  <c r="L170" i="32"/>
  <c r="C171" i="32"/>
  <c r="G171" i="32"/>
  <c r="H171" i="32"/>
  <c r="D171" i="32"/>
  <c r="E171" i="32"/>
  <c r="K171" i="32"/>
  <c r="L171" i="32"/>
  <c r="C172" i="32"/>
  <c r="G172" i="32"/>
  <c r="F172" i="32"/>
  <c r="H172" i="32"/>
  <c r="D172" i="32"/>
  <c r="E172" i="32"/>
  <c r="K172" i="32"/>
  <c r="L172" i="32"/>
  <c r="C173" i="32"/>
  <c r="G173" i="32"/>
  <c r="H173" i="32"/>
  <c r="D173" i="32"/>
  <c r="E173" i="32"/>
  <c r="K173" i="32"/>
  <c r="L173" i="32"/>
  <c r="C174" i="32"/>
  <c r="G174" i="32"/>
  <c r="H174" i="32"/>
  <c r="D174" i="32"/>
  <c r="E174" i="32"/>
  <c r="K174" i="32"/>
  <c r="L174" i="32"/>
  <c r="C175" i="32"/>
  <c r="G175" i="32"/>
  <c r="H175" i="32"/>
  <c r="D175" i="32"/>
  <c r="E175" i="32"/>
  <c r="K175" i="32"/>
  <c r="L175" i="32"/>
  <c r="C176" i="32"/>
  <c r="G176" i="32"/>
  <c r="H176" i="32"/>
  <c r="D176" i="32"/>
  <c r="E176" i="32"/>
  <c r="K176" i="32"/>
  <c r="L176" i="32"/>
  <c r="C177" i="32"/>
  <c r="G177" i="32"/>
  <c r="H177" i="32"/>
  <c r="D177" i="32"/>
  <c r="E177" i="32"/>
  <c r="K177" i="32"/>
  <c r="L177" i="32"/>
  <c r="C178" i="32"/>
  <c r="G178" i="32"/>
  <c r="H178" i="32"/>
  <c r="F178" i="32" s="1"/>
  <c r="D178" i="32"/>
  <c r="E178" i="32"/>
  <c r="K178" i="32"/>
  <c r="L178" i="32"/>
  <c r="C179" i="32"/>
  <c r="G179" i="32"/>
  <c r="H179" i="32"/>
  <c r="F179" i="32" s="1"/>
  <c r="D179" i="32"/>
  <c r="E179" i="32"/>
  <c r="K179" i="32"/>
  <c r="L179" i="32"/>
  <c r="C180" i="32"/>
  <c r="G180" i="32"/>
  <c r="H180" i="32"/>
  <c r="D180" i="32"/>
  <c r="E180" i="32"/>
  <c r="K180" i="32"/>
  <c r="L180" i="32"/>
  <c r="C181" i="32"/>
  <c r="G181" i="32"/>
  <c r="H181" i="32"/>
  <c r="D181" i="32"/>
  <c r="E181" i="32"/>
  <c r="K181" i="32"/>
  <c r="L181" i="32"/>
  <c r="C182" i="32"/>
  <c r="G182" i="32"/>
  <c r="H182" i="32"/>
  <c r="D182" i="32"/>
  <c r="E182" i="32"/>
  <c r="K182" i="32"/>
  <c r="L182" i="32"/>
  <c r="C183" i="32"/>
  <c r="G183" i="32"/>
  <c r="H183" i="32"/>
  <c r="D183" i="32"/>
  <c r="E183" i="32"/>
  <c r="K183" i="32"/>
  <c r="L183" i="32"/>
  <c r="C184" i="32"/>
  <c r="G184" i="32"/>
  <c r="H184" i="32"/>
  <c r="D184" i="32"/>
  <c r="E184" i="32"/>
  <c r="K184" i="32"/>
  <c r="L184" i="32"/>
  <c r="C185" i="32"/>
  <c r="G185" i="32"/>
  <c r="H185" i="32"/>
  <c r="D185" i="32"/>
  <c r="E185" i="32"/>
  <c r="K185" i="32"/>
  <c r="L185" i="32"/>
  <c r="C186" i="32"/>
  <c r="G186" i="32"/>
  <c r="H186" i="32"/>
  <c r="D186" i="32"/>
  <c r="E186" i="32"/>
  <c r="K186" i="32"/>
  <c r="L186" i="32"/>
  <c r="C187" i="32"/>
  <c r="G187" i="32"/>
  <c r="H187" i="32"/>
  <c r="F187" i="32" s="1"/>
  <c r="D187" i="32"/>
  <c r="E187" i="32"/>
  <c r="K187" i="32"/>
  <c r="L187" i="32"/>
  <c r="C188" i="32"/>
  <c r="G188" i="32"/>
  <c r="H188" i="32"/>
  <c r="D188" i="32"/>
  <c r="E188" i="32"/>
  <c r="K188" i="32"/>
  <c r="L188" i="32"/>
  <c r="C189" i="32"/>
  <c r="G189" i="32"/>
  <c r="H189" i="32"/>
  <c r="D189" i="32"/>
  <c r="E189" i="32"/>
  <c r="K189" i="32"/>
  <c r="L189" i="32"/>
  <c r="C190" i="32"/>
  <c r="G190" i="32"/>
  <c r="H190" i="32"/>
  <c r="D190" i="32"/>
  <c r="E190" i="32"/>
  <c r="K190" i="32"/>
  <c r="L190" i="32"/>
  <c r="C191" i="32"/>
  <c r="G191" i="32"/>
  <c r="H191" i="32"/>
  <c r="D191" i="32"/>
  <c r="E191" i="32"/>
  <c r="K191" i="32"/>
  <c r="L191" i="32"/>
  <c r="C192" i="32"/>
  <c r="G192" i="32"/>
  <c r="H192" i="32"/>
  <c r="F192" i="32" s="1"/>
  <c r="D192" i="32"/>
  <c r="E192" i="32"/>
  <c r="K192" i="32"/>
  <c r="L192" i="32"/>
  <c r="C193" i="32"/>
  <c r="G193" i="32"/>
  <c r="H193" i="32"/>
  <c r="D193" i="32"/>
  <c r="E193" i="32"/>
  <c r="K193" i="32"/>
  <c r="L193" i="32"/>
  <c r="C194" i="32"/>
  <c r="G194" i="32"/>
  <c r="F194" i="32" s="1"/>
  <c r="H194" i="32"/>
  <c r="D194" i="32"/>
  <c r="E194" i="32"/>
  <c r="K194" i="32"/>
  <c r="L194" i="32"/>
  <c r="C195" i="32"/>
  <c r="G195" i="32"/>
  <c r="H195" i="32"/>
  <c r="D195" i="32"/>
  <c r="E195" i="32"/>
  <c r="K195" i="32"/>
  <c r="L195" i="32"/>
  <c r="C196" i="32"/>
  <c r="D196" i="32"/>
  <c r="E196" i="32"/>
  <c r="G196" i="32"/>
  <c r="H196" i="32"/>
  <c r="K196" i="32"/>
  <c r="L196" i="32"/>
  <c r="C197" i="32"/>
  <c r="G197" i="32"/>
  <c r="F197" i="32" s="1"/>
  <c r="H197" i="32"/>
  <c r="D197" i="32"/>
  <c r="E197" i="32"/>
  <c r="K197" i="32"/>
  <c r="L197" i="32"/>
  <c r="C198" i="32"/>
  <c r="G198" i="32"/>
  <c r="H198" i="32"/>
  <c r="D198" i="32"/>
  <c r="E198" i="32"/>
  <c r="K198" i="32"/>
  <c r="L198" i="32"/>
  <c r="C199" i="32"/>
  <c r="G199" i="32"/>
  <c r="H199" i="32"/>
  <c r="D199" i="32"/>
  <c r="E199" i="32"/>
  <c r="K199" i="32"/>
  <c r="L199" i="32"/>
  <c r="C200" i="32"/>
  <c r="G200" i="32"/>
  <c r="H200" i="32"/>
  <c r="D200" i="32"/>
  <c r="E200" i="32"/>
  <c r="K200" i="32"/>
  <c r="L200" i="32"/>
  <c r="C201" i="32"/>
  <c r="D201" i="32"/>
  <c r="G201" i="32"/>
  <c r="H201" i="32"/>
  <c r="E201" i="32"/>
  <c r="K201" i="32"/>
  <c r="L201" i="32"/>
  <c r="C202" i="32"/>
  <c r="G202" i="32"/>
  <c r="H202" i="32"/>
  <c r="D202" i="32"/>
  <c r="E202" i="32"/>
  <c r="K202" i="32"/>
  <c r="L202" i="32"/>
  <c r="C203" i="32"/>
  <c r="D203" i="32"/>
  <c r="G203" i="32"/>
  <c r="H203" i="32"/>
  <c r="E203" i="32"/>
  <c r="K203" i="32"/>
  <c r="L203" i="32"/>
  <c r="C204" i="32"/>
  <c r="G204" i="32"/>
  <c r="H204" i="32"/>
  <c r="D204" i="32"/>
  <c r="E204" i="32"/>
  <c r="K204" i="32"/>
  <c r="L204" i="32"/>
  <c r="C205" i="32"/>
  <c r="G205" i="32"/>
  <c r="F205" i="32" s="1"/>
  <c r="H205" i="32"/>
  <c r="D205" i="32"/>
  <c r="E205" i="32"/>
  <c r="K205" i="32"/>
  <c r="L205" i="32"/>
  <c r="C206" i="32"/>
  <c r="G206" i="32"/>
  <c r="H206" i="32"/>
  <c r="D206" i="32"/>
  <c r="E206" i="32"/>
  <c r="K206" i="32"/>
  <c r="L206" i="32"/>
  <c r="C207" i="32"/>
  <c r="G207" i="32"/>
  <c r="H207" i="32"/>
  <c r="D207" i="32"/>
  <c r="E207" i="32"/>
  <c r="K207" i="32"/>
  <c r="L207" i="32"/>
  <c r="C208" i="32"/>
  <c r="G208" i="32"/>
  <c r="H208" i="32"/>
  <c r="F208" i="32" s="1"/>
  <c r="D208" i="32"/>
  <c r="E208" i="32"/>
  <c r="K208" i="32"/>
  <c r="L208" i="32"/>
  <c r="C209" i="32"/>
  <c r="G209" i="32"/>
  <c r="H209" i="32"/>
  <c r="D209" i="32"/>
  <c r="E209" i="32"/>
  <c r="K209" i="32"/>
  <c r="L209" i="32"/>
  <c r="C210" i="32"/>
  <c r="G210" i="32"/>
  <c r="H210" i="32"/>
  <c r="F210" i="32" s="1"/>
  <c r="D210" i="32"/>
  <c r="E210" i="32"/>
  <c r="K210" i="32"/>
  <c r="L210" i="32"/>
  <c r="C211" i="32"/>
  <c r="G211" i="32"/>
  <c r="H211" i="32"/>
  <c r="D211" i="32"/>
  <c r="E211" i="32"/>
  <c r="K211" i="32"/>
  <c r="L211" i="32"/>
  <c r="C212" i="32"/>
  <c r="G212" i="32"/>
  <c r="H212" i="32"/>
  <c r="F212" i="32" s="1"/>
  <c r="D212" i="32"/>
  <c r="E212" i="32"/>
  <c r="K212" i="32"/>
  <c r="L212" i="32"/>
  <c r="C213" i="32"/>
  <c r="G213" i="32"/>
  <c r="H213" i="32"/>
  <c r="D213" i="32"/>
  <c r="E213" i="32"/>
  <c r="K213" i="32"/>
  <c r="L213" i="32"/>
  <c r="C214" i="32"/>
  <c r="G214" i="32"/>
  <c r="F214" i="32" s="1"/>
  <c r="H214" i="32"/>
  <c r="D214" i="32"/>
  <c r="E214" i="32"/>
  <c r="K214" i="32"/>
  <c r="L214" i="32"/>
  <c r="C215" i="32"/>
  <c r="G215" i="32"/>
  <c r="H215" i="32"/>
  <c r="D215" i="32"/>
  <c r="E215" i="32"/>
  <c r="K215" i="32"/>
  <c r="L215" i="32"/>
  <c r="C216" i="32"/>
  <c r="G216" i="32"/>
  <c r="H216" i="32"/>
  <c r="D216" i="32"/>
  <c r="E216" i="32"/>
  <c r="K216" i="32"/>
  <c r="L216" i="32"/>
  <c r="C217" i="32"/>
  <c r="G217" i="32"/>
  <c r="H217" i="32"/>
  <c r="D217" i="32"/>
  <c r="E217" i="32"/>
  <c r="K217" i="32"/>
  <c r="L217" i="32"/>
  <c r="C218" i="32"/>
  <c r="G218" i="32"/>
  <c r="H218" i="32"/>
  <c r="D218" i="32"/>
  <c r="E218" i="32"/>
  <c r="K218" i="32"/>
  <c r="L218" i="32"/>
  <c r="C219" i="32"/>
  <c r="G219" i="32"/>
  <c r="H219" i="32"/>
  <c r="F219" i="32" s="1"/>
  <c r="D219" i="32"/>
  <c r="E219" i="32"/>
  <c r="K219" i="32"/>
  <c r="L219" i="32"/>
  <c r="C220" i="32"/>
  <c r="G220" i="32"/>
  <c r="H220" i="32"/>
  <c r="D220" i="32"/>
  <c r="E220" i="32"/>
  <c r="K220" i="32"/>
  <c r="L220" i="32"/>
  <c r="C221" i="32"/>
  <c r="G221" i="32"/>
  <c r="H221" i="32"/>
  <c r="D221" i="32"/>
  <c r="E221" i="32"/>
  <c r="K221" i="32"/>
  <c r="L221" i="32"/>
  <c r="C222" i="32"/>
  <c r="G222" i="32"/>
  <c r="H222" i="32"/>
  <c r="D222" i="32"/>
  <c r="E222" i="32"/>
  <c r="K222" i="32"/>
  <c r="L222" i="32"/>
  <c r="C223" i="32"/>
  <c r="G223" i="32"/>
  <c r="H223" i="32"/>
  <c r="D223" i="32"/>
  <c r="E223" i="32"/>
  <c r="K223" i="32"/>
  <c r="L223" i="32"/>
  <c r="C224" i="32"/>
  <c r="G224" i="32"/>
  <c r="H224" i="32"/>
  <c r="D224" i="32"/>
  <c r="E224" i="32"/>
  <c r="K224" i="32"/>
  <c r="L224" i="32"/>
  <c r="C225" i="32"/>
  <c r="G225" i="32"/>
  <c r="H225" i="32"/>
  <c r="D225" i="32"/>
  <c r="E225" i="32"/>
  <c r="K225" i="32"/>
  <c r="L225" i="32"/>
  <c r="C226" i="32"/>
  <c r="G226" i="32"/>
  <c r="H226" i="32"/>
  <c r="D226" i="32"/>
  <c r="E226" i="32"/>
  <c r="K226" i="32"/>
  <c r="L226" i="32"/>
  <c r="C227" i="32"/>
  <c r="G227" i="32"/>
  <c r="H227" i="32"/>
  <c r="D227" i="32"/>
  <c r="E227" i="32"/>
  <c r="K227" i="32"/>
  <c r="L227" i="32"/>
  <c r="C228" i="32"/>
  <c r="G228" i="32"/>
  <c r="H228" i="32"/>
  <c r="D228" i="32"/>
  <c r="E228" i="32"/>
  <c r="K228" i="32"/>
  <c r="L228" i="32"/>
  <c r="C229" i="32"/>
  <c r="G229" i="32"/>
  <c r="H229" i="32"/>
  <c r="D229" i="32"/>
  <c r="E229" i="32"/>
  <c r="K229" i="32"/>
  <c r="L229" i="32"/>
  <c r="C230" i="32"/>
  <c r="G230" i="32"/>
  <c r="H230" i="32"/>
  <c r="D230" i="32"/>
  <c r="E230" i="32"/>
  <c r="K230" i="32"/>
  <c r="L230" i="32"/>
  <c r="C231" i="32"/>
  <c r="D231" i="32"/>
  <c r="G231" i="32"/>
  <c r="H231" i="32"/>
  <c r="E231" i="32"/>
  <c r="K231" i="32"/>
  <c r="L231" i="32"/>
  <c r="C232" i="32"/>
  <c r="G232" i="32"/>
  <c r="F232" i="32"/>
  <c r="H232" i="32"/>
  <c r="D232" i="32"/>
  <c r="E232" i="32"/>
  <c r="K232" i="32"/>
  <c r="L232" i="32"/>
  <c r="C233" i="32"/>
  <c r="G233" i="32"/>
  <c r="H233" i="32"/>
  <c r="D233" i="32"/>
  <c r="E233" i="32"/>
  <c r="K233" i="32"/>
  <c r="L233" i="32"/>
  <c r="C234" i="32"/>
  <c r="G234" i="32"/>
  <c r="H234" i="32"/>
  <c r="D234" i="32"/>
  <c r="E234" i="32"/>
  <c r="K234" i="32"/>
  <c r="L234" i="32"/>
  <c r="C235" i="32"/>
  <c r="G235" i="32"/>
  <c r="H235" i="32"/>
  <c r="D235" i="32"/>
  <c r="E235" i="32"/>
  <c r="K235" i="32"/>
  <c r="L235" i="32"/>
  <c r="C236" i="32"/>
  <c r="G236" i="32"/>
  <c r="H236" i="32"/>
  <c r="D236" i="32"/>
  <c r="E236" i="32"/>
  <c r="K236" i="32"/>
  <c r="L236" i="32"/>
  <c r="C237" i="32"/>
  <c r="G237" i="32"/>
  <c r="F237" i="32" s="1"/>
  <c r="H237" i="32"/>
  <c r="D237" i="32"/>
  <c r="E237" i="32"/>
  <c r="K237" i="32"/>
  <c r="L237" i="32"/>
  <c r="C238" i="32"/>
  <c r="E238" i="32"/>
  <c r="G238" i="32"/>
  <c r="H238" i="32"/>
  <c r="D238" i="32"/>
  <c r="K238" i="32"/>
  <c r="L238" i="32"/>
  <c r="C239" i="32"/>
  <c r="G239" i="32"/>
  <c r="F239" i="32" s="1"/>
  <c r="H239" i="32"/>
  <c r="D239" i="32"/>
  <c r="E239" i="32"/>
  <c r="K239" i="32"/>
  <c r="L239" i="32"/>
  <c r="C240" i="32"/>
  <c r="G240" i="32"/>
  <c r="H240" i="32"/>
  <c r="D240" i="32"/>
  <c r="E240" i="32"/>
  <c r="K240" i="32"/>
  <c r="L240" i="32"/>
  <c r="C241" i="32"/>
  <c r="G241" i="32"/>
  <c r="H241" i="32"/>
  <c r="D241" i="32"/>
  <c r="E241" i="32"/>
  <c r="K241" i="32"/>
  <c r="L241" i="32"/>
  <c r="C242" i="32"/>
  <c r="G242" i="32"/>
  <c r="H242" i="32"/>
  <c r="D242" i="32"/>
  <c r="E242" i="32"/>
  <c r="K242" i="32"/>
  <c r="L242" i="32"/>
  <c r="C243" i="32"/>
  <c r="G243" i="32"/>
  <c r="H243" i="32"/>
  <c r="D243" i="32"/>
  <c r="E243" i="32"/>
  <c r="K243" i="32"/>
  <c r="L243" i="32"/>
  <c r="C244" i="32"/>
  <c r="G244" i="32"/>
  <c r="H244" i="32"/>
  <c r="D244" i="32"/>
  <c r="E244" i="32"/>
  <c r="K244" i="32"/>
  <c r="L244" i="32"/>
  <c r="C245" i="32"/>
  <c r="E245" i="32"/>
  <c r="G245" i="32"/>
  <c r="F245" i="32" s="1"/>
  <c r="H245" i="32"/>
  <c r="D245" i="32"/>
  <c r="K245" i="32"/>
  <c r="L245" i="32"/>
  <c r="C246" i="32"/>
  <c r="G246" i="32"/>
  <c r="H246" i="32"/>
  <c r="D246" i="32"/>
  <c r="E246" i="32"/>
  <c r="K246" i="32"/>
  <c r="L246" i="32"/>
  <c r="C247" i="32"/>
  <c r="G247" i="32"/>
  <c r="H247" i="32"/>
  <c r="D247" i="32"/>
  <c r="E247" i="32"/>
  <c r="K247" i="32"/>
  <c r="L247" i="32"/>
  <c r="C248" i="32"/>
  <c r="G248" i="32"/>
  <c r="H248" i="32"/>
  <c r="D248" i="32"/>
  <c r="E248" i="32"/>
  <c r="K248" i="32"/>
  <c r="L248" i="32"/>
  <c r="C249" i="32"/>
  <c r="G249" i="32"/>
  <c r="H249" i="32"/>
  <c r="D249" i="32"/>
  <c r="E249" i="32"/>
  <c r="K249" i="32"/>
  <c r="L249" i="32"/>
  <c r="C250" i="32"/>
  <c r="G250" i="32"/>
  <c r="H250" i="32"/>
  <c r="D250" i="32"/>
  <c r="E250" i="32"/>
  <c r="K250" i="32"/>
  <c r="L250" i="32"/>
  <c r="C251" i="32"/>
  <c r="G251" i="32"/>
  <c r="H251" i="32"/>
  <c r="D251" i="32"/>
  <c r="E251" i="32"/>
  <c r="K251" i="32"/>
  <c r="L251" i="32"/>
  <c r="C252" i="32"/>
  <c r="D252" i="32"/>
  <c r="G252" i="32"/>
  <c r="F252" i="32" s="1"/>
  <c r="H252" i="32"/>
  <c r="E252" i="32"/>
  <c r="K252" i="32"/>
  <c r="L252" i="32"/>
  <c r="C253" i="32"/>
  <c r="G253" i="32"/>
  <c r="H253" i="32"/>
  <c r="D253" i="32"/>
  <c r="E253" i="32"/>
  <c r="K253" i="32"/>
  <c r="L253" i="32"/>
  <c r="C254" i="32"/>
  <c r="G254" i="32"/>
  <c r="F254" i="32" s="1"/>
  <c r="H254" i="32"/>
  <c r="D254" i="32"/>
  <c r="E254" i="32"/>
  <c r="K254" i="32"/>
  <c r="L254" i="32"/>
  <c r="C255" i="32"/>
  <c r="G255" i="32"/>
  <c r="H255" i="32"/>
  <c r="D255" i="32"/>
  <c r="E255" i="32"/>
  <c r="K255" i="32"/>
  <c r="L255" i="32"/>
  <c r="C256" i="32"/>
  <c r="G256" i="32"/>
  <c r="H256" i="32"/>
  <c r="D256" i="32"/>
  <c r="E256" i="32"/>
  <c r="K256" i="32"/>
  <c r="L256" i="32"/>
  <c r="C257" i="32"/>
  <c r="G257" i="32"/>
  <c r="H257" i="32"/>
  <c r="D257" i="32"/>
  <c r="E257" i="32"/>
  <c r="K257" i="32"/>
  <c r="L257" i="32"/>
  <c r="C258" i="32"/>
  <c r="G258" i="32"/>
  <c r="H258" i="32"/>
  <c r="D258" i="32"/>
  <c r="E258" i="32"/>
  <c r="K258" i="32"/>
  <c r="L258" i="32"/>
  <c r="C259" i="32"/>
  <c r="G259" i="32"/>
  <c r="H259" i="32"/>
  <c r="D259" i="32"/>
  <c r="E259" i="32"/>
  <c r="K259" i="32"/>
  <c r="L259" i="32"/>
  <c r="C260" i="32"/>
  <c r="E260" i="32"/>
  <c r="G260" i="32"/>
  <c r="F260" i="32" s="1"/>
  <c r="H260" i="32"/>
  <c r="D260" i="32"/>
  <c r="K260" i="32"/>
  <c r="L260" i="32"/>
  <c r="C261" i="32"/>
  <c r="G261" i="32"/>
  <c r="F261" i="32" s="1"/>
  <c r="H261" i="32"/>
  <c r="D261" i="32"/>
  <c r="E261" i="32"/>
  <c r="K261" i="32"/>
  <c r="L261" i="32"/>
  <c r="C262" i="32"/>
  <c r="G262" i="32"/>
  <c r="H262" i="32"/>
  <c r="D262" i="32"/>
  <c r="E262" i="32"/>
  <c r="K262" i="32"/>
  <c r="L262" i="32"/>
  <c r="C263" i="32"/>
  <c r="G263" i="32"/>
  <c r="F263" i="32" s="1"/>
  <c r="H263" i="32"/>
  <c r="D263" i="32"/>
  <c r="E263" i="32"/>
  <c r="K263" i="32"/>
  <c r="L263" i="32"/>
  <c r="C264" i="32"/>
  <c r="G264" i="32"/>
  <c r="F264" i="32" s="1"/>
  <c r="H264" i="32"/>
  <c r="D264" i="32"/>
  <c r="E264" i="32"/>
  <c r="K264" i="32"/>
  <c r="L264" i="32"/>
  <c r="C265" i="32"/>
  <c r="G265" i="32"/>
  <c r="H265" i="32"/>
  <c r="D265" i="32"/>
  <c r="E265" i="32"/>
  <c r="K265" i="32"/>
  <c r="L265" i="32"/>
  <c r="C266" i="32"/>
  <c r="G266" i="32"/>
  <c r="F266" i="32" s="1"/>
  <c r="H266" i="32"/>
  <c r="D266" i="32"/>
  <c r="E266" i="32"/>
  <c r="K266" i="32"/>
  <c r="L266" i="32"/>
  <c r="C267" i="32"/>
  <c r="D267" i="32"/>
  <c r="G267" i="32"/>
  <c r="H267" i="32"/>
  <c r="E267" i="32"/>
  <c r="K267" i="32"/>
  <c r="L267" i="32"/>
  <c r="C268" i="32"/>
  <c r="G268" i="32"/>
  <c r="H268" i="32"/>
  <c r="D268" i="32"/>
  <c r="E268" i="32"/>
  <c r="K268" i="32"/>
  <c r="L268" i="32"/>
  <c r="C269" i="32"/>
  <c r="G269" i="32"/>
  <c r="H269" i="32"/>
  <c r="D269" i="32"/>
  <c r="E269" i="32"/>
  <c r="K269" i="32"/>
  <c r="L269" i="32"/>
  <c r="C270" i="32"/>
  <c r="G270" i="32"/>
  <c r="H270" i="32"/>
  <c r="D270" i="32"/>
  <c r="E270" i="32"/>
  <c r="K270" i="32"/>
  <c r="L270" i="32"/>
  <c r="C271" i="32"/>
  <c r="G271" i="32"/>
  <c r="H271" i="32"/>
  <c r="D271" i="32"/>
  <c r="E271" i="32"/>
  <c r="K271" i="32"/>
  <c r="L271" i="32"/>
  <c r="C272" i="32"/>
  <c r="G272" i="32"/>
  <c r="F272" i="32" s="1"/>
  <c r="H272" i="32"/>
  <c r="D272" i="32"/>
  <c r="E272" i="32"/>
  <c r="K272" i="32"/>
  <c r="L272" i="32"/>
  <c r="C273" i="32"/>
  <c r="G273" i="32"/>
  <c r="H273" i="32"/>
  <c r="D273" i="32"/>
  <c r="E273" i="32"/>
  <c r="K273" i="32"/>
  <c r="L273" i="32"/>
  <c r="C274" i="32"/>
  <c r="G274" i="32"/>
  <c r="H274" i="32"/>
  <c r="D274" i="32"/>
  <c r="E274" i="32"/>
  <c r="K274" i="32"/>
  <c r="L274" i="32"/>
  <c r="C275" i="32"/>
  <c r="G275" i="32"/>
  <c r="F275" i="32" s="1"/>
  <c r="H275" i="32"/>
  <c r="D275" i="32"/>
  <c r="E275" i="32"/>
  <c r="K275" i="32"/>
  <c r="L275" i="32"/>
  <c r="C276" i="32"/>
  <c r="G276" i="32"/>
  <c r="F276" i="32" s="1"/>
  <c r="H276" i="32"/>
  <c r="D276" i="32"/>
  <c r="E276" i="32"/>
  <c r="K276" i="32"/>
  <c r="L276" i="32"/>
  <c r="C277" i="32"/>
  <c r="G277" i="32"/>
  <c r="H277" i="32"/>
  <c r="D277" i="32"/>
  <c r="E277" i="32"/>
  <c r="K277" i="32"/>
  <c r="L277" i="32"/>
  <c r="C278" i="32"/>
  <c r="G278" i="32"/>
  <c r="F278" i="32" s="1"/>
  <c r="H278" i="32"/>
  <c r="D278" i="32"/>
  <c r="E278" i="32"/>
  <c r="K278" i="32"/>
  <c r="L278" i="32"/>
  <c r="C279" i="32"/>
  <c r="G279" i="32"/>
  <c r="H279" i="32"/>
  <c r="D279" i="32"/>
  <c r="E279" i="32"/>
  <c r="K279" i="32"/>
  <c r="L279" i="32"/>
  <c r="C280" i="32"/>
  <c r="D280" i="32"/>
  <c r="G280" i="32"/>
  <c r="F280" i="32" s="1"/>
  <c r="H280" i="32"/>
  <c r="E280" i="32"/>
  <c r="K280" i="32"/>
  <c r="L280" i="32"/>
  <c r="C281" i="32"/>
  <c r="G281" i="32"/>
  <c r="H281" i="32"/>
  <c r="D281" i="32"/>
  <c r="E281" i="32"/>
  <c r="K281" i="32"/>
  <c r="L281" i="32"/>
  <c r="C282" i="32"/>
  <c r="G282" i="32"/>
  <c r="H282" i="32"/>
  <c r="D282" i="32"/>
  <c r="E282" i="32"/>
  <c r="K282" i="32"/>
  <c r="L282" i="32"/>
  <c r="C283" i="32"/>
  <c r="G283" i="32"/>
  <c r="H283" i="32"/>
  <c r="D283" i="32"/>
  <c r="E283" i="32"/>
  <c r="K283" i="32"/>
  <c r="L283" i="32"/>
  <c r="C284" i="32"/>
  <c r="G284" i="32"/>
  <c r="H284" i="32"/>
  <c r="D284" i="32"/>
  <c r="E284" i="32"/>
  <c r="K284" i="32"/>
  <c r="L284" i="32"/>
  <c r="C285" i="32"/>
  <c r="G285" i="32"/>
  <c r="H285" i="32"/>
  <c r="D285" i="32"/>
  <c r="E285" i="32"/>
  <c r="K285" i="32"/>
  <c r="L285" i="32"/>
  <c r="C286" i="32"/>
  <c r="G286" i="32"/>
  <c r="H286" i="32"/>
  <c r="D286" i="32"/>
  <c r="E286" i="32"/>
  <c r="K286" i="32"/>
  <c r="L286" i="32"/>
  <c r="C287" i="32"/>
  <c r="G287" i="32"/>
  <c r="H287" i="32"/>
  <c r="D287" i="32"/>
  <c r="E287" i="32"/>
  <c r="K287" i="32"/>
  <c r="L287" i="32"/>
  <c r="C288" i="32"/>
  <c r="G288" i="32"/>
  <c r="F288" i="32" s="1"/>
  <c r="H288" i="32"/>
  <c r="D288" i="32"/>
  <c r="E288" i="32"/>
  <c r="K288" i="32"/>
  <c r="L288" i="32"/>
  <c r="C289" i="32"/>
  <c r="G289" i="32"/>
  <c r="H289" i="32"/>
  <c r="D289" i="32"/>
  <c r="E289" i="32"/>
  <c r="K289" i="32"/>
  <c r="L289" i="32"/>
  <c r="C290" i="32"/>
  <c r="G290" i="32"/>
  <c r="H290" i="32"/>
  <c r="D290" i="32"/>
  <c r="E290" i="32"/>
  <c r="K290" i="32"/>
  <c r="L290" i="32"/>
  <c r="C291" i="32"/>
  <c r="G291" i="32"/>
  <c r="H291" i="32"/>
  <c r="D291" i="32"/>
  <c r="E291" i="32"/>
  <c r="K291" i="32"/>
  <c r="L291" i="32"/>
  <c r="C292" i="32"/>
  <c r="G292" i="32"/>
  <c r="F292" i="32" s="1"/>
  <c r="H292" i="32"/>
  <c r="D292" i="32"/>
  <c r="E292" i="32"/>
  <c r="K292" i="32"/>
  <c r="L292" i="32"/>
  <c r="C293" i="32"/>
  <c r="G293" i="32"/>
  <c r="H293" i="32"/>
  <c r="D293" i="32"/>
  <c r="E293" i="32"/>
  <c r="K293" i="32"/>
  <c r="L293" i="32"/>
  <c r="C294" i="32"/>
  <c r="G294" i="32"/>
  <c r="H294" i="32"/>
  <c r="D294" i="32"/>
  <c r="E294" i="32"/>
  <c r="K294" i="32"/>
  <c r="L294" i="32"/>
  <c r="C295" i="32"/>
  <c r="G295" i="32"/>
  <c r="H295" i="32"/>
  <c r="D295" i="32"/>
  <c r="E295" i="32"/>
  <c r="K295" i="32"/>
  <c r="L295" i="32"/>
  <c r="C296" i="32"/>
  <c r="G296" i="32"/>
  <c r="H296" i="32"/>
  <c r="D296" i="32"/>
  <c r="E296" i="32"/>
  <c r="K296" i="32"/>
  <c r="L296" i="32"/>
  <c r="C297" i="32"/>
  <c r="G297" i="32"/>
  <c r="H297" i="32"/>
  <c r="D297" i="32"/>
  <c r="E297" i="32"/>
  <c r="K297" i="32"/>
  <c r="L297" i="32"/>
  <c r="C298" i="32"/>
  <c r="G298" i="32"/>
  <c r="H298" i="32"/>
  <c r="D298" i="32"/>
  <c r="E298" i="32"/>
  <c r="K298" i="32"/>
  <c r="L298" i="32"/>
  <c r="C299" i="32"/>
  <c r="G299" i="32"/>
  <c r="H299" i="32"/>
  <c r="D299" i="32"/>
  <c r="E299" i="32"/>
  <c r="K299" i="32"/>
  <c r="L299" i="32"/>
  <c r="C300" i="32"/>
  <c r="G300" i="32"/>
  <c r="F300" i="32"/>
  <c r="H300" i="32"/>
  <c r="D300" i="32"/>
  <c r="E300" i="32"/>
  <c r="K300" i="32"/>
  <c r="L300" i="32"/>
  <c r="C301" i="32"/>
  <c r="G301" i="32"/>
  <c r="H301" i="32"/>
  <c r="D301" i="32"/>
  <c r="E301" i="32"/>
  <c r="K301" i="32"/>
  <c r="L301" i="32"/>
  <c r="C302" i="32"/>
  <c r="G302" i="32"/>
  <c r="F302" i="32" s="1"/>
  <c r="H302" i="32"/>
  <c r="D302" i="32"/>
  <c r="E302" i="32"/>
  <c r="K302" i="32"/>
  <c r="L302" i="32"/>
  <c r="C303" i="32"/>
  <c r="G303" i="32"/>
  <c r="F303" i="32" s="1"/>
  <c r="H303" i="32"/>
  <c r="D303" i="32"/>
  <c r="E303" i="32"/>
  <c r="K303" i="32"/>
  <c r="L303" i="32"/>
  <c r="C304" i="32"/>
  <c r="G304" i="32"/>
  <c r="H304" i="32"/>
  <c r="F304" i="32" s="1"/>
  <c r="D304" i="32"/>
  <c r="E304" i="32"/>
  <c r="K304" i="32"/>
  <c r="L304" i="32"/>
  <c r="C305" i="32"/>
  <c r="G305" i="32"/>
  <c r="H305" i="32"/>
  <c r="D305" i="32"/>
  <c r="E305" i="32"/>
  <c r="K305" i="32"/>
  <c r="L305" i="32"/>
  <c r="C306" i="32"/>
  <c r="G306" i="32"/>
  <c r="H306" i="32"/>
  <c r="D306" i="32"/>
  <c r="E306" i="32"/>
  <c r="K306" i="32"/>
  <c r="L306" i="32"/>
  <c r="C307" i="32"/>
  <c r="G307" i="32"/>
  <c r="H307" i="32"/>
  <c r="D307" i="32"/>
  <c r="E307" i="32"/>
  <c r="K307" i="32"/>
  <c r="L307" i="32"/>
  <c r="C308" i="32"/>
  <c r="G308" i="32"/>
  <c r="H308" i="32"/>
  <c r="D308" i="32"/>
  <c r="E308" i="32"/>
  <c r="K308" i="32"/>
  <c r="L308" i="32"/>
  <c r="C309" i="32"/>
  <c r="G309" i="32"/>
  <c r="H309" i="32"/>
  <c r="D309" i="32"/>
  <c r="E309" i="32"/>
  <c r="K309" i="32"/>
  <c r="L309" i="32"/>
  <c r="C310" i="32"/>
  <c r="G310" i="32"/>
  <c r="H310" i="32"/>
  <c r="F310" i="32"/>
  <c r="D310" i="32"/>
  <c r="E310" i="32"/>
  <c r="K310" i="32"/>
  <c r="L310" i="32"/>
  <c r="C311" i="32"/>
  <c r="G311" i="32"/>
  <c r="H311" i="32"/>
  <c r="D311" i="32"/>
  <c r="E311" i="32"/>
  <c r="K311" i="32"/>
  <c r="L311" i="32"/>
  <c r="C312" i="32"/>
  <c r="G312" i="32"/>
  <c r="H312" i="32"/>
  <c r="D312" i="32"/>
  <c r="E312" i="32"/>
  <c r="K312" i="32"/>
  <c r="L312" i="32"/>
  <c r="C313" i="32"/>
  <c r="G313" i="32"/>
  <c r="H313" i="32"/>
  <c r="D313" i="32"/>
  <c r="E313" i="32"/>
  <c r="K313" i="32"/>
  <c r="L313" i="32"/>
  <c r="C314" i="32"/>
  <c r="G314" i="32"/>
  <c r="H314" i="32"/>
  <c r="D314" i="32"/>
  <c r="E314" i="32"/>
  <c r="K314" i="32"/>
  <c r="L314" i="32"/>
  <c r="C315" i="32"/>
  <c r="G315" i="32"/>
  <c r="F315" i="32" s="1"/>
  <c r="H315" i="32"/>
  <c r="D315" i="32"/>
  <c r="E315" i="32"/>
  <c r="K315" i="32"/>
  <c r="L315" i="32"/>
  <c r="C316" i="32"/>
  <c r="G316" i="32"/>
  <c r="H316" i="32"/>
  <c r="D316" i="32"/>
  <c r="E316" i="32"/>
  <c r="K316" i="32"/>
  <c r="L316" i="32"/>
  <c r="C317" i="32"/>
  <c r="G317" i="32"/>
  <c r="H317" i="32"/>
  <c r="D317" i="32"/>
  <c r="E317" i="32"/>
  <c r="K317" i="32"/>
  <c r="L317" i="32"/>
  <c r="C318" i="32"/>
  <c r="G318" i="32"/>
  <c r="H318" i="32"/>
  <c r="D318" i="32"/>
  <c r="E318" i="32"/>
  <c r="K318" i="32"/>
  <c r="L318" i="32"/>
  <c r="C319" i="32"/>
  <c r="G319" i="32"/>
  <c r="H319" i="32"/>
  <c r="D319" i="32"/>
  <c r="E319" i="32"/>
  <c r="K319" i="32"/>
  <c r="L319" i="32"/>
  <c r="C320" i="32"/>
  <c r="G320" i="32"/>
  <c r="H320" i="32"/>
  <c r="D320" i="32"/>
  <c r="E320" i="32"/>
  <c r="K320" i="32"/>
  <c r="L320" i="32"/>
  <c r="C321" i="32"/>
  <c r="G321" i="32"/>
  <c r="H321" i="32"/>
  <c r="D321" i="32"/>
  <c r="E321" i="32"/>
  <c r="K321" i="32"/>
  <c r="L321" i="32"/>
  <c r="C322" i="32"/>
  <c r="G322" i="32"/>
  <c r="H322" i="32"/>
  <c r="D322" i="32"/>
  <c r="E322" i="32"/>
  <c r="K322" i="32"/>
  <c r="L322" i="32"/>
  <c r="C323" i="32"/>
  <c r="D323" i="32"/>
  <c r="G323" i="32"/>
  <c r="H323" i="32"/>
  <c r="E323" i="32"/>
  <c r="K323" i="32"/>
  <c r="L323" i="32"/>
  <c r="C324" i="32"/>
  <c r="G324" i="32"/>
  <c r="F324" i="32" s="1"/>
  <c r="H324" i="32"/>
  <c r="D324" i="32"/>
  <c r="E324" i="32"/>
  <c r="K324" i="32"/>
  <c r="L324" i="32"/>
  <c r="C325" i="32"/>
  <c r="G325" i="32"/>
  <c r="H325" i="32"/>
  <c r="D325" i="32"/>
  <c r="E325" i="32"/>
  <c r="K325" i="32"/>
  <c r="L325" i="32"/>
  <c r="C326" i="32"/>
  <c r="G326" i="32"/>
  <c r="H326" i="32"/>
  <c r="D326" i="32"/>
  <c r="E326" i="32"/>
  <c r="K326" i="32"/>
  <c r="L326" i="32"/>
  <c r="C327" i="32"/>
  <c r="G327" i="32"/>
  <c r="H327" i="32"/>
  <c r="D327" i="32"/>
  <c r="E327" i="32"/>
  <c r="K327" i="32"/>
  <c r="L327" i="32"/>
  <c r="C328" i="32"/>
  <c r="G328" i="32"/>
  <c r="H328" i="32"/>
  <c r="D328" i="32"/>
  <c r="E328" i="32"/>
  <c r="K328" i="32"/>
  <c r="L328" i="32"/>
  <c r="C329" i="32"/>
  <c r="G329" i="32"/>
  <c r="H329" i="32"/>
  <c r="D329" i="32"/>
  <c r="E329" i="32"/>
  <c r="K329" i="32"/>
  <c r="L329" i="32"/>
  <c r="C330" i="32"/>
  <c r="G330" i="32"/>
  <c r="F330" i="32" s="1"/>
  <c r="H330" i="32"/>
  <c r="D330" i="32"/>
  <c r="E330" i="32"/>
  <c r="K330" i="32"/>
  <c r="L330" i="32"/>
  <c r="C331" i="32"/>
  <c r="G331" i="32"/>
  <c r="F331" i="32" s="1"/>
  <c r="H331" i="32"/>
  <c r="D331" i="32"/>
  <c r="E331" i="32"/>
  <c r="K331" i="32"/>
  <c r="L331" i="32"/>
  <c r="C332" i="32"/>
  <c r="G332" i="32"/>
  <c r="H332" i="32"/>
  <c r="D332" i="32"/>
  <c r="E332" i="32"/>
  <c r="K332" i="32"/>
  <c r="L332" i="32"/>
  <c r="C333" i="32"/>
  <c r="G333" i="32"/>
  <c r="H333" i="32"/>
  <c r="D333" i="32"/>
  <c r="E333" i="32"/>
  <c r="K333" i="32"/>
  <c r="L333" i="32"/>
  <c r="C334" i="32"/>
  <c r="G334" i="32"/>
  <c r="H334" i="32"/>
  <c r="D334" i="32"/>
  <c r="E334" i="32"/>
  <c r="K334" i="32"/>
  <c r="L334" i="32"/>
  <c r="C335" i="32"/>
  <c r="G335" i="32"/>
  <c r="H335" i="32"/>
  <c r="D335" i="32"/>
  <c r="E335" i="32"/>
  <c r="K335" i="32"/>
  <c r="L335" i="32"/>
  <c r="C336" i="32"/>
  <c r="G336" i="32"/>
  <c r="H336" i="32"/>
  <c r="D336" i="32"/>
  <c r="E336" i="32"/>
  <c r="K336" i="32"/>
  <c r="L336" i="32"/>
  <c r="C337" i="32"/>
  <c r="G337" i="32"/>
  <c r="H337" i="32"/>
  <c r="D337" i="32"/>
  <c r="E337" i="32"/>
  <c r="K337" i="32"/>
  <c r="L337" i="32"/>
  <c r="C338" i="32"/>
  <c r="G338" i="32"/>
  <c r="H338" i="32"/>
  <c r="F338" i="32" s="1"/>
  <c r="D338" i="32"/>
  <c r="E338" i="32"/>
  <c r="K338" i="32"/>
  <c r="L338" i="32"/>
  <c r="C339" i="32"/>
  <c r="G339" i="32"/>
  <c r="H339" i="32"/>
  <c r="F339" i="32" s="1"/>
  <c r="D339" i="32"/>
  <c r="E339" i="32"/>
  <c r="K339" i="32"/>
  <c r="L339" i="32"/>
  <c r="C340" i="32"/>
  <c r="G340" i="32"/>
  <c r="H340" i="32"/>
  <c r="D340" i="32"/>
  <c r="E340" i="32"/>
  <c r="K340" i="32"/>
  <c r="L340" i="32"/>
  <c r="C341" i="32"/>
  <c r="G341" i="32"/>
  <c r="H341" i="32"/>
  <c r="D341" i="32"/>
  <c r="E341" i="32"/>
  <c r="K341" i="32"/>
  <c r="L341" i="32"/>
  <c r="C342" i="32"/>
  <c r="G342" i="32"/>
  <c r="H342" i="32"/>
  <c r="D342" i="32"/>
  <c r="E342" i="32"/>
  <c r="K342" i="32"/>
  <c r="L342" i="32"/>
  <c r="C343" i="32"/>
  <c r="G343" i="32"/>
  <c r="H343" i="32"/>
  <c r="D343" i="32"/>
  <c r="E343" i="32"/>
  <c r="K343" i="32"/>
  <c r="L343" i="32"/>
  <c r="C344" i="32"/>
  <c r="G344" i="32"/>
  <c r="H344" i="32"/>
  <c r="D344" i="32"/>
  <c r="E344" i="32"/>
  <c r="K344" i="32"/>
  <c r="L344" i="32"/>
  <c r="C345" i="32"/>
  <c r="G345" i="32"/>
  <c r="F345" i="32" s="1"/>
  <c r="H345" i="32"/>
  <c r="D345" i="32"/>
  <c r="E345" i="32"/>
  <c r="K345" i="32"/>
  <c r="L345" i="32"/>
  <c r="C346" i="32"/>
  <c r="G346" i="32"/>
  <c r="F346" i="32" s="1"/>
  <c r="H346" i="32"/>
  <c r="D346" i="32"/>
  <c r="E346" i="32"/>
  <c r="K346" i="32"/>
  <c r="L346" i="32"/>
  <c r="C347" i="32"/>
  <c r="G347" i="32"/>
  <c r="H347" i="32"/>
  <c r="D347" i="32"/>
  <c r="E347" i="32"/>
  <c r="K347" i="32"/>
  <c r="L347" i="32"/>
  <c r="C348" i="32"/>
  <c r="G348" i="32"/>
  <c r="F348" i="32" s="1"/>
  <c r="H348" i="32"/>
  <c r="D348" i="32"/>
  <c r="E348" i="32"/>
  <c r="K348" i="32"/>
  <c r="L348" i="32"/>
  <c r="C349" i="32"/>
  <c r="G349" i="32"/>
  <c r="H349" i="32"/>
  <c r="D349" i="32"/>
  <c r="E349" i="32"/>
  <c r="K349" i="32"/>
  <c r="L349" i="32"/>
  <c r="C350" i="32"/>
  <c r="G350" i="32"/>
  <c r="H350" i="32"/>
  <c r="D350" i="32"/>
  <c r="E350" i="32"/>
  <c r="K350" i="32"/>
  <c r="L350" i="32"/>
  <c r="C351" i="32"/>
  <c r="G351" i="32"/>
  <c r="H351" i="32"/>
  <c r="D351" i="32"/>
  <c r="E351" i="32"/>
  <c r="K351" i="32"/>
  <c r="L351" i="32"/>
  <c r="C352" i="32"/>
  <c r="G352" i="32"/>
  <c r="H352" i="32"/>
  <c r="D352" i="32"/>
  <c r="E352" i="32"/>
  <c r="K352" i="32"/>
  <c r="L352" i="32"/>
  <c r="C353" i="32"/>
  <c r="G353" i="32"/>
  <c r="F353" i="32" s="1"/>
  <c r="H353" i="32"/>
  <c r="D353" i="32"/>
  <c r="E353" i="32"/>
  <c r="K353" i="32"/>
  <c r="L353" i="32"/>
  <c r="C354" i="32"/>
  <c r="G354" i="32"/>
  <c r="H354" i="32"/>
  <c r="D354" i="32"/>
  <c r="E354" i="32"/>
  <c r="K354" i="32"/>
  <c r="L354" i="32"/>
  <c r="C355" i="32"/>
  <c r="G355" i="32"/>
  <c r="H355" i="32"/>
  <c r="D355" i="32"/>
  <c r="E355" i="32"/>
  <c r="K355" i="32"/>
  <c r="L355" i="32"/>
  <c r="C356" i="32"/>
  <c r="G356" i="32"/>
  <c r="H356" i="32"/>
  <c r="D356" i="32"/>
  <c r="E356" i="32"/>
  <c r="K356" i="32"/>
  <c r="L356" i="32"/>
  <c r="C357" i="32"/>
  <c r="G357" i="32"/>
  <c r="H357" i="32"/>
  <c r="D357" i="32"/>
  <c r="E357" i="32"/>
  <c r="K357" i="32"/>
  <c r="L357" i="32"/>
  <c r="C358" i="32"/>
  <c r="G358" i="32"/>
  <c r="F358" i="32" s="1"/>
  <c r="H358" i="32"/>
  <c r="D358" i="32"/>
  <c r="E358" i="32"/>
  <c r="K358" i="32"/>
  <c r="L358" i="32"/>
  <c r="C359" i="32"/>
  <c r="G359" i="32"/>
  <c r="F359" i="32" s="1"/>
  <c r="H359" i="32"/>
  <c r="D359" i="32"/>
  <c r="E359" i="32"/>
  <c r="K359" i="32"/>
  <c r="L359" i="32"/>
  <c r="C360" i="32"/>
  <c r="G360" i="32"/>
  <c r="H360" i="32"/>
  <c r="D360" i="32"/>
  <c r="E360" i="32"/>
  <c r="K360" i="32"/>
  <c r="L360" i="32"/>
  <c r="C361" i="32"/>
  <c r="G361" i="32"/>
  <c r="H361" i="32"/>
  <c r="D361" i="32"/>
  <c r="E361" i="32"/>
  <c r="K361" i="32"/>
  <c r="L361" i="32"/>
  <c r="C362" i="32"/>
  <c r="G362" i="32"/>
  <c r="H362" i="32"/>
  <c r="D362" i="32"/>
  <c r="E362" i="32"/>
  <c r="K362" i="32"/>
  <c r="L362" i="32"/>
  <c r="C363" i="32"/>
  <c r="G363" i="32"/>
  <c r="H363" i="32"/>
  <c r="D363" i="32"/>
  <c r="E363" i="32"/>
  <c r="K363" i="32"/>
  <c r="L363" i="32"/>
  <c r="C364" i="32"/>
  <c r="G364" i="32"/>
  <c r="H364" i="32"/>
  <c r="D364" i="32"/>
  <c r="E364" i="32"/>
  <c r="K364" i="32"/>
  <c r="L364" i="32"/>
  <c r="C365" i="32"/>
  <c r="G365" i="32"/>
  <c r="H365" i="32"/>
  <c r="D365" i="32"/>
  <c r="E365" i="32"/>
  <c r="K365" i="32"/>
  <c r="L365" i="32"/>
  <c r="C366" i="32"/>
  <c r="G366" i="32"/>
  <c r="H366" i="32"/>
  <c r="D366" i="32"/>
  <c r="E366" i="32"/>
  <c r="K366" i="32"/>
  <c r="L366" i="32"/>
  <c r="C367" i="32"/>
  <c r="G367" i="32"/>
  <c r="H367" i="32"/>
  <c r="D367" i="32"/>
  <c r="E367" i="32"/>
  <c r="K367" i="32"/>
  <c r="L367" i="32"/>
  <c r="C368" i="32"/>
  <c r="G368" i="32"/>
  <c r="H368" i="32"/>
  <c r="F368" i="32" s="1"/>
  <c r="D368" i="32"/>
  <c r="E368" i="32"/>
  <c r="K368" i="32"/>
  <c r="L368" i="32"/>
  <c r="C369" i="32"/>
  <c r="G369" i="32"/>
  <c r="F369" i="32" s="1"/>
  <c r="H369" i="32"/>
  <c r="D369" i="32"/>
  <c r="E369" i="32"/>
  <c r="K369" i="32"/>
  <c r="L369" i="32"/>
  <c r="C370" i="32"/>
  <c r="G370" i="32"/>
  <c r="H370" i="32"/>
  <c r="D370" i="32"/>
  <c r="E370" i="32"/>
  <c r="K370" i="32"/>
  <c r="L370" i="32"/>
  <c r="C371" i="32"/>
  <c r="G371" i="32"/>
  <c r="H371" i="32"/>
  <c r="D371" i="32"/>
  <c r="E371" i="32"/>
  <c r="K371" i="32"/>
  <c r="L371" i="32"/>
  <c r="C372" i="32"/>
  <c r="G372" i="32"/>
  <c r="H372" i="32"/>
  <c r="D372" i="32"/>
  <c r="E372" i="32"/>
  <c r="K372" i="32"/>
  <c r="L372" i="32"/>
  <c r="C373" i="32"/>
  <c r="G373" i="32"/>
  <c r="H373" i="32"/>
  <c r="D373" i="32"/>
  <c r="E373" i="32"/>
  <c r="K373" i="32"/>
  <c r="L373" i="32"/>
  <c r="C374" i="32"/>
  <c r="G374" i="32"/>
  <c r="H374" i="32"/>
  <c r="D374" i="32"/>
  <c r="E374" i="32"/>
  <c r="K374" i="32"/>
  <c r="L374" i="32"/>
  <c r="C375" i="32"/>
  <c r="G375" i="32"/>
  <c r="H375" i="32"/>
  <c r="D375" i="32"/>
  <c r="E375" i="32"/>
  <c r="K375" i="32"/>
  <c r="L375" i="32"/>
  <c r="C376" i="32"/>
  <c r="G376" i="32"/>
  <c r="H376" i="32"/>
  <c r="D376" i="32"/>
  <c r="E376" i="32"/>
  <c r="K376" i="32"/>
  <c r="L376" i="32"/>
  <c r="C377" i="32"/>
  <c r="G377" i="32"/>
  <c r="H377" i="32"/>
  <c r="D377" i="32"/>
  <c r="E377" i="32"/>
  <c r="K377" i="32"/>
  <c r="L377" i="32"/>
  <c r="C378" i="32"/>
  <c r="G378" i="32"/>
  <c r="F378" i="32" s="1"/>
  <c r="H378" i="32"/>
  <c r="D378" i="32"/>
  <c r="E378" i="32"/>
  <c r="K378" i="32"/>
  <c r="L378" i="32"/>
  <c r="C379" i="32"/>
  <c r="G379" i="32"/>
  <c r="H379" i="32"/>
  <c r="D379" i="32"/>
  <c r="E379" i="32"/>
  <c r="K379" i="32"/>
  <c r="L379" i="32"/>
  <c r="C380" i="32"/>
  <c r="G380" i="32"/>
  <c r="H380" i="32"/>
  <c r="D380" i="32"/>
  <c r="E380" i="32"/>
  <c r="K380" i="32"/>
  <c r="L380" i="32"/>
  <c r="C381" i="32"/>
  <c r="G381" i="32"/>
  <c r="F381" i="32" s="1"/>
  <c r="H381" i="32"/>
  <c r="D381" i="32"/>
  <c r="E381" i="32"/>
  <c r="K381" i="32"/>
  <c r="L381" i="32"/>
  <c r="C382" i="32"/>
  <c r="G382" i="32"/>
  <c r="F382" i="32" s="1"/>
  <c r="H382" i="32"/>
  <c r="D382" i="32"/>
  <c r="E382" i="32"/>
  <c r="K382" i="32"/>
  <c r="L382" i="32"/>
  <c r="C383" i="32"/>
  <c r="G383" i="32"/>
  <c r="H383" i="32"/>
  <c r="D383" i="32"/>
  <c r="E383" i="32"/>
  <c r="K383" i="32"/>
  <c r="L383" i="32"/>
  <c r="C384" i="32"/>
  <c r="G384" i="32"/>
  <c r="H384" i="32"/>
  <c r="D384" i="32"/>
  <c r="E384" i="32"/>
  <c r="K384" i="32"/>
  <c r="L384" i="32"/>
  <c r="C385" i="32"/>
  <c r="G385" i="32"/>
  <c r="F385" i="32" s="1"/>
  <c r="H385" i="32"/>
  <c r="D385" i="32"/>
  <c r="E385" i="32"/>
  <c r="K385" i="32"/>
  <c r="L385" i="32"/>
  <c r="C386" i="32"/>
  <c r="G386" i="32"/>
  <c r="H386" i="32"/>
  <c r="D386" i="32"/>
  <c r="E386" i="32"/>
  <c r="K386" i="32"/>
  <c r="L386" i="32"/>
  <c r="C387" i="32"/>
  <c r="G387" i="32"/>
  <c r="H387" i="32"/>
  <c r="D387" i="32"/>
  <c r="E387" i="32"/>
  <c r="K387" i="32"/>
  <c r="L387" i="32"/>
  <c r="C388" i="32"/>
  <c r="G388" i="32"/>
  <c r="H388" i="32"/>
  <c r="D388" i="32"/>
  <c r="E388" i="32"/>
  <c r="K388" i="32"/>
  <c r="L388" i="32"/>
  <c r="C389" i="32"/>
  <c r="G389" i="32"/>
  <c r="H389" i="32"/>
  <c r="D389" i="32"/>
  <c r="E389" i="32"/>
  <c r="K389" i="32"/>
  <c r="L389" i="32"/>
  <c r="C390" i="32"/>
  <c r="G390" i="32"/>
  <c r="H390" i="32"/>
  <c r="D390" i="32"/>
  <c r="E390" i="32"/>
  <c r="K390" i="32"/>
  <c r="L390" i="32"/>
  <c r="C391" i="32"/>
  <c r="G391" i="32"/>
  <c r="H391" i="32"/>
  <c r="D391" i="32"/>
  <c r="E391" i="32"/>
  <c r="K391" i="32"/>
  <c r="L391" i="32"/>
  <c r="C392" i="32"/>
  <c r="G392" i="32"/>
  <c r="H392" i="32"/>
  <c r="D392" i="32"/>
  <c r="E392" i="32"/>
  <c r="K392" i="32"/>
  <c r="L392" i="32"/>
  <c r="C393" i="32"/>
  <c r="G393" i="32"/>
  <c r="H393" i="32"/>
  <c r="D393" i="32"/>
  <c r="E393" i="32"/>
  <c r="K393" i="32"/>
  <c r="L393" i="32"/>
  <c r="C394" i="32"/>
  <c r="G394" i="32"/>
  <c r="H394" i="32"/>
  <c r="D394" i="32"/>
  <c r="E394" i="32"/>
  <c r="K394" i="32"/>
  <c r="L394" i="32"/>
  <c r="C395" i="32"/>
  <c r="G395" i="32"/>
  <c r="F395" i="32" s="1"/>
  <c r="H395" i="32"/>
  <c r="D395" i="32"/>
  <c r="E395" i="32"/>
  <c r="K395" i="32"/>
  <c r="L395" i="32"/>
  <c r="C396" i="32"/>
  <c r="G396" i="32"/>
  <c r="F396" i="32" s="1"/>
  <c r="H396" i="32"/>
  <c r="D396" i="32"/>
  <c r="E396" i="32"/>
  <c r="K396" i="32"/>
  <c r="L396" i="32"/>
  <c r="C397" i="32"/>
  <c r="G397" i="32"/>
  <c r="H397" i="32"/>
  <c r="D397" i="32"/>
  <c r="E397" i="32"/>
  <c r="K397" i="32"/>
  <c r="L397" i="32"/>
  <c r="C398" i="32"/>
  <c r="G398" i="32"/>
  <c r="H398" i="32"/>
  <c r="D398" i="32"/>
  <c r="E398" i="32"/>
  <c r="K398" i="32"/>
  <c r="L398" i="32"/>
  <c r="C399" i="32"/>
  <c r="G399" i="32"/>
  <c r="H399" i="32"/>
  <c r="D399" i="32"/>
  <c r="E399" i="32"/>
  <c r="K399" i="32"/>
  <c r="L399" i="32"/>
  <c r="C400" i="32"/>
  <c r="G400" i="32"/>
  <c r="H400" i="32"/>
  <c r="D400" i="32"/>
  <c r="E400" i="32"/>
  <c r="K400" i="32"/>
  <c r="L400" i="32"/>
  <c r="C401" i="32"/>
  <c r="G401" i="32"/>
  <c r="H401" i="32"/>
  <c r="D401" i="32"/>
  <c r="E401" i="32"/>
  <c r="K401" i="32"/>
  <c r="L401" i="32"/>
  <c r="C402" i="32"/>
  <c r="G402" i="32"/>
  <c r="H402" i="32"/>
  <c r="D402" i="32"/>
  <c r="E402" i="32"/>
  <c r="K402" i="32"/>
  <c r="L402" i="32"/>
  <c r="C403" i="32"/>
  <c r="G403" i="32"/>
  <c r="F403" i="32" s="1"/>
  <c r="H403" i="32"/>
  <c r="D403" i="32"/>
  <c r="E403" i="32"/>
  <c r="K403" i="32"/>
  <c r="L403" i="32"/>
  <c r="C404" i="32"/>
  <c r="G404" i="32"/>
  <c r="F404" i="32" s="1"/>
  <c r="H404" i="32"/>
  <c r="D404" i="32"/>
  <c r="E404" i="32"/>
  <c r="K404" i="32"/>
  <c r="L404" i="32"/>
  <c r="C405" i="32"/>
  <c r="G405" i="32"/>
  <c r="H405" i="32"/>
  <c r="D405" i="32"/>
  <c r="E405" i="32"/>
  <c r="K405" i="32"/>
  <c r="L405" i="32"/>
  <c r="C406" i="32"/>
  <c r="D406" i="32"/>
  <c r="G406" i="32"/>
  <c r="H406" i="32"/>
  <c r="E406" i="32"/>
  <c r="K406" i="32"/>
  <c r="L406" i="32"/>
  <c r="C407" i="32"/>
  <c r="G407" i="32"/>
  <c r="F407" i="32" s="1"/>
  <c r="H407" i="32"/>
  <c r="D407" i="32"/>
  <c r="E407" i="32"/>
  <c r="K407" i="32"/>
  <c r="L407" i="32"/>
  <c r="C408" i="32"/>
  <c r="G408" i="32"/>
  <c r="H408" i="32"/>
  <c r="D408" i="32"/>
  <c r="E408" i="32"/>
  <c r="K408" i="32"/>
  <c r="L408" i="32"/>
  <c r="C409" i="32"/>
  <c r="G409" i="32"/>
  <c r="H409" i="32"/>
  <c r="D409" i="32"/>
  <c r="E409" i="32"/>
  <c r="K409" i="32"/>
  <c r="L409" i="32"/>
  <c r="C410" i="32"/>
  <c r="G410" i="32"/>
  <c r="H410" i="32"/>
  <c r="D410" i="32"/>
  <c r="E410" i="32"/>
  <c r="K410" i="32"/>
  <c r="L410" i="32"/>
  <c r="C411" i="32"/>
  <c r="G411" i="32"/>
  <c r="H411" i="32"/>
  <c r="D411" i="32"/>
  <c r="E411" i="32"/>
  <c r="K411" i="32"/>
  <c r="L411" i="32"/>
  <c r="C412" i="32"/>
  <c r="G412" i="32"/>
  <c r="H412" i="32"/>
  <c r="D412" i="32"/>
  <c r="E412" i="32"/>
  <c r="K412" i="32"/>
  <c r="L412" i="32"/>
  <c r="C413" i="32"/>
  <c r="G413" i="32"/>
  <c r="F413" i="32" s="1"/>
  <c r="H413" i="32"/>
  <c r="D413" i="32"/>
  <c r="E413" i="32"/>
  <c r="K413" i="32"/>
  <c r="L413" i="32"/>
  <c r="C414" i="32"/>
  <c r="G414" i="32"/>
  <c r="H414" i="32"/>
  <c r="D414" i="32"/>
  <c r="E414" i="32"/>
  <c r="K414" i="32"/>
  <c r="L414" i="32"/>
  <c r="C415" i="32"/>
  <c r="G415" i="32"/>
  <c r="H415" i="32"/>
  <c r="D415" i="32"/>
  <c r="E415" i="32"/>
  <c r="K415" i="32"/>
  <c r="L415" i="32"/>
  <c r="C416" i="32"/>
  <c r="G416" i="32"/>
  <c r="H416" i="32"/>
  <c r="D416" i="32"/>
  <c r="E416" i="32"/>
  <c r="K416" i="32"/>
  <c r="L416" i="32"/>
  <c r="C417" i="32"/>
  <c r="G417" i="32"/>
  <c r="H417" i="32"/>
  <c r="D417" i="32"/>
  <c r="E417" i="32"/>
  <c r="K417" i="32"/>
  <c r="L417" i="32"/>
  <c r="C418" i="32"/>
  <c r="G418" i="32"/>
  <c r="F418" i="32" s="1"/>
  <c r="H418" i="32"/>
  <c r="D418" i="32"/>
  <c r="E418" i="32"/>
  <c r="K418" i="32"/>
  <c r="L418" i="32"/>
  <c r="C419" i="32"/>
  <c r="G419" i="32"/>
  <c r="H419" i="32"/>
  <c r="D419" i="32"/>
  <c r="E419" i="32"/>
  <c r="K419" i="32"/>
  <c r="L419" i="32"/>
  <c r="C420" i="32"/>
  <c r="G420" i="32"/>
  <c r="H420" i="32"/>
  <c r="D420" i="32"/>
  <c r="E420" i="32"/>
  <c r="K420" i="32"/>
  <c r="L420" i="32"/>
  <c r="C421" i="32"/>
  <c r="G421" i="32"/>
  <c r="H421" i="32"/>
  <c r="F421" i="32" s="1"/>
  <c r="D421" i="32"/>
  <c r="E421" i="32"/>
  <c r="K421" i="32"/>
  <c r="L421" i="32"/>
  <c r="C422" i="32"/>
  <c r="G422" i="32"/>
  <c r="H422" i="32"/>
  <c r="D422" i="32"/>
  <c r="E422" i="32"/>
  <c r="K422" i="32"/>
  <c r="L422" i="32"/>
  <c r="C423" i="32"/>
  <c r="G423" i="32"/>
  <c r="H423" i="32"/>
  <c r="D423" i="32"/>
  <c r="E423" i="32"/>
  <c r="K423" i="32"/>
  <c r="L423" i="32"/>
  <c r="C424" i="32"/>
  <c r="G424" i="32"/>
  <c r="H424" i="32"/>
  <c r="D424" i="32"/>
  <c r="E424" i="32"/>
  <c r="K424" i="32"/>
  <c r="L424" i="32"/>
  <c r="C425" i="32"/>
  <c r="G425" i="32"/>
  <c r="H425" i="32"/>
  <c r="D425" i="32"/>
  <c r="E425" i="32"/>
  <c r="K425" i="32"/>
  <c r="L425" i="32"/>
  <c r="C426" i="32"/>
  <c r="G426" i="32"/>
  <c r="H426" i="32"/>
  <c r="D426" i="32"/>
  <c r="E426" i="32"/>
  <c r="K426" i="32"/>
  <c r="L426" i="32"/>
  <c r="C427" i="32"/>
  <c r="G427" i="32"/>
  <c r="H427" i="32"/>
  <c r="D427" i="32"/>
  <c r="E427" i="32"/>
  <c r="K427" i="32"/>
  <c r="L427" i="32"/>
  <c r="C428" i="32"/>
  <c r="G428" i="32"/>
  <c r="F428" i="32" s="1"/>
  <c r="H428" i="32"/>
  <c r="D428" i="32"/>
  <c r="E428" i="32"/>
  <c r="K428" i="32"/>
  <c r="L428" i="32"/>
  <c r="C429" i="32"/>
  <c r="G429" i="32"/>
  <c r="H429" i="32"/>
  <c r="D429" i="32"/>
  <c r="E429" i="32"/>
  <c r="K429" i="32"/>
  <c r="L429" i="32"/>
  <c r="C430" i="32"/>
  <c r="G430" i="32"/>
  <c r="F430" i="32" s="1"/>
  <c r="H430" i="32"/>
  <c r="D430" i="32"/>
  <c r="E430" i="32"/>
  <c r="K430" i="32"/>
  <c r="L430" i="32"/>
  <c r="C431" i="32"/>
  <c r="G431" i="32"/>
  <c r="H431" i="32"/>
  <c r="D431" i="32"/>
  <c r="E431" i="32"/>
  <c r="K431" i="32"/>
  <c r="L431" i="32"/>
  <c r="C432" i="32"/>
  <c r="G432" i="32"/>
  <c r="H432" i="32"/>
  <c r="D432" i="32"/>
  <c r="E432" i="32"/>
  <c r="K432" i="32"/>
  <c r="L432" i="32"/>
  <c r="C433" i="32"/>
  <c r="G433" i="32"/>
  <c r="H433" i="32"/>
  <c r="D433" i="32"/>
  <c r="E433" i="32"/>
  <c r="K433" i="32"/>
  <c r="L433" i="32"/>
  <c r="C434" i="32"/>
  <c r="E434" i="32"/>
  <c r="G434" i="32"/>
  <c r="H434" i="32"/>
  <c r="D434" i="32"/>
  <c r="K434" i="32"/>
  <c r="L434" i="32"/>
  <c r="C435" i="32"/>
  <c r="G435" i="32"/>
  <c r="F435" i="32" s="1"/>
  <c r="H435" i="32"/>
  <c r="D435" i="32"/>
  <c r="E435" i="32"/>
  <c r="K435" i="32"/>
  <c r="L435" i="32"/>
  <c r="C436" i="32"/>
  <c r="G436" i="32"/>
  <c r="H436" i="32"/>
  <c r="D436" i="32"/>
  <c r="E436" i="32"/>
  <c r="K436" i="32"/>
  <c r="L436" i="32"/>
  <c r="C437" i="32"/>
  <c r="G437" i="32"/>
  <c r="H437" i="32"/>
  <c r="D437" i="32"/>
  <c r="E437" i="32"/>
  <c r="K437" i="32"/>
  <c r="L437" i="32"/>
  <c r="C438" i="32"/>
  <c r="G438" i="32"/>
  <c r="H438" i="32"/>
  <c r="D438" i="32"/>
  <c r="E438" i="32"/>
  <c r="K438" i="32"/>
  <c r="L438" i="32"/>
  <c r="C439" i="32"/>
  <c r="G439" i="32"/>
  <c r="F439" i="32" s="1"/>
  <c r="H439" i="32"/>
  <c r="D439" i="32"/>
  <c r="E439" i="32"/>
  <c r="K439" i="32"/>
  <c r="L439" i="32"/>
  <c r="C440" i="32"/>
  <c r="G440" i="32"/>
  <c r="H440" i="32"/>
  <c r="D440" i="32"/>
  <c r="E440" i="32"/>
  <c r="K440" i="32"/>
  <c r="L440" i="32"/>
  <c r="C441" i="32"/>
  <c r="G441" i="32"/>
  <c r="H441" i="32"/>
  <c r="D441" i="32"/>
  <c r="E441" i="32"/>
  <c r="K441" i="32"/>
  <c r="L441" i="32"/>
  <c r="C442" i="32"/>
  <c r="G442" i="32"/>
  <c r="H442" i="32"/>
  <c r="D442" i="32"/>
  <c r="E442" i="32"/>
  <c r="K442" i="32"/>
  <c r="L442" i="32"/>
  <c r="C443" i="32"/>
  <c r="G443" i="32"/>
  <c r="H443" i="32"/>
  <c r="D443" i="32"/>
  <c r="E443" i="32"/>
  <c r="K443" i="32"/>
  <c r="L443" i="32"/>
  <c r="C444" i="32"/>
  <c r="G444" i="32"/>
  <c r="H444" i="32"/>
  <c r="D444" i="32"/>
  <c r="E444" i="32"/>
  <c r="K444" i="32"/>
  <c r="L444" i="32"/>
  <c r="C445" i="32"/>
  <c r="G445" i="32"/>
  <c r="H445" i="32"/>
  <c r="D445" i="32"/>
  <c r="E445" i="32"/>
  <c r="K445" i="32"/>
  <c r="L445" i="32"/>
  <c r="C446" i="32"/>
  <c r="G446" i="32"/>
  <c r="H446" i="32"/>
  <c r="F446" i="32" s="1"/>
  <c r="D446" i="32"/>
  <c r="E446" i="32"/>
  <c r="K446" i="32"/>
  <c r="L446" i="32"/>
  <c r="C447" i="32"/>
  <c r="G447" i="32"/>
  <c r="H447" i="32"/>
  <c r="F447" i="32" s="1"/>
  <c r="D447" i="32"/>
  <c r="E447" i="32"/>
  <c r="K447" i="32"/>
  <c r="L447" i="32"/>
  <c r="C448" i="32"/>
  <c r="G448" i="32"/>
  <c r="H448" i="32"/>
  <c r="F448" i="32" s="1"/>
  <c r="D448" i="32"/>
  <c r="E448" i="32"/>
  <c r="K448" i="32"/>
  <c r="L448" i="32"/>
  <c r="C449" i="32"/>
  <c r="G449" i="32"/>
  <c r="H449" i="32"/>
  <c r="D449" i="32"/>
  <c r="E449" i="32"/>
  <c r="K449" i="32"/>
  <c r="L449" i="32"/>
  <c r="C450" i="32"/>
  <c r="G450" i="32"/>
  <c r="H450" i="32"/>
  <c r="D450" i="32"/>
  <c r="E450" i="32"/>
  <c r="K450" i="32"/>
  <c r="L450" i="32"/>
  <c r="C451" i="32"/>
  <c r="G451" i="32"/>
  <c r="H451" i="32"/>
  <c r="D451" i="32"/>
  <c r="E451" i="32"/>
  <c r="K451" i="32"/>
  <c r="L451" i="32"/>
  <c r="C452" i="32"/>
  <c r="G452" i="32"/>
  <c r="H452" i="32"/>
  <c r="D452" i="32"/>
  <c r="E452" i="32"/>
  <c r="K452" i="32"/>
  <c r="L452" i="32"/>
  <c r="C453" i="32"/>
  <c r="G453" i="32"/>
  <c r="H453" i="32"/>
  <c r="D453" i="32"/>
  <c r="E453" i="32"/>
  <c r="K453" i="32"/>
  <c r="L453" i="32"/>
  <c r="C454" i="32"/>
  <c r="G454" i="32"/>
  <c r="H454" i="32"/>
  <c r="D454" i="32"/>
  <c r="E454" i="32"/>
  <c r="K454" i="32"/>
  <c r="L454" i="32"/>
  <c r="C455" i="32"/>
  <c r="G455" i="32"/>
  <c r="F455" i="32" s="1"/>
  <c r="H455" i="32"/>
  <c r="D455" i="32"/>
  <c r="E455" i="32"/>
  <c r="K455" i="32"/>
  <c r="L455" i="32"/>
  <c r="C456" i="32"/>
  <c r="G456" i="32"/>
  <c r="H456" i="32"/>
  <c r="D456" i="32"/>
  <c r="E456" i="32"/>
  <c r="K456" i="32"/>
  <c r="L456" i="32"/>
  <c r="C457" i="32"/>
  <c r="G457" i="32"/>
  <c r="F457" i="32" s="1"/>
  <c r="H457" i="32"/>
  <c r="D457" i="32"/>
  <c r="E457" i="32"/>
  <c r="K457" i="32"/>
  <c r="L457" i="32"/>
  <c r="C458" i="32"/>
  <c r="G458" i="32"/>
  <c r="H458" i="32"/>
  <c r="D458" i="32"/>
  <c r="E458" i="32"/>
  <c r="K458" i="32"/>
  <c r="L458" i="32"/>
  <c r="C459" i="32"/>
  <c r="G459" i="32"/>
  <c r="H459" i="32"/>
  <c r="D459" i="32"/>
  <c r="E459" i="32"/>
  <c r="K459" i="32"/>
  <c r="L459" i="32"/>
  <c r="C460" i="32"/>
  <c r="G460" i="32"/>
  <c r="F460" i="32" s="1"/>
  <c r="H460" i="32"/>
  <c r="D460" i="32"/>
  <c r="E460" i="32"/>
  <c r="K460" i="32"/>
  <c r="L460" i="32"/>
  <c r="C461" i="32"/>
  <c r="G461" i="32"/>
  <c r="F461" i="32"/>
  <c r="H461" i="32"/>
  <c r="D461" i="32"/>
  <c r="E461" i="32"/>
  <c r="K461" i="32"/>
  <c r="L461" i="32"/>
  <c r="C462" i="32"/>
  <c r="G462" i="32"/>
  <c r="F462" i="32" s="1"/>
  <c r="H462" i="32"/>
  <c r="D462" i="32"/>
  <c r="E462" i="32"/>
  <c r="K462" i="32"/>
  <c r="L462" i="32"/>
  <c r="C463" i="32"/>
  <c r="G463" i="32"/>
  <c r="H463" i="32"/>
  <c r="D463" i="32"/>
  <c r="E463" i="32"/>
  <c r="K463" i="32"/>
  <c r="L463" i="32"/>
  <c r="C464" i="32"/>
  <c r="G464" i="32"/>
  <c r="H464" i="32"/>
  <c r="D464" i="32"/>
  <c r="E464" i="32"/>
  <c r="K464" i="32"/>
  <c r="L464" i="32"/>
  <c r="C465" i="32"/>
  <c r="G465" i="32"/>
  <c r="H465" i="32"/>
  <c r="D465" i="32"/>
  <c r="E465" i="32"/>
  <c r="K465" i="32"/>
  <c r="L465" i="32"/>
  <c r="C466" i="32"/>
  <c r="G466" i="32"/>
  <c r="H466" i="32"/>
  <c r="D466" i="32"/>
  <c r="E466" i="32"/>
  <c r="K466" i="32"/>
  <c r="L466" i="32"/>
  <c r="C467" i="32"/>
  <c r="G467" i="32"/>
  <c r="H467" i="32"/>
  <c r="D467" i="32"/>
  <c r="E467" i="32"/>
  <c r="K467" i="32"/>
  <c r="L467" i="32"/>
  <c r="C468" i="32"/>
  <c r="G468" i="32"/>
  <c r="H468" i="32"/>
  <c r="D468" i="32"/>
  <c r="E468" i="32"/>
  <c r="K468" i="32"/>
  <c r="L468" i="32"/>
  <c r="C469" i="32"/>
  <c r="G469" i="32"/>
  <c r="H469" i="32"/>
  <c r="D469" i="32"/>
  <c r="E469" i="32"/>
  <c r="K469" i="32"/>
  <c r="L469" i="32"/>
  <c r="C470" i="32"/>
  <c r="G470" i="32"/>
  <c r="H470" i="32"/>
  <c r="D470" i="32"/>
  <c r="E470" i="32"/>
  <c r="K470" i="32"/>
  <c r="L470" i="32"/>
  <c r="C471" i="32"/>
  <c r="G471" i="32"/>
  <c r="H471" i="32"/>
  <c r="F471" i="32" s="1"/>
  <c r="D471" i="32"/>
  <c r="E471" i="32"/>
  <c r="K471" i="32"/>
  <c r="L471" i="32"/>
  <c r="C472" i="32"/>
  <c r="G472" i="32"/>
  <c r="H472" i="32"/>
  <c r="D472" i="32"/>
  <c r="E472" i="32"/>
  <c r="K472" i="32"/>
  <c r="L472" i="32"/>
  <c r="C473" i="32"/>
  <c r="G473" i="32"/>
  <c r="H473" i="32"/>
  <c r="F473" i="32" s="1"/>
  <c r="D473" i="32"/>
  <c r="E473" i="32"/>
  <c r="K473" i="32"/>
  <c r="L473" i="32"/>
  <c r="C474" i="32"/>
  <c r="G474" i="32"/>
  <c r="H474" i="32"/>
  <c r="D474" i="32"/>
  <c r="E474" i="32"/>
  <c r="K474" i="32"/>
  <c r="L474" i="32"/>
  <c r="C475" i="32"/>
  <c r="G475" i="32"/>
  <c r="H475" i="32"/>
  <c r="D475" i="32"/>
  <c r="E475" i="32"/>
  <c r="K475" i="32"/>
  <c r="L475" i="32"/>
  <c r="C476" i="32"/>
  <c r="G476" i="32"/>
  <c r="H476" i="32"/>
  <c r="D476" i="32"/>
  <c r="E476" i="32"/>
  <c r="K476" i="32"/>
  <c r="L476" i="32"/>
  <c r="C477" i="32"/>
  <c r="G477" i="32"/>
  <c r="H477" i="32"/>
  <c r="D477" i="32"/>
  <c r="E477" i="32"/>
  <c r="K477" i="32"/>
  <c r="L477" i="32"/>
  <c r="C478" i="32"/>
  <c r="G478" i="32"/>
  <c r="H478" i="32"/>
  <c r="D478" i="32"/>
  <c r="E478" i="32"/>
  <c r="K478" i="32"/>
  <c r="L478" i="32"/>
  <c r="C479" i="32"/>
  <c r="G479" i="32"/>
  <c r="H479" i="32"/>
  <c r="D479" i="32"/>
  <c r="E479" i="32"/>
  <c r="K479" i="32"/>
  <c r="L479" i="32"/>
  <c r="C480" i="32"/>
  <c r="D480" i="32"/>
  <c r="G480" i="32"/>
  <c r="H480" i="32"/>
  <c r="E480" i="32"/>
  <c r="K480" i="32"/>
  <c r="L480" i="32"/>
  <c r="C481" i="32"/>
  <c r="G481" i="32"/>
  <c r="H481" i="32"/>
  <c r="D481" i="32"/>
  <c r="E481" i="32"/>
  <c r="K481" i="32"/>
  <c r="L481" i="32"/>
  <c r="C482" i="32"/>
  <c r="G482" i="32"/>
  <c r="H482" i="32"/>
  <c r="D482" i="32"/>
  <c r="E482" i="32"/>
  <c r="K482" i="32"/>
  <c r="L482" i="32"/>
  <c r="C483" i="32"/>
  <c r="G483" i="32"/>
  <c r="H483" i="32"/>
  <c r="D483" i="32"/>
  <c r="E483" i="32"/>
  <c r="K483" i="32"/>
  <c r="L483" i="32"/>
  <c r="C484" i="32"/>
  <c r="G484" i="32"/>
  <c r="H484" i="32"/>
  <c r="D484" i="32"/>
  <c r="E484" i="32"/>
  <c r="K484" i="32"/>
  <c r="L484" i="32"/>
  <c r="C485" i="32"/>
  <c r="G485" i="32"/>
  <c r="H485" i="32"/>
  <c r="D485" i="32"/>
  <c r="E485" i="32"/>
  <c r="K485" i="32"/>
  <c r="L485" i="32"/>
  <c r="C486" i="32"/>
  <c r="G486" i="32"/>
  <c r="H486" i="32"/>
  <c r="D486" i="32"/>
  <c r="E486" i="32"/>
  <c r="K486" i="32"/>
  <c r="L486" i="32"/>
  <c r="C487" i="32"/>
  <c r="G487" i="32"/>
  <c r="H487" i="32"/>
  <c r="D487" i="32"/>
  <c r="E487" i="32"/>
  <c r="K487" i="32"/>
  <c r="L487" i="32"/>
  <c r="C488" i="32"/>
  <c r="G488" i="32"/>
  <c r="H488" i="32"/>
  <c r="F488" i="32" s="1"/>
  <c r="D488" i="32"/>
  <c r="E488" i="32"/>
  <c r="K488" i="32"/>
  <c r="L488" i="32"/>
  <c r="C489" i="32"/>
  <c r="G489" i="32"/>
  <c r="H489" i="32"/>
  <c r="D489" i="32"/>
  <c r="E489" i="32"/>
  <c r="K489" i="32"/>
  <c r="L489" i="32"/>
  <c r="C490" i="32"/>
  <c r="G490" i="32"/>
  <c r="H490" i="32"/>
  <c r="F490" i="32" s="1"/>
  <c r="D490" i="32"/>
  <c r="E490" i="32"/>
  <c r="K490" i="32"/>
  <c r="L490" i="32"/>
  <c r="C491" i="32"/>
  <c r="G491" i="32"/>
  <c r="H491" i="32"/>
  <c r="D491" i="32"/>
  <c r="E491" i="32"/>
  <c r="K491" i="32"/>
  <c r="L491" i="32"/>
  <c r="C492" i="32"/>
  <c r="D492" i="32"/>
  <c r="G492" i="32"/>
  <c r="H492" i="32"/>
  <c r="E492" i="32"/>
  <c r="K492" i="32"/>
  <c r="L492" i="32"/>
  <c r="C493" i="32"/>
  <c r="G493" i="32"/>
  <c r="F493" i="32" s="1"/>
  <c r="H493" i="32"/>
  <c r="D493" i="32"/>
  <c r="E493" i="32"/>
  <c r="K493" i="32"/>
  <c r="L493" i="32"/>
  <c r="C494" i="32"/>
  <c r="G494" i="32"/>
  <c r="H494" i="32"/>
  <c r="D494" i="32"/>
  <c r="E494" i="32"/>
  <c r="K494" i="32"/>
  <c r="L494" i="32"/>
  <c r="C495" i="32"/>
  <c r="G495" i="32"/>
  <c r="H495" i="32"/>
  <c r="D495" i="32"/>
  <c r="E495" i="32"/>
  <c r="K495" i="32"/>
  <c r="L495" i="32"/>
  <c r="C496" i="32"/>
  <c r="G496" i="32"/>
  <c r="H496" i="32"/>
  <c r="D496" i="32"/>
  <c r="E496" i="32"/>
  <c r="K496" i="32"/>
  <c r="L496" i="32"/>
  <c r="C497" i="32"/>
  <c r="G497" i="32"/>
  <c r="H497" i="32"/>
  <c r="D497" i="32"/>
  <c r="E497" i="32"/>
  <c r="K497" i="32"/>
  <c r="L497" i="32"/>
  <c r="C498" i="32"/>
  <c r="G498" i="32"/>
  <c r="H498" i="32"/>
  <c r="D498" i="32"/>
  <c r="E498" i="32"/>
  <c r="K498" i="32"/>
  <c r="L498" i="32"/>
  <c r="C499" i="32"/>
  <c r="G499" i="32"/>
  <c r="H499" i="32"/>
  <c r="D499" i="32"/>
  <c r="E499" i="32"/>
  <c r="K499" i="32"/>
  <c r="L499" i="32"/>
  <c r="C500" i="32"/>
  <c r="G500" i="32"/>
  <c r="H500" i="32"/>
  <c r="D500" i="32"/>
  <c r="E500" i="32"/>
  <c r="K500" i="32"/>
  <c r="L500" i="32"/>
  <c r="C501" i="32"/>
  <c r="G501" i="32"/>
  <c r="H501" i="32"/>
  <c r="D501" i="32"/>
  <c r="E501" i="32"/>
  <c r="K501" i="32"/>
  <c r="L501" i="32"/>
  <c r="C502" i="32"/>
  <c r="G502" i="32"/>
  <c r="H502" i="32"/>
  <c r="D502" i="32"/>
  <c r="E502" i="32"/>
  <c r="K502" i="32"/>
  <c r="L502" i="32"/>
  <c r="C503" i="32"/>
  <c r="G503" i="32"/>
  <c r="H503" i="32"/>
  <c r="D503" i="32"/>
  <c r="E503" i="32"/>
  <c r="K503" i="32"/>
  <c r="L503" i="32"/>
  <c r="C504" i="32"/>
  <c r="G504" i="32"/>
  <c r="H504" i="32"/>
  <c r="D504" i="32"/>
  <c r="E504" i="32"/>
  <c r="K504" i="32"/>
  <c r="L504" i="32"/>
  <c r="C505" i="32"/>
  <c r="G505" i="32"/>
  <c r="H505" i="32"/>
  <c r="D505" i="32"/>
  <c r="E505" i="32"/>
  <c r="K505" i="32"/>
  <c r="L505" i="32"/>
  <c r="C506" i="32"/>
  <c r="G506" i="32"/>
  <c r="F506" i="32" s="1"/>
  <c r="H506" i="32"/>
  <c r="D506" i="32"/>
  <c r="E506" i="32"/>
  <c r="K506" i="32"/>
  <c r="L506" i="32"/>
  <c r="C507" i="32"/>
  <c r="G507" i="32"/>
  <c r="H507" i="32"/>
  <c r="D507" i="32"/>
  <c r="E507" i="32"/>
  <c r="K507" i="32"/>
  <c r="L507" i="32"/>
  <c r="C508" i="32"/>
  <c r="G508" i="32"/>
  <c r="H508" i="32"/>
  <c r="D508" i="32"/>
  <c r="E508" i="32"/>
  <c r="K508" i="32"/>
  <c r="L508" i="32"/>
  <c r="C509" i="32"/>
  <c r="G509" i="32"/>
  <c r="H509" i="32"/>
  <c r="D509" i="32"/>
  <c r="E509" i="32"/>
  <c r="K509" i="32"/>
  <c r="L509" i="32"/>
  <c r="C510" i="32"/>
  <c r="G510" i="32"/>
  <c r="H510" i="32"/>
  <c r="D510" i="32"/>
  <c r="E510" i="32"/>
  <c r="K510" i="32"/>
  <c r="L510" i="32"/>
  <c r="C511" i="32"/>
  <c r="D511" i="32"/>
  <c r="G511" i="32"/>
  <c r="H511" i="32"/>
  <c r="E511" i="32"/>
  <c r="K511" i="32"/>
  <c r="L511" i="32"/>
  <c r="C512" i="32"/>
  <c r="G512" i="32"/>
  <c r="F512" i="32" s="1"/>
  <c r="H512" i="32"/>
  <c r="D512" i="32"/>
  <c r="E512" i="32"/>
  <c r="K512" i="32"/>
  <c r="L512" i="32"/>
  <c r="C513" i="32"/>
  <c r="G513" i="32"/>
  <c r="H513" i="32"/>
  <c r="D513" i="32"/>
  <c r="E513" i="32"/>
  <c r="K513" i="32"/>
  <c r="L513" i="32"/>
  <c r="C514" i="32"/>
  <c r="G514" i="32"/>
  <c r="H514" i="32"/>
  <c r="D514" i="32"/>
  <c r="E514" i="32"/>
  <c r="K514" i="32"/>
  <c r="L514" i="32"/>
  <c r="C515" i="32"/>
  <c r="G515" i="32"/>
  <c r="F515" i="32" s="1"/>
  <c r="H515" i="32"/>
  <c r="D515" i="32"/>
  <c r="E515" i="32"/>
  <c r="K515" i="32"/>
  <c r="L515" i="32"/>
  <c r="C516" i="32"/>
  <c r="G516" i="32"/>
  <c r="F516" i="32" s="1"/>
  <c r="H516" i="32"/>
  <c r="D516" i="32"/>
  <c r="E516" i="32"/>
  <c r="K516" i="32"/>
  <c r="L516" i="32"/>
  <c r="C517" i="32"/>
  <c r="G517" i="32"/>
  <c r="H517" i="32"/>
  <c r="D517" i="32"/>
  <c r="E517" i="32"/>
  <c r="K517" i="32"/>
  <c r="L517" i="32"/>
  <c r="C518" i="32"/>
  <c r="E518" i="32"/>
  <c r="G518" i="32"/>
  <c r="F518" i="32" s="1"/>
  <c r="H518" i="32"/>
  <c r="D518" i="32"/>
  <c r="K518" i="32"/>
  <c r="L518" i="32"/>
  <c r="C519" i="32"/>
  <c r="G519" i="32"/>
  <c r="H519" i="32"/>
  <c r="D519" i="32"/>
  <c r="E519" i="32"/>
  <c r="K519" i="32"/>
  <c r="L519" i="32"/>
  <c r="C520" i="32"/>
  <c r="G520" i="32"/>
  <c r="H520" i="32"/>
  <c r="D520" i="32"/>
  <c r="E520" i="32"/>
  <c r="K520" i="32"/>
  <c r="L520" i="32"/>
  <c r="C521" i="32"/>
  <c r="G521" i="32"/>
  <c r="H521" i="32"/>
  <c r="D521" i="32"/>
  <c r="E521" i="32"/>
  <c r="K521" i="32"/>
  <c r="L521" i="32"/>
  <c r="C522" i="32"/>
  <c r="G522" i="32"/>
  <c r="H522" i="32"/>
  <c r="D522" i="32"/>
  <c r="E522" i="32"/>
  <c r="K522" i="32"/>
  <c r="L522" i="32"/>
  <c r="C523" i="32"/>
  <c r="G523" i="32"/>
  <c r="H523" i="32"/>
  <c r="D523" i="32"/>
  <c r="E523" i="32"/>
  <c r="K523" i="32"/>
  <c r="L523" i="32"/>
  <c r="C524" i="32"/>
  <c r="G524" i="32"/>
  <c r="H524" i="32"/>
  <c r="D524" i="32"/>
  <c r="E524" i="32"/>
  <c r="K524" i="32"/>
  <c r="L524" i="32"/>
  <c r="C525" i="32"/>
  <c r="G525" i="32"/>
  <c r="H525" i="32"/>
  <c r="D525" i="32"/>
  <c r="E525" i="32"/>
  <c r="K525" i="32"/>
  <c r="L525" i="32"/>
  <c r="C526" i="32"/>
  <c r="G526" i="32"/>
  <c r="H526" i="32"/>
  <c r="D526" i="32"/>
  <c r="E526" i="32"/>
  <c r="K526" i="32"/>
  <c r="L526" i="32"/>
  <c r="C527" i="32"/>
  <c r="G527" i="32"/>
  <c r="H527" i="32"/>
  <c r="D527" i="32"/>
  <c r="E527" i="32"/>
  <c r="K527" i="32"/>
  <c r="L527" i="32"/>
  <c r="C528" i="32"/>
  <c r="G528" i="32"/>
  <c r="H528" i="32"/>
  <c r="F528" i="32" s="1"/>
  <c r="D528" i="32"/>
  <c r="E528" i="32"/>
  <c r="K528" i="32"/>
  <c r="L528" i="32"/>
  <c r="C529" i="32"/>
  <c r="G529" i="32"/>
  <c r="H529" i="32"/>
  <c r="D529" i="32"/>
  <c r="E529" i="32"/>
  <c r="K529" i="32"/>
  <c r="L529" i="32"/>
  <c r="C530" i="32"/>
  <c r="G530" i="32"/>
  <c r="H530" i="32"/>
  <c r="D530" i="32"/>
  <c r="E530" i="32"/>
  <c r="K530" i="32"/>
  <c r="L530" i="32"/>
  <c r="C531" i="32"/>
  <c r="G531" i="32"/>
  <c r="H531" i="32"/>
  <c r="D531" i="32"/>
  <c r="E531" i="32"/>
  <c r="K531" i="32"/>
  <c r="L531" i="32"/>
  <c r="C532" i="32"/>
  <c r="G532" i="32"/>
  <c r="F532" i="32" s="1"/>
  <c r="H532" i="32"/>
  <c r="D532" i="32"/>
  <c r="E532" i="32"/>
  <c r="K532" i="32"/>
  <c r="L532" i="32"/>
  <c r="C533" i="32"/>
  <c r="G533" i="32"/>
  <c r="H533" i="32"/>
  <c r="D533" i="32"/>
  <c r="E533" i="32"/>
  <c r="K533" i="32"/>
  <c r="L533" i="32"/>
  <c r="C534" i="32"/>
  <c r="G534" i="32"/>
  <c r="H534" i="32"/>
  <c r="D534" i="32"/>
  <c r="E534" i="32"/>
  <c r="K534" i="32"/>
  <c r="L534" i="32"/>
  <c r="C535" i="32"/>
  <c r="G535" i="32"/>
  <c r="H535" i="32"/>
  <c r="D535" i="32"/>
  <c r="E535" i="32"/>
  <c r="K535" i="32"/>
  <c r="L535" i="32"/>
  <c r="C536" i="32"/>
  <c r="G536" i="32"/>
  <c r="H536" i="32"/>
  <c r="D536" i="32"/>
  <c r="E536" i="32"/>
  <c r="K536" i="32"/>
  <c r="L536" i="32"/>
  <c r="C537" i="32"/>
  <c r="G537" i="32"/>
  <c r="F537" i="32" s="1"/>
  <c r="H537" i="32"/>
  <c r="D537" i="32"/>
  <c r="E537" i="32"/>
  <c r="K537" i="32"/>
  <c r="L537" i="32"/>
  <c r="C538" i="32"/>
  <c r="G538" i="32"/>
  <c r="F538" i="32" s="1"/>
  <c r="H538" i="32"/>
  <c r="D538" i="32"/>
  <c r="E538" i="32"/>
  <c r="K538" i="32"/>
  <c r="L538" i="32"/>
  <c r="C539" i="32"/>
  <c r="G539" i="32"/>
  <c r="H539" i="32"/>
  <c r="D539" i="32"/>
  <c r="E539" i="32"/>
  <c r="K539" i="32"/>
  <c r="L539" i="32"/>
  <c r="C540" i="32"/>
  <c r="G540" i="32"/>
  <c r="H540" i="32"/>
  <c r="D540" i="32"/>
  <c r="E540" i="32"/>
  <c r="K540" i="32"/>
  <c r="L540" i="32"/>
  <c r="C541" i="32"/>
  <c r="G541" i="32"/>
  <c r="H541" i="32"/>
  <c r="D541" i="32"/>
  <c r="E541" i="32"/>
  <c r="K541" i="32"/>
  <c r="L541" i="32"/>
  <c r="C542" i="32"/>
  <c r="E542" i="32"/>
  <c r="G542" i="32"/>
  <c r="H542" i="32"/>
  <c r="D542" i="32"/>
  <c r="K542" i="32"/>
  <c r="L542" i="32"/>
  <c r="C543" i="32"/>
  <c r="G543" i="32"/>
  <c r="F543" i="32" s="1"/>
  <c r="H543" i="32"/>
  <c r="D543" i="32"/>
  <c r="E543" i="32"/>
  <c r="K543" i="32"/>
  <c r="L543" i="32"/>
  <c r="C544" i="32"/>
  <c r="G544" i="32"/>
  <c r="H544" i="32"/>
  <c r="D544" i="32"/>
  <c r="E544" i="32"/>
  <c r="K544" i="32"/>
  <c r="L544" i="32"/>
  <c r="C545" i="32"/>
  <c r="G545" i="32"/>
  <c r="H545" i="32"/>
  <c r="D545" i="32"/>
  <c r="E545" i="32"/>
  <c r="K545" i="32"/>
  <c r="L545" i="32"/>
  <c r="C546" i="32"/>
  <c r="G546" i="32"/>
  <c r="H546" i="32"/>
  <c r="D546" i="32"/>
  <c r="E546" i="32"/>
  <c r="K546" i="32"/>
  <c r="L546" i="32"/>
  <c r="C547" i="32"/>
  <c r="G547" i="32"/>
  <c r="H547" i="32"/>
  <c r="D547" i="32"/>
  <c r="E547" i="32"/>
  <c r="K547" i="32"/>
  <c r="L547" i="32"/>
  <c r="C548" i="32"/>
  <c r="G548" i="32"/>
  <c r="H548" i="32"/>
  <c r="D548" i="32"/>
  <c r="E548" i="32"/>
  <c r="K548" i="32"/>
  <c r="L548" i="32"/>
  <c r="C549" i="32"/>
  <c r="E549" i="32"/>
  <c r="G549" i="32"/>
  <c r="F549" i="32" s="1"/>
  <c r="H549" i="32"/>
  <c r="D549" i="32"/>
  <c r="K549" i="32"/>
  <c r="L549" i="32"/>
  <c r="C550" i="32"/>
  <c r="G550" i="32"/>
  <c r="H550" i="32"/>
  <c r="D550" i="32"/>
  <c r="E550" i="32"/>
  <c r="K550" i="32"/>
  <c r="L550" i="32"/>
  <c r="C551" i="32"/>
  <c r="G551" i="32"/>
  <c r="H551" i="32"/>
  <c r="D551" i="32"/>
  <c r="E551" i="32"/>
  <c r="K551" i="32"/>
  <c r="L551" i="32"/>
  <c r="C552" i="32"/>
  <c r="G552" i="32"/>
  <c r="H552" i="32"/>
  <c r="D552" i="32"/>
  <c r="E552" i="32"/>
  <c r="K552" i="32"/>
  <c r="L552" i="32"/>
  <c r="C553" i="32"/>
  <c r="G553" i="32"/>
  <c r="H553" i="32"/>
  <c r="D553" i="32"/>
  <c r="E553" i="32"/>
  <c r="K553" i="32"/>
  <c r="L553" i="32"/>
  <c r="C554" i="32"/>
  <c r="G554" i="32"/>
  <c r="H554" i="32"/>
  <c r="D554" i="32"/>
  <c r="E554" i="32"/>
  <c r="K554" i="32"/>
  <c r="L554" i="32"/>
  <c r="C555" i="32"/>
  <c r="G555" i="32"/>
  <c r="H555" i="32"/>
  <c r="D555" i="32"/>
  <c r="E555" i="32"/>
  <c r="K555" i="32"/>
  <c r="L555" i="32"/>
  <c r="C556" i="32"/>
  <c r="G556" i="32"/>
  <c r="H556" i="32"/>
  <c r="D556" i="32"/>
  <c r="E556" i="32"/>
  <c r="K556" i="32"/>
  <c r="L556" i="32"/>
  <c r="C557" i="32"/>
  <c r="G557" i="32"/>
  <c r="F557" i="32" s="1"/>
  <c r="H557" i="32"/>
  <c r="D557" i="32"/>
  <c r="E557" i="32"/>
  <c r="K557" i="32"/>
  <c r="L557" i="32"/>
  <c r="C558" i="32"/>
  <c r="G558" i="32"/>
  <c r="H558" i="32"/>
  <c r="D558" i="32"/>
  <c r="E558" i="32"/>
  <c r="K558" i="32"/>
  <c r="L558" i="32"/>
  <c r="C559" i="32"/>
  <c r="G559" i="32"/>
  <c r="F559" i="32" s="1"/>
  <c r="H559" i="32"/>
  <c r="D559" i="32"/>
  <c r="E559" i="32"/>
  <c r="K559" i="32"/>
  <c r="L559" i="32"/>
  <c r="C560" i="32"/>
  <c r="D560" i="32"/>
  <c r="G560" i="32"/>
  <c r="H560" i="32"/>
  <c r="E560" i="32"/>
  <c r="K560" i="32"/>
  <c r="L560" i="32"/>
  <c r="C561" i="32"/>
  <c r="G561" i="32"/>
  <c r="H561" i="32"/>
  <c r="D561" i="32"/>
  <c r="E561" i="32"/>
  <c r="K561" i="32"/>
  <c r="L561" i="32"/>
  <c r="C562" i="32"/>
  <c r="G562" i="32"/>
  <c r="H562" i="32"/>
  <c r="D562" i="32"/>
  <c r="E562" i="32"/>
  <c r="K562" i="32"/>
  <c r="L562" i="32"/>
  <c r="C563" i="32"/>
  <c r="G563" i="32"/>
  <c r="H563" i="32"/>
  <c r="D563" i="32"/>
  <c r="E563" i="32"/>
  <c r="K563" i="32"/>
  <c r="L563" i="32"/>
  <c r="C564" i="32"/>
  <c r="G564" i="32"/>
  <c r="H564" i="32"/>
  <c r="D564" i="32"/>
  <c r="E564" i="32"/>
  <c r="K564" i="32"/>
  <c r="L564" i="32"/>
  <c r="C565" i="32"/>
  <c r="G565" i="32"/>
  <c r="H565" i="32"/>
  <c r="D565" i="32"/>
  <c r="E565" i="32"/>
  <c r="K565" i="32"/>
  <c r="L565" i="32"/>
  <c r="C566" i="32"/>
  <c r="E566" i="32"/>
  <c r="G566" i="32"/>
  <c r="H566" i="32"/>
  <c r="D566" i="32"/>
  <c r="K566" i="32"/>
  <c r="L566" i="32"/>
  <c r="C567" i="32"/>
  <c r="G567" i="32"/>
  <c r="H567" i="32"/>
  <c r="D567" i="32"/>
  <c r="E567" i="32"/>
  <c r="K567" i="32"/>
  <c r="L567" i="32"/>
  <c r="C568" i="32"/>
  <c r="G568" i="32"/>
  <c r="H568" i="32"/>
  <c r="D568" i="32"/>
  <c r="E568" i="32"/>
  <c r="K568" i="32"/>
  <c r="L568" i="32"/>
  <c r="C569" i="32"/>
  <c r="G569" i="32"/>
  <c r="H569" i="32"/>
  <c r="D569" i="32"/>
  <c r="E569" i="32"/>
  <c r="K569" i="32"/>
  <c r="L569" i="32"/>
  <c r="C570" i="32"/>
  <c r="G570" i="32"/>
  <c r="F570" i="32" s="1"/>
  <c r="H570" i="32"/>
  <c r="D570" i="32"/>
  <c r="E570" i="32"/>
  <c r="K570" i="32"/>
  <c r="L570" i="32"/>
  <c r="C571" i="32"/>
  <c r="G571" i="32"/>
  <c r="H571" i="32"/>
  <c r="D571" i="32"/>
  <c r="E571" i="32"/>
  <c r="K571" i="32"/>
  <c r="L571" i="32"/>
  <c r="C572" i="32"/>
  <c r="G572" i="32"/>
  <c r="H572" i="32"/>
  <c r="D572" i="32"/>
  <c r="E572" i="32"/>
  <c r="K572" i="32"/>
  <c r="L572" i="32"/>
  <c r="C573" i="32"/>
  <c r="G573" i="32"/>
  <c r="H573" i="32"/>
  <c r="D573" i="32"/>
  <c r="E573" i="32"/>
  <c r="K573" i="32"/>
  <c r="L573" i="32"/>
  <c r="C574" i="32"/>
  <c r="G574" i="32"/>
  <c r="H574" i="32"/>
  <c r="D574" i="32"/>
  <c r="E574" i="32"/>
  <c r="K574" i="32"/>
  <c r="L574" i="32"/>
  <c r="C575" i="32"/>
  <c r="G575" i="32"/>
  <c r="H575" i="32"/>
  <c r="D575" i="32"/>
  <c r="E575" i="32"/>
  <c r="K575" i="32"/>
  <c r="L575" i="32"/>
  <c r="C576" i="32"/>
  <c r="G576" i="32"/>
  <c r="H576" i="32"/>
  <c r="D576" i="32"/>
  <c r="E576" i="32"/>
  <c r="K576" i="32"/>
  <c r="L576" i="32"/>
  <c r="C577" i="32"/>
  <c r="G577" i="32"/>
  <c r="H577" i="32"/>
  <c r="D577" i="32"/>
  <c r="E577" i="32"/>
  <c r="K577" i="32"/>
  <c r="L577" i="32"/>
  <c r="C578" i="32"/>
  <c r="G578" i="32"/>
  <c r="H578" i="32"/>
  <c r="D578" i="32"/>
  <c r="E578" i="32"/>
  <c r="K578" i="32"/>
  <c r="L578" i="32"/>
  <c r="C579" i="32"/>
  <c r="G579" i="32"/>
  <c r="H579" i="32"/>
  <c r="D579" i="32"/>
  <c r="E579" i="32"/>
  <c r="K579" i="32"/>
  <c r="L579" i="32"/>
  <c r="C580" i="32"/>
  <c r="G580" i="32"/>
  <c r="H580" i="32"/>
  <c r="D580" i="32"/>
  <c r="E580" i="32"/>
  <c r="K580" i="32"/>
  <c r="L580" i="32"/>
  <c r="C581" i="32"/>
  <c r="G581" i="32"/>
  <c r="H581" i="32"/>
  <c r="D581" i="32"/>
  <c r="E581" i="32"/>
  <c r="K581" i="32"/>
  <c r="L581" i="32"/>
  <c r="C582" i="32"/>
  <c r="G582" i="32"/>
  <c r="H582" i="32"/>
  <c r="D582" i="32"/>
  <c r="E582" i="32"/>
  <c r="K582" i="32"/>
  <c r="L582" i="32"/>
  <c r="C583" i="32"/>
  <c r="G583" i="32"/>
  <c r="H583" i="32"/>
  <c r="D583" i="32"/>
  <c r="E583" i="32"/>
  <c r="K583" i="32"/>
  <c r="L583" i="32"/>
  <c r="C584" i="32"/>
  <c r="G584" i="32"/>
  <c r="H584" i="32"/>
  <c r="D584" i="32"/>
  <c r="E584" i="32"/>
  <c r="K584" i="32"/>
  <c r="L584" i="32"/>
  <c r="C585" i="32"/>
  <c r="G585" i="32"/>
  <c r="F585" i="32" s="1"/>
  <c r="H585" i="32"/>
  <c r="D585" i="32"/>
  <c r="E585" i="32"/>
  <c r="K585" i="32"/>
  <c r="L585" i="32"/>
  <c r="C586" i="32"/>
  <c r="G586" i="32"/>
  <c r="H586" i="32"/>
  <c r="D586" i="32"/>
  <c r="E586" i="32"/>
  <c r="K586" i="32"/>
  <c r="L586" i="32"/>
  <c r="C587" i="32"/>
  <c r="G587" i="32"/>
  <c r="H587" i="32"/>
  <c r="D587" i="32"/>
  <c r="E587" i="32"/>
  <c r="K587" i="32"/>
  <c r="L587" i="32"/>
  <c r="C588" i="32"/>
  <c r="G588" i="32"/>
  <c r="H588" i="32"/>
  <c r="D588" i="32"/>
  <c r="E588" i="32"/>
  <c r="K588" i="32"/>
  <c r="L588" i="32"/>
  <c r="C589" i="32"/>
  <c r="G589" i="32"/>
  <c r="H589" i="32"/>
  <c r="D589" i="32"/>
  <c r="E589" i="32"/>
  <c r="K589" i="32"/>
  <c r="L589" i="32"/>
  <c r="C590" i="32"/>
  <c r="G590" i="32"/>
  <c r="F590" i="32"/>
  <c r="H590" i="32"/>
  <c r="D590" i="32"/>
  <c r="E590" i="32"/>
  <c r="K590" i="32"/>
  <c r="L590" i="32"/>
  <c r="C591" i="32"/>
  <c r="G591" i="32"/>
  <c r="H591" i="32"/>
  <c r="D591" i="32"/>
  <c r="E591" i="32"/>
  <c r="K591" i="32"/>
  <c r="L591" i="32"/>
  <c r="C592" i="32"/>
  <c r="G592" i="32"/>
  <c r="H592" i="32"/>
  <c r="D592" i="32"/>
  <c r="E592" i="32"/>
  <c r="K592" i="32"/>
  <c r="L592" i="32"/>
  <c r="C593" i="32"/>
  <c r="G593" i="32"/>
  <c r="F593" i="32"/>
  <c r="H593" i="32"/>
  <c r="D593" i="32"/>
  <c r="E593" i="32"/>
  <c r="K593" i="32"/>
  <c r="L593" i="32"/>
  <c r="C594" i="32"/>
  <c r="G594" i="32"/>
  <c r="H594" i="32"/>
  <c r="D594" i="32"/>
  <c r="E594" i="32"/>
  <c r="K594" i="32"/>
  <c r="L594" i="32"/>
  <c r="C595" i="32"/>
  <c r="G595" i="32"/>
  <c r="F595" i="32" s="1"/>
  <c r="H595" i="32"/>
  <c r="D595" i="32"/>
  <c r="E595" i="32"/>
  <c r="K595" i="32"/>
  <c r="L595" i="32"/>
  <c r="C596" i="32"/>
  <c r="G596" i="32"/>
  <c r="H596" i="32"/>
  <c r="F596" i="32" s="1"/>
  <c r="D596" i="32"/>
  <c r="E596" i="32"/>
  <c r="K596" i="32"/>
  <c r="L596" i="32"/>
  <c r="C597" i="32"/>
  <c r="G597" i="32"/>
  <c r="H597" i="32"/>
  <c r="D597" i="32"/>
  <c r="E597" i="32"/>
  <c r="K597" i="32"/>
  <c r="L597" i="32"/>
  <c r="C598" i="32"/>
  <c r="G598" i="32"/>
  <c r="H598" i="32"/>
  <c r="D598" i="32"/>
  <c r="E598" i="32"/>
  <c r="K598" i="32"/>
  <c r="L598" i="32"/>
  <c r="C599" i="32"/>
  <c r="G599" i="32"/>
  <c r="H599" i="32"/>
  <c r="D599" i="32"/>
  <c r="E599" i="32"/>
  <c r="K599" i="32"/>
  <c r="L599" i="32"/>
  <c r="C600" i="32"/>
  <c r="G600" i="32"/>
  <c r="H600" i="32"/>
  <c r="D600" i="32"/>
  <c r="E600" i="32"/>
  <c r="K600" i="32"/>
  <c r="L600" i="32"/>
  <c r="C601" i="32"/>
  <c r="G601" i="32"/>
  <c r="H601" i="32"/>
  <c r="D601" i="32"/>
  <c r="E601" i="32"/>
  <c r="K601" i="32"/>
  <c r="L601" i="32"/>
  <c r="C602" i="32"/>
  <c r="G602" i="32"/>
  <c r="H602" i="32"/>
  <c r="D602" i="32"/>
  <c r="E602" i="32"/>
  <c r="K602" i="32"/>
  <c r="L602" i="32"/>
  <c r="C603" i="32"/>
  <c r="G603" i="32"/>
  <c r="H603" i="32"/>
  <c r="D603" i="32"/>
  <c r="E603" i="32"/>
  <c r="K603" i="32"/>
  <c r="L603" i="32"/>
  <c r="C604" i="32"/>
  <c r="G604" i="32"/>
  <c r="H604" i="32"/>
  <c r="D604" i="32"/>
  <c r="E604" i="32"/>
  <c r="K604" i="32"/>
  <c r="L604" i="32"/>
  <c r="C605" i="32"/>
  <c r="G605" i="32"/>
  <c r="H605" i="32"/>
  <c r="D605" i="32"/>
  <c r="E605" i="32"/>
  <c r="K605" i="32"/>
  <c r="L605" i="32"/>
  <c r="C606" i="32"/>
  <c r="G606" i="32"/>
  <c r="H606" i="32"/>
  <c r="D606" i="32"/>
  <c r="E606" i="32"/>
  <c r="K606" i="32"/>
  <c r="L606" i="32"/>
  <c r="C607" i="32"/>
  <c r="G607" i="32"/>
  <c r="H607" i="32"/>
  <c r="D607" i="32"/>
  <c r="E607" i="32"/>
  <c r="K607" i="32"/>
  <c r="L607" i="32"/>
  <c r="C608" i="32"/>
  <c r="E608" i="32"/>
  <c r="G608" i="32"/>
  <c r="H608" i="32"/>
  <c r="D608" i="32"/>
  <c r="K608" i="32"/>
  <c r="L608" i="32"/>
  <c r="C609" i="32"/>
  <c r="G609" i="32"/>
  <c r="F609" i="32" s="1"/>
  <c r="H609" i="32"/>
  <c r="D609" i="32"/>
  <c r="E609" i="32"/>
  <c r="K609" i="32"/>
  <c r="L609" i="32"/>
  <c r="C610" i="32"/>
  <c r="G610" i="32"/>
  <c r="H610" i="32"/>
  <c r="D610" i="32"/>
  <c r="E610" i="32"/>
  <c r="K610" i="32"/>
  <c r="L610" i="32"/>
  <c r="C611" i="32"/>
  <c r="G611" i="32"/>
  <c r="H611" i="32"/>
  <c r="D611" i="32"/>
  <c r="E611" i="32"/>
  <c r="K611" i="32"/>
  <c r="L611" i="32"/>
  <c r="C612" i="32"/>
  <c r="G612" i="32"/>
  <c r="H612" i="32"/>
  <c r="D612" i="32"/>
  <c r="E612" i="32"/>
  <c r="K612" i="32"/>
  <c r="L612" i="32"/>
  <c r="C613" i="32"/>
  <c r="G613" i="32"/>
  <c r="F613" i="32" s="1"/>
  <c r="H613" i="32"/>
  <c r="D613" i="32"/>
  <c r="E613" i="32"/>
  <c r="K613" i="32"/>
  <c r="L613" i="32"/>
  <c r="C614" i="32"/>
  <c r="G614" i="32"/>
  <c r="H614" i="32"/>
  <c r="D614" i="32"/>
  <c r="E614" i="32"/>
  <c r="K614" i="32"/>
  <c r="L614" i="32"/>
  <c r="C615" i="32"/>
  <c r="G615" i="32"/>
  <c r="H615" i="32"/>
  <c r="D615" i="32"/>
  <c r="E615" i="32"/>
  <c r="K615" i="32"/>
  <c r="L615" i="32"/>
  <c r="C616" i="32"/>
  <c r="G616" i="32"/>
  <c r="H616" i="32"/>
  <c r="D616" i="32"/>
  <c r="E616" i="32"/>
  <c r="K616" i="32"/>
  <c r="L616" i="32"/>
  <c r="C617" i="32"/>
  <c r="G617" i="32"/>
  <c r="H617" i="32"/>
  <c r="D617" i="32"/>
  <c r="E617" i="32"/>
  <c r="K617" i="32"/>
  <c r="L617" i="32"/>
  <c r="C618" i="32"/>
  <c r="G618" i="32"/>
  <c r="H618" i="32"/>
  <c r="D618" i="32"/>
  <c r="E618" i="32"/>
  <c r="K618" i="32"/>
  <c r="L618" i="32"/>
  <c r="C619" i="32"/>
  <c r="G619" i="32"/>
  <c r="H619" i="32"/>
  <c r="D619" i="32"/>
  <c r="E619" i="32"/>
  <c r="K619" i="32"/>
  <c r="L619" i="32"/>
  <c r="C620" i="32"/>
  <c r="G620" i="32"/>
  <c r="H620" i="32"/>
  <c r="D620" i="32"/>
  <c r="E620" i="32"/>
  <c r="K620" i="32"/>
  <c r="L620" i="32"/>
  <c r="C621" i="32"/>
  <c r="G621" i="32"/>
  <c r="H621" i="32"/>
  <c r="D621" i="32"/>
  <c r="E621" i="32"/>
  <c r="K621" i="32"/>
  <c r="L621" i="32"/>
  <c r="C622" i="32"/>
  <c r="G622" i="32"/>
  <c r="H622" i="32"/>
  <c r="D622" i="32"/>
  <c r="E622" i="32"/>
  <c r="K622" i="32"/>
  <c r="L622" i="32"/>
  <c r="C623" i="32"/>
  <c r="G623" i="32"/>
  <c r="H623" i="32"/>
  <c r="D623" i="32"/>
  <c r="E623" i="32"/>
  <c r="K623" i="32"/>
  <c r="L623" i="32"/>
  <c r="C624" i="32"/>
  <c r="G624" i="32"/>
  <c r="H624" i="32"/>
  <c r="D624" i="32"/>
  <c r="E624" i="32"/>
  <c r="K624" i="32"/>
  <c r="L624" i="32"/>
  <c r="C625" i="32"/>
  <c r="G625" i="32"/>
  <c r="F625" i="32"/>
  <c r="H625" i="32"/>
  <c r="D625" i="32"/>
  <c r="E625" i="32"/>
  <c r="K625" i="32"/>
  <c r="L625" i="32"/>
  <c r="C626" i="32"/>
  <c r="G626" i="32"/>
  <c r="H626" i="32"/>
  <c r="D626" i="32"/>
  <c r="E626" i="32"/>
  <c r="K626" i="32"/>
  <c r="L626" i="32"/>
  <c r="C627" i="32"/>
  <c r="E627" i="32"/>
  <c r="G627" i="32"/>
  <c r="H627" i="32"/>
  <c r="D627" i="32"/>
  <c r="K627" i="32"/>
  <c r="L627" i="32"/>
  <c r="C628" i="32"/>
  <c r="G628" i="32"/>
  <c r="H628" i="32"/>
  <c r="D628" i="32"/>
  <c r="E628" i="32"/>
  <c r="K628" i="32"/>
  <c r="L628" i="32"/>
  <c r="C629" i="32"/>
  <c r="G629" i="32"/>
  <c r="H629" i="32"/>
  <c r="D629" i="32"/>
  <c r="E629" i="32"/>
  <c r="K629" i="32"/>
  <c r="L629" i="32"/>
  <c r="C630" i="32"/>
  <c r="G630" i="32"/>
  <c r="H630" i="32"/>
  <c r="D630" i="32"/>
  <c r="E630" i="32"/>
  <c r="K630" i="32"/>
  <c r="L630" i="32"/>
  <c r="C631" i="32"/>
  <c r="G631" i="32"/>
  <c r="H631" i="32"/>
  <c r="D631" i="32"/>
  <c r="E631" i="32"/>
  <c r="K631" i="32"/>
  <c r="L631" i="32"/>
  <c r="C632" i="32"/>
  <c r="G632" i="32"/>
  <c r="H632" i="32"/>
  <c r="D632" i="32"/>
  <c r="E632" i="32"/>
  <c r="K632" i="32"/>
  <c r="L632" i="32"/>
  <c r="C633" i="32"/>
  <c r="G633" i="32"/>
  <c r="H633" i="32"/>
  <c r="D633" i="32"/>
  <c r="E633" i="32"/>
  <c r="K633" i="32"/>
  <c r="L633" i="32"/>
  <c r="C634" i="32"/>
  <c r="G634" i="32"/>
  <c r="F634" i="32" s="1"/>
  <c r="H634" i="32"/>
  <c r="D634" i="32"/>
  <c r="E634" i="32"/>
  <c r="K634" i="32"/>
  <c r="L634" i="32"/>
  <c r="C635" i="32"/>
  <c r="G635" i="32"/>
  <c r="H635" i="32"/>
  <c r="D635" i="32"/>
  <c r="E635" i="32"/>
  <c r="K635" i="32"/>
  <c r="L635" i="32"/>
  <c r="C636" i="32"/>
  <c r="G636" i="32"/>
  <c r="H636" i="32"/>
  <c r="D636" i="32"/>
  <c r="E636" i="32"/>
  <c r="K636" i="32"/>
  <c r="L636" i="32"/>
  <c r="C637" i="32"/>
  <c r="G637" i="32"/>
  <c r="H637" i="32"/>
  <c r="D637" i="32"/>
  <c r="E637" i="32"/>
  <c r="K637" i="32"/>
  <c r="L637" i="32"/>
  <c r="C638" i="32"/>
  <c r="G638" i="32"/>
  <c r="H638" i="32"/>
  <c r="D638" i="32"/>
  <c r="E638" i="32"/>
  <c r="K638" i="32"/>
  <c r="L638" i="32"/>
  <c r="C639" i="32"/>
  <c r="G639" i="32"/>
  <c r="H639" i="32"/>
  <c r="D639" i="32"/>
  <c r="E639" i="32"/>
  <c r="K639" i="32"/>
  <c r="L639" i="32"/>
  <c r="C640" i="32"/>
  <c r="G640" i="32"/>
  <c r="H640" i="32"/>
  <c r="D640" i="32"/>
  <c r="E640" i="32"/>
  <c r="K640" i="32"/>
  <c r="L640" i="32"/>
  <c r="C641" i="32"/>
  <c r="G641" i="32"/>
  <c r="H641" i="32"/>
  <c r="D641" i="32"/>
  <c r="E641" i="32"/>
  <c r="K641" i="32"/>
  <c r="L641" i="32"/>
  <c r="C642" i="32"/>
  <c r="G642" i="32"/>
  <c r="F642" i="32" s="1"/>
  <c r="H642" i="32"/>
  <c r="D642" i="32"/>
  <c r="E642" i="32"/>
  <c r="K642" i="32"/>
  <c r="L642" i="32"/>
  <c r="C643" i="32"/>
  <c r="G643" i="32"/>
  <c r="F643" i="32" s="1"/>
  <c r="H643" i="32"/>
  <c r="D643" i="32"/>
  <c r="E643" i="32"/>
  <c r="K643" i="32"/>
  <c r="L643" i="32"/>
  <c r="C644" i="32"/>
  <c r="G644" i="32"/>
  <c r="F644" i="32" s="1"/>
  <c r="H644" i="32"/>
  <c r="D644" i="32"/>
  <c r="E644" i="32"/>
  <c r="K644" i="32"/>
  <c r="L644" i="32"/>
  <c r="C645" i="32"/>
  <c r="G645" i="32"/>
  <c r="H645" i="32"/>
  <c r="D645" i="32"/>
  <c r="E645" i="32"/>
  <c r="K645" i="32"/>
  <c r="L645" i="32"/>
  <c r="C646" i="32"/>
  <c r="G646" i="32"/>
  <c r="F646" i="32" s="1"/>
  <c r="H646" i="32"/>
  <c r="D646" i="32"/>
  <c r="E646" i="32"/>
  <c r="K646" i="32"/>
  <c r="L646" i="32"/>
  <c r="C647" i="32"/>
  <c r="G647" i="32"/>
  <c r="H647" i="32"/>
  <c r="D647" i="32"/>
  <c r="E647" i="32"/>
  <c r="K647" i="32"/>
  <c r="L647" i="32"/>
  <c r="C648" i="32"/>
  <c r="G648" i="32"/>
  <c r="H648" i="32"/>
  <c r="F648" i="32"/>
  <c r="D648" i="32"/>
  <c r="E648" i="32"/>
  <c r="K648" i="32"/>
  <c r="L648" i="32"/>
  <c r="C649" i="32"/>
  <c r="E649" i="32"/>
  <c r="G649" i="32"/>
  <c r="H649" i="32"/>
  <c r="D649" i="32"/>
  <c r="K649" i="32"/>
  <c r="L649" i="32"/>
  <c r="C650" i="32"/>
  <c r="G650" i="32"/>
  <c r="H650" i="32"/>
  <c r="D650" i="32"/>
  <c r="E650" i="32"/>
  <c r="K650" i="32"/>
  <c r="L650" i="32"/>
  <c r="C651" i="32"/>
  <c r="G651" i="32"/>
  <c r="H651" i="32"/>
  <c r="D651" i="32"/>
  <c r="E651" i="32"/>
  <c r="K651" i="32"/>
  <c r="L651" i="32"/>
  <c r="C652" i="32"/>
  <c r="G652" i="32"/>
  <c r="H652" i="32"/>
  <c r="D652" i="32"/>
  <c r="E652" i="32"/>
  <c r="K652" i="32"/>
  <c r="L652" i="32"/>
  <c r="C653" i="32"/>
  <c r="G653" i="32"/>
  <c r="H653" i="32"/>
  <c r="D653" i="32"/>
  <c r="E653" i="32"/>
  <c r="K653" i="32"/>
  <c r="L653" i="32"/>
  <c r="C654" i="32"/>
  <c r="G654" i="32"/>
  <c r="H654" i="32"/>
  <c r="D654" i="32"/>
  <c r="E654" i="32"/>
  <c r="K654" i="32"/>
  <c r="L654" i="32"/>
  <c r="C655" i="32"/>
  <c r="G655" i="32"/>
  <c r="H655" i="32"/>
  <c r="D655" i="32"/>
  <c r="E655" i="32"/>
  <c r="K655" i="32"/>
  <c r="L655" i="32"/>
  <c r="C656" i="32"/>
  <c r="G656" i="32"/>
  <c r="H656" i="32"/>
  <c r="D656" i="32"/>
  <c r="E656" i="32"/>
  <c r="K656" i="32"/>
  <c r="L656" i="32"/>
  <c r="C657" i="32"/>
  <c r="G657" i="32"/>
  <c r="H657" i="32"/>
  <c r="D657" i="32"/>
  <c r="E657" i="32"/>
  <c r="K657" i="32"/>
  <c r="L657" i="32"/>
  <c r="C658" i="32"/>
  <c r="D658" i="32"/>
  <c r="G658" i="32"/>
  <c r="H658" i="32"/>
  <c r="E658" i="32"/>
  <c r="K658" i="32"/>
  <c r="L658" i="32"/>
  <c r="C659" i="32"/>
  <c r="G659" i="32"/>
  <c r="H659" i="32"/>
  <c r="D659" i="32"/>
  <c r="E659" i="32"/>
  <c r="K659" i="32"/>
  <c r="L659" i="32"/>
  <c r="C660" i="32"/>
  <c r="G660" i="32"/>
  <c r="H660" i="32"/>
  <c r="D660" i="32"/>
  <c r="E660" i="32"/>
  <c r="K660" i="32"/>
  <c r="L660" i="32"/>
  <c r="C661" i="32"/>
  <c r="G661" i="32"/>
  <c r="H661" i="32"/>
  <c r="D661" i="32"/>
  <c r="E661" i="32"/>
  <c r="K661" i="32"/>
  <c r="L661" i="32"/>
  <c r="C662" i="32"/>
  <c r="G662" i="32"/>
  <c r="H662" i="32"/>
  <c r="D662" i="32"/>
  <c r="E662" i="32"/>
  <c r="K662" i="32"/>
  <c r="L662" i="32"/>
  <c r="C663" i="32"/>
  <c r="G663" i="32"/>
  <c r="H663" i="32"/>
  <c r="D663" i="32"/>
  <c r="E663" i="32"/>
  <c r="K663" i="32"/>
  <c r="L663" i="32"/>
  <c r="C664" i="32"/>
  <c r="E664" i="32"/>
  <c r="G664" i="32"/>
  <c r="H664" i="32"/>
  <c r="D664" i="32"/>
  <c r="K664" i="32"/>
  <c r="L664" i="32"/>
  <c r="C665" i="32"/>
  <c r="G665" i="32"/>
  <c r="H665" i="32"/>
  <c r="D665" i="32"/>
  <c r="E665" i="32"/>
  <c r="K665" i="32"/>
  <c r="L665" i="32"/>
  <c r="C666" i="32"/>
  <c r="G666" i="32"/>
  <c r="H666" i="32"/>
  <c r="D666" i="32"/>
  <c r="E666" i="32"/>
  <c r="K666" i="32"/>
  <c r="L666" i="32"/>
  <c r="C667" i="32"/>
  <c r="G667" i="32"/>
  <c r="H667" i="32"/>
  <c r="D667" i="32"/>
  <c r="E667" i="32"/>
  <c r="K667" i="32"/>
  <c r="L667" i="32"/>
  <c r="C668" i="32"/>
  <c r="G668" i="32"/>
  <c r="H668" i="32"/>
  <c r="D668" i="32"/>
  <c r="E668" i="32"/>
  <c r="K668" i="32"/>
  <c r="L668" i="32"/>
  <c r="C669" i="32"/>
  <c r="G669" i="32"/>
  <c r="H669" i="32"/>
  <c r="D669" i="32"/>
  <c r="E669" i="32"/>
  <c r="K669" i="32"/>
  <c r="L669" i="32"/>
  <c r="C670" i="32"/>
  <c r="G670" i="32"/>
  <c r="H670" i="32"/>
  <c r="D670" i="32"/>
  <c r="E670" i="32"/>
  <c r="K670" i="32"/>
  <c r="L670" i="32"/>
  <c r="C671" i="32"/>
  <c r="G671" i="32"/>
  <c r="F671" i="32" s="1"/>
  <c r="H671" i="32"/>
  <c r="D671" i="32"/>
  <c r="E671" i="32"/>
  <c r="K671" i="32"/>
  <c r="L671" i="32"/>
  <c r="C672" i="32"/>
  <c r="G672" i="32"/>
  <c r="H672" i="32"/>
  <c r="D672" i="32"/>
  <c r="E672" i="32"/>
  <c r="K672" i="32"/>
  <c r="L672" i="32"/>
  <c r="C673" i="32"/>
  <c r="G673" i="32"/>
  <c r="H673" i="32"/>
  <c r="D673" i="32"/>
  <c r="E673" i="32"/>
  <c r="K673" i="32"/>
  <c r="L673" i="32"/>
  <c r="C674" i="32"/>
  <c r="G674" i="32"/>
  <c r="H674" i="32"/>
  <c r="D674" i="32"/>
  <c r="E674" i="32"/>
  <c r="K674" i="32"/>
  <c r="L674" i="32"/>
  <c r="C675" i="32"/>
  <c r="G675" i="32"/>
  <c r="H675" i="32"/>
  <c r="D675" i="32"/>
  <c r="E675" i="32"/>
  <c r="K675" i="32"/>
  <c r="L675" i="32"/>
  <c r="C676" i="32"/>
  <c r="G676" i="32"/>
  <c r="H676" i="32"/>
  <c r="D676" i="32"/>
  <c r="E676" i="32"/>
  <c r="K676" i="32"/>
  <c r="L676" i="32"/>
  <c r="C677" i="32"/>
  <c r="G677" i="32"/>
  <c r="H677" i="32"/>
  <c r="D677" i="32"/>
  <c r="E677" i="32"/>
  <c r="K677" i="32"/>
  <c r="L677" i="32"/>
  <c r="C678" i="32"/>
  <c r="G678" i="32"/>
  <c r="H678" i="32"/>
  <c r="D678" i="32"/>
  <c r="E678" i="32"/>
  <c r="K678" i="32"/>
  <c r="L678" i="32"/>
  <c r="C679" i="32"/>
  <c r="G679" i="32"/>
  <c r="H679" i="32"/>
  <c r="D679" i="32"/>
  <c r="E679" i="32"/>
  <c r="K679" i="32"/>
  <c r="L679" i="32"/>
  <c r="C680" i="32"/>
  <c r="G680" i="32"/>
  <c r="F680" i="32" s="1"/>
  <c r="H680" i="32"/>
  <c r="D680" i="32"/>
  <c r="E680" i="32"/>
  <c r="K680" i="32"/>
  <c r="L680" i="32"/>
  <c r="C681" i="32"/>
  <c r="G681" i="32"/>
  <c r="F681" i="32" s="1"/>
  <c r="H681" i="32"/>
  <c r="D681" i="32"/>
  <c r="E681" i="32"/>
  <c r="K681" i="32"/>
  <c r="L681" i="32"/>
  <c r="C682" i="32"/>
  <c r="G682" i="32"/>
  <c r="H682" i="32"/>
  <c r="D682" i="32"/>
  <c r="E682" i="32"/>
  <c r="K682" i="32"/>
  <c r="L682" i="32"/>
  <c r="C683" i="32"/>
  <c r="G683" i="32"/>
  <c r="H683" i="32"/>
  <c r="D683" i="32"/>
  <c r="E683" i="32"/>
  <c r="K683" i="32"/>
  <c r="L683" i="32"/>
  <c r="C684" i="32"/>
  <c r="G684" i="32"/>
  <c r="F684" i="32" s="1"/>
  <c r="H684" i="32"/>
  <c r="D684" i="32"/>
  <c r="E684" i="32"/>
  <c r="K684" i="32"/>
  <c r="L684" i="32"/>
  <c r="C685" i="32"/>
  <c r="G685" i="32"/>
  <c r="H685" i="32"/>
  <c r="D685" i="32"/>
  <c r="E685" i="32"/>
  <c r="K685" i="32"/>
  <c r="L685" i="32"/>
  <c r="C686" i="32"/>
  <c r="G686" i="32"/>
  <c r="F686" i="32" s="1"/>
  <c r="H686" i="32"/>
  <c r="D686" i="32"/>
  <c r="E686" i="32"/>
  <c r="K686" i="32"/>
  <c r="L686" i="32"/>
  <c r="C687" i="32"/>
  <c r="G687" i="32"/>
  <c r="F687" i="32" s="1"/>
  <c r="H687" i="32"/>
  <c r="D687" i="32"/>
  <c r="E687" i="32"/>
  <c r="K687" i="32"/>
  <c r="L687" i="32"/>
  <c r="C688" i="32"/>
  <c r="G688" i="32"/>
  <c r="H688" i="32"/>
  <c r="D688" i="32"/>
  <c r="E688" i="32"/>
  <c r="K688" i="32"/>
  <c r="L688" i="32"/>
  <c r="C689" i="32"/>
  <c r="G689" i="32"/>
  <c r="H689" i="32"/>
  <c r="D689" i="32"/>
  <c r="E689" i="32"/>
  <c r="K689" i="32"/>
  <c r="L689" i="32"/>
  <c r="C690" i="32"/>
  <c r="F690" i="32"/>
  <c r="G690" i="32"/>
  <c r="H690" i="32"/>
  <c r="D690" i="32"/>
  <c r="E690" i="32"/>
  <c r="K690" i="32"/>
  <c r="L690" i="32"/>
  <c r="C691" i="32"/>
  <c r="G691" i="32"/>
  <c r="H691" i="32"/>
  <c r="D691" i="32"/>
  <c r="E691" i="32"/>
  <c r="K691" i="32"/>
  <c r="L691" i="32"/>
  <c r="C692" i="32"/>
  <c r="G692" i="32"/>
  <c r="H692" i="32"/>
  <c r="D692" i="32"/>
  <c r="E692" i="32"/>
  <c r="K692" i="32"/>
  <c r="L692" i="32"/>
  <c r="C693" i="32"/>
  <c r="G693" i="32"/>
  <c r="H693" i="32"/>
  <c r="D693" i="32"/>
  <c r="E693" i="32"/>
  <c r="K693" i="32"/>
  <c r="L693" i="32"/>
  <c r="C694" i="32"/>
  <c r="G694" i="32"/>
  <c r="H694" i="32"/>
  <c r="D694" i="32"/>
  <c r="E694" i="32"/>
  <c r="K694" i="32"/>
  <c r="L694" i="32"/>
  <c r="C695" i="32"/>
  <c r="G695" i="32"/>
  <c r="H695" i="32"/>
  <c r="D695" i="32"/>
  <c r="E695" i="32"/>
  <c r="K695" i="32"/>
  <c r="L695" i="32"/>
  <c r="C696" i="32"/>
  <c r="G696" i="32"/>
  <c r="H696" i="32"/>
  <c r="D696" i="32"/>
  <c r="E696" i="32"/>
  <c r="K696" i="32"/>
  <c r="L696" i="32"/>
  <c r="C697" i="32"/>
  <c r="G697" i="32"/>
  <c r="F697" i="32"/>
  <c r="H697" i="32"/>
  <c r="D697" i="32"/>
  <c r="E697" i="32"/>
  <c r="K697" i="32"/>
  <c r="L697" i="32"/>
  <c r="C698" i="32"/>
  <c r="G698" i="32"/>
  <c r="H698" i="32"/>
  <c r="D698" i="32"/>
  <c r="E698" i="32"/>
  <c r="K698" i="32"/>
  <c r="L698" i="32"/>
  <c r="C699" i="32"/>
  <c r="G699" i="32"/>
  <c r="H699" i="32"/>
  <c r="D699" i="32"/>
  <c r="E699" i="32"/>
  <c r="K699" i="32"/>
  <c r="L699" i="32"/>
  <c r="C700" i="32"/>
  <c r="G700" i="32"/>
  <c r="H700" i="32"/>
  <c r="D700" i="32"/>
  <c r="E700" i="32"/>
  <c r="K700" i="32"/>
  <c r="L700" i="32"/>
  <c r="C701" i="32"/>
  <c r="G701" i="32"/>
  <c r="H701" i="32"/>
  <c r="D701" i="32"/>
  <c r="E701" i="32"/>
  <c r="K701" i="32"/>
  <c r="L701" i="32"/>
  <c r="C702" i="32"/>
  <c r="G702" i="32"/>
  <c r="H702" i="32"/>
  <c r="D702" i="32"/>
  <c r="E702" i="32"/>
  <c r="K702" i="32"/>
  <c r="L702" i="32"/>
  <c r="C703" i="32"/>
  <c r="G703" i="32"/>
  <c r="F703" i="32" s="1"/>
  <c r="H703" i="32"/>
  <c r="D703" i="32"/>
  <c r="E703" i="32"/>
  <c r="K703" i="32"/>
  <c r="L703" i="32"/>
  <c r="C704" i="32"/>
  <c r="G704" i="32"/>
  <c r="H704" i="32"/>
  <c r="D704" i="32"/>
  <c r="E704" i="32"/>
  <c r="K704" i="32"/>
  <c r="L704" i="32"/>
  <c r="C705" i="32"/>
  <c r="G705" i="32"/>
  <c r="H705" i="32"/>
  <c r="D705" i="32"/>
  <c r="E705" i="32"/>
  <c r="K705" i="32"/>
  <c r="L705" i="32"/>
  <c r="C706" i="32"/>
  <c r="G706" i="32"/>
  <c r="H706" i="32"/>
  <c r="D706" i="32"/>
  <c r="E706" i="32"/>
  <c r="K706" i="32"/>
  <c r="L706" i="32"/>
  <c r="C707" i="32"/>
  <c r="G707" i="32"/>
  <c r="H707" i="32"/>
  <c r="D707" i="32"/>
  <c r="E707" i="32"/>
  <c r="K707" i="32"/>
  <c r="L707" i="32"/>
  <c r="C708" i="32"/>
  <c r="G708" i="32"/>
  <c r="F708" i="32" s="1"/>
  <c r="H708" i="32"/>
  <c r="D708" i="32"/>
  <c r="E708" i="32"/>
  <c r="K708" i="32"/>
  <c r="L708" i="32"/>
  <c r="C709" i="32"/>
  <c r="G709" i="32"/>
  <c r="F709" i="32" s="1"/>
  <c r="H709" i="32"/>
  <c r="D709" i="32"/>
  <c r="E709" i="32"/>
  <c r="K709" i="32"/>
  <c r="L709" i="32"/>
  <c r="C710" i="32"/>
  <c r="G710" i="32"/>
  <c r="F710" i="32" s="1"/>
  <c r="H710" i="32"/>
  <c r="D710" i="32"/>
  <c r="E710" i="32"/>
  <c r="K710" i="32"/>
  <c r="L710" i="32"/>
  <c r="C711" i="32"/>
  <c r="G711" i="32"/>
  <c r="H711" i="32"/>
  <c r="F711" i="32" s="1"/>
  <c r="D711" i="32"/>
  <c r="E711" i="32"/>
  <c r="K711" i="32"/>
  <c r="L711" i="32"/>
  <c r="C712" i="32"/>
  <c r="G712" i="32"/>
  <c r="H712" i="32"/>
  <c r="D712" i="32"/>
  <c r="E712" i="32"/>
  <c r="K712" i="32"/>
  <c r="L712" i="32"/>
  <c r="C713" i="32"/>
  <c r="G713" i="32"/>
  <c r="H713" i="32"/>
  <c r="D713" i="32"/>
  <c r="E713" i="32"/>
  <c r="K713" i="32"/>
  <c r="L713" i="32"/>
  <c r="C714" i="32"/>
  <c r="G714" i="32"/>
  <c r="H714" i="32"/>
  <c r="D714" i="32"/>
  <c r="E714" i="32"/>
  <c r="K714" i="32"/>
  <c r="L714" i="32"/>
  <c r="C715" i="32"/>
  <c r="G715" i="32"/>
  <c r="H715" i="32"/>
  <c r="D715" i="32"/>
  <c r="E715" i="32"/>
  <c r="K715" i="32"/>
  <c r="L715" i="32"/>
  <c r="C716" i="32"/>
  <c r="G716" i="32"/>
  <c r="H716" i="32"/>
  <c r="D716" i="32"/>
  <c r="E716" i="32"/>
  <c r="K716" i="32"/>
  <c r="L716" i="32"/>
  <c r="C717" i="32"/>
  <c r="G717" i="32"/>
  <c r="H717" i="32"/>
  <c r="D717" i="32"/>
  <c r="E717" i="32"/>
  <c r="K717" i="32"/>
  <c r="L717" i="32"/>
  <c r="C718" i="32"/>
  <c r="G718" i="32"/>
  <c r="H718" i="32"/>
  <c r="D718" i="32"/>
  <c r="E718" i="32"/>
  <c r="K718" i="32"/>
  <c r="L718" i="32"/>
  <c r="C719" i="32"/>
  <c r="G719" i="32"/>
  <c r="H719" i="32"/>
  <c r="D719" i="32"/>
  <c r="E719" i="32"/>
  <c r="K719" i="32"/>
  <c r="L719" i="32"/>
  <c r="C720" i="32"/>
  <c r="G720" i="32"/>
  <c r="H720" i="32"/>
  <c r="D720" i="32"/>
  <c r="E720" i="32"/>
  <c r="K720" i="32"/>
  <c r="L720" i="32"/>
  <c r="C721" i="32"/>
  <c r="G721" i="32"/>
  <c r="H721" i="32"/>
  <c r="D721" i="32"/>
  <c r="E721" i="32"/>
  <c r="K721" i="32"/>
  <c r="L721" i="32"/>
  <c r="C722" i="32"/>
  <c r="G722" i="32"/>
  <c r="H722" i="32"/>
  <c r="D722" i="32"/>
  <c r="E722" i="32"/>
  <c r="K722" i="32"/>
  <c r="L722" i="32"/>
  <c r="C723" i="32"/>
  <c r="G723" i="32"/>
  <c r="F723" i="32" s="1"/>
  <c r="H723" i="32"/>
  <c r="D723" i="32"/>
  <c r="E723" i="32"/>
  <c r="K723" i="32"/>
  <c r="L723" i="32"/>
  <c r="C724" i="32"/>
  <c r="G724" i="32"/>
  <c r="H724" i="32"/>
  <c r="D724" i="32"/>
  <c r="E724" i="32"/>
  <c r="K724" i="32"/>
  <c r="L724" i="32"/>
  <c r="C725" i="32"/>
  <c r="G725" i="32"/>
  <c r="H725" i="32"/>
  <c r="D725" i="32"/>
  <c r="E725" i="32"/>
  <c r="K725" i="32"/>
  <c r="L725" i="32"/>
  <c r="C726" i="32"/>
  <c r="G726" i="32"/>
  <c r="H726" i="32"/>
  <c r="D726" i="32"/>
  <c r="E726" i="32"/>
  <c r="K726" i="32"/>
  <c r="L726" i="32"/>
  <c r="C727" i="32"/>
  <c r="G727" i="32"/>
  <c r="H727" i="32"/>
  <c r="D727" i="32"/>
  <c r="E727" i="32"/>
  <c r="K727" i="32"/>
  <c r="L727" i="32"/>
  <c r="C728" i="32"/>
  <c r="G728" i="32"/>
  <c r="H728" i="32"/>
  <c r="D728" i="32"/>
  <c r="E728" i="32"/>
  <c r="K728" i="32"/>
  <c r="L728" i="32"/>
  <c r="C729" i="32"/>
  <c r="G729" i="32"/>
  <c r="F729" i="32" s="1"/>
  <c r="H729" i="32"/>
  <c r="D729" i="32"/>
  <c r="E729" i="32"/>
  <c r="K729" i="32"/>
  <c r="L729" i="32"/>
  <c r="C730" i="32"/>
  <c r="G730" i="32"/>
  <c r="H730" i="32"/>
  <c r="D730" i="32"/>
  <c r="E730" i="32"/>
  <c r="K730" i="32"/>
  <c r="L730" i="32"/>
  <c r="C731" i="32"/>
  <c r="G731" i="32"/>
  <c r="H731" i="32"/>
  <c r="D731" i="32"/>
  <c r="E731" i="32"/>
  <c r="K731" i="32"/>
  <c r="L731" i="32"/>
  <c r="C732" i="32"/>
  <c r="G732" i="32"/>
  <c r="H732" i="32"/>
  <c r="D732" i="32"/>
  <c r="E732" i="32"/>
  <c r="K732" i="32"/>
  <c r="L732" i="32"/>
  <c r="C733" i="32"/>
  <c r="G733" i="32"/>
  <c r="H733" i="32"/>
  <c r="D733" i="32"/>
  <c r="E733" i="32"/>
  <c r="K733" i="32"/>
  <c r="L733" i="32"/>
  <c r="C734" i="32"/>
  <c r="G734" i="32"/>
  <c r="H734" i="32"/>
  <c r="D734" i="32"/>
  <c r="E734" i="32"/>
  <c r="K734" i="32"/>
  <c r="L734" i="32"/>
  <c r="C735" i="32"/>
  <c r="G735" i="32"/>
  <c r="H735" i="32"/>
  <c r="D735" i="32"/>
  <c r="E735" i="32"/>
  <c r="K735" i="32"/>
  <c r="L735" i="32"/>
  <c r="C736" i="32"/>
  <c r="G736" i="32"/>
  <c r="H736" i="32"/>
  <c r="D736" i="32"/>
  <c r="E736" i="32"/>
  <c r="K736" i="32"/>
  <c r="L736" i="32"/>
  <c r="C737" i="32"/>
  <c r="G737" i="32"/>
  <c r="H737" i="32"/>
  <c r="D737" i="32"/>
  <c r="E737" i="32"/>
  <c r="K737" i="32"/>
  <c r="L737" i="32"/>
  <c r="C738" i="32"/>
  <c r="G738" i="32"/>
  <c r="F738" i="32" s="1"/>
  <c r="H738" i="32"/>
  <c r="D738" i="32"/>
  <c r="E738" i="32"/>
  <c r="K738" i="32"/>
  <c r="L738" i="32"/>
  <c r="C739" i="32"/>
  <c r="G739" i="32"/>
  <c r="H739" i="32"/>
  <c r="D739" i="32"/>
  <c r="E739" i="32"/>
  <c r="K739" i="32"/>
  <c r="L739" i="32"/>
  <c r="C740" i="32"/>
  <c r="G740" i="32"/>
  <c r="H740" i="32"/>
  <c r="D740" i="32"/>
  <c r="E740" i="32"/>
  <c r="K740" i="32"/>
  <c r="L740" i="32"/>
  <c r="C741" i="32"/>
  <c r="G741" i="32"/>
  <c r="F741" i="32" s="1"/>
  <c r="H741" i="32"/>
  <c r="D741" i="32"/>
  <c r="E741" i="32"/>
  <c r="K741" i="32"/>
  <c r="L741" i="32"/>
  <c r="C742" i="32"/>
  <c r="G742" i="32"/>
  <c r="H742" i="32"/>
  <c r="F742" i="32" s="1"/>
  <c r="D742" i="32"/>
  <c r="E742" i="32"/>
  <c r="K742" i="32"/>
  <c r="L742" i="32"/>
  <c r="C743" i="32"/>
  <c r="D743" i="32"/>
  <c r="G743" i="32"/>
  <c r="H743" i="32"/>
  <c r="E743" i="32"/>
  <c r="K743" i="32"/>
  <c r="L743" i="32"/>
  <c r="C744" i="32"/>
  <c r="G744" i="32"/>
  <c r="H744" i="32"/>
  <c r="D744" i="32"/>
  <c r="E744" i="32"/>
  <c r="K744" i="32"/>
  <c r="L744" i="32"/>
  <c r="C745" i="32"/>
  <c r="G745" i="32"/>
  <c r="H745" i="32"/>
  <c r="D745" i="32"/>
  <c r="E745" i="32"/>
  <c r="K745" i="32"/>
  <c r="L745" i="32"/>
  <c r="C746" i="32"/>
  <c r="G746" i="32"/>
  <c r="H746" i="32"/>
  <c r="D746" i="32"/>
  <c r="E746" i="32"/>
  <c r="K746" i="32"/>
  <c r="L746" i="32"/>
  <c r="C747" i="32"/>
  <c r="G747" i="32"/>
  <c r="H747" i="32"/>
  <c r="D747" i="32"/>
  <c r="E747" i="32"/>
  <c r="K747" i="32"/>
  <c r="L747" i="32"/>
  <c r="C748" i="32"/>
  <c r="G748" i="32"/>
  <c r="H748" i="32"/>
  <c r="D748" i="32"/>
  <c r="E748" i="32"/>
  <c r="K748" i="32"/>
  <c r="L748" i="32"/>
  <c r="C749" i="32"/>
  <c r="G749" i="32"/>
  <c r="H749" i="32"/>
  <c r="D749" i="32"/>
  <c r="E749" i="32"/>
  <c r="K749" i="32"/>
  <c r="L749" i="32"/>
  <c r="C750" i="32"/>
  <c r="G750" i="32"/>
  <c r="H750" i="32"/>
  <c r="D750" i="32"/>
  <c r="E750" i="32"/>
  <c r="K750" i="32"/>
  <c r="L750" i="32"/>
  <c r="C751" i="32"/>
  <c r="G751" i="32"/>
  <c r="H751" i="32"/>
  <c r="D751" i="32"/>
  <c r="E751" i="32"/>
  <c r="K751" i="32"/>
  <c r="L751" i="32"/>
  <c r="C752" i="32"/>
  <c r="G752" i="32"/>
  <c r="F752" i="32"/>
  <c r="H752" i="32"/>
  <c r="D752" i="32"/>
  <c r="E752" i="32"/>
  <c r="K752" i="32"/>
  <c r="L752" i="32"/>
  <c r="C753" i="32"/>
  <c r="G753" i="32"/>
  <c r="H753" i="32"/>
  <c r="F753" i="32" s="1"/>
  <c r="D753" i="32"/>
  <c r="E753" i="32"/>
  <c r="K753" i="32"/>
  <c r="L753" i="32"/>
  <c r="C754" i="32"/>
  <c r="G754" i="32"/>
  <c r="F754" i="32" s="1"/>
  <c r="H754" i="32"/>
  <c r="D754" i="32"/>
  <c r="E754" i="32"/>
  <c r="K754" i="32"/>
  <c r="L754" i="32"/>
  <c r="C755" i="32"/>
  <c r="G755" i="32"/>
  <c r="H755" i="32"/>
  <c r="D755" i="32"/>
  <c r="E755" i="32"/>
  <c r="K755" i="32"/>
  <c r="L755" i="32"/>
  <c r="C756" i="32"/>
  <c r="G756" i="32"/>
  <c r="H756" i="32"/>
  <c r="D756" i="32"/>
  <c r="E756" i="32"/>
  <c r="K756" i="32"/>
  <c r="L756" i="32"/>
  <c r="C757" i="32"/>
  <c r="G757" i="32"/>
  <c r="H757" i="32"/>
  <c r="D757" i="32"/>
  <c r="E757" i="32"/>
  <c r="K757" i="32"/>
  <c r="L757" i="32"/>
  <c r="C758" i="32"/>
  <c r="G758" i="32"/>
  <c r="F758" i="32" s="1"/>
  <c r="H758" i="32"/>
  <c r="D758" i="32"/>
  <c r="E758" i="32"/>
  <c r="K758" i="32"/>
  <c r="L758" i="32"/>
  <c r="C759" i="32"/>
  <c r="G759" i="32"/>
  <c r="H759" i="32"/>
  <c r="D759" i="32"/>
  <c r="E759" i="32"/>
  <c r="K759" i="32"/>
  <c r="L759" i="32"/>
  <c r="C760" i="32"/>
  <c r="G760" i="32"/>
  <c r="H760" i="32"/>
  <c r="D760" i="32"/>
  <c r="E760" i="32"/>
  <c r="K760" i="32"/>
  <c r="L760" i="32"/>
  <c r="C761" i="32"/>
  <c r="G761" i="32"/>
  <c r="H761" i="32"/>
  <c r="D761" i="32"/>
  <c r="E761" i="32"/>
  <c r="K761" i="32"/>
  <c r="L761" i="32"/>
  <c r="C762" i="32"/>
  <c r="G762" i="32"/>
  <c r="F762" i="32" s="1"/>
  <c r="H762" i="32"/>
  <c r="D762" i="32"/>
  <c r="E762" i="32"/>
  <c r="K762" i="32"/>
  <c r="L762" i="32"/>
  <c r="C763" i="32"/>
  <c r="G763" i="32"/>
  <c r="H763" i="32"/>
  <c r="F763" i="32" s="1"/>
  <c r="D763" i="32"/>
  <c r="E763" i="32"/>
  <c r="K763" i="32"/>
  <c r="L763" i="32"/>
  <c r="C764" i="32"/>
  <c r="G764" i="32"/>
  <c r="F764" i="32" s="1"/>
  <c r="H764" i="32"/>
  <c r="D764" i="32"/>
  <c r="E764" i="32"/>
  <c r="K764" i="32"/>
  <c r="L764" i="32"/>
  <c r="C765" i="32"/>
  <c r="E765" i="32"/>
  <c r="G765" i="32"/>
  <c r="H765" i="32"/>
  <c r="D765" i="32"/>
  <c r="K765" i="32"/>
  <c r="L765" i="32"/>
  <c r="C766" i="32"/>
  <c r="G766" i="32"/>
  <c r="H766" i="32"/>
  <c r="D766" i="32"/>
  <c r="E766" i="32"/>
  <c r="K766" i="32"/>
  <c r="L766" i="32"/>
  <c r="C767" i="32"/>
  <c r="G767" i="32"/>
  <c r="H767" i="32"/>
  <c r="D767" i="32"/>
  <c r="E767" i="32"/>
  <c r="K767" i="32"/>
  <c r="L767" i="32"/>
  <c r="C768" i="32"/>
  <c r="G768" i="32"/>
  <c r="H768" i="32"/>
  <c r="D768" i="32"/>
  <c r="E768" i="32"/>
  <c r="K768" i="32"/>
  <c r="L768" i="32"/>
  <c r="C769" i="32"/>
  <c r="G769" i="32"/>
  <c r="H769" i="32"/>
  <c r="D769" i="32"/>
  <c r="E769" i="32"/>
  <c r="K769" i="32"/>
  <c r="L769" i="32"/>
  <c r="C770" i="32"/>
  <c r="G770" i="32"/>
  <c r="F770" i="32" s="1"/>
  <c r="H770" i="32"/>
  <c r="D770" i="32"/>
  <c r="E770" i="32"/>
  <c r="K770" i="32"/>
  <c r="L770" i="32"/>
  <c r="C771" i="32"/>
  <c r="G771" i="32"/>
  <c r="F771" i="32" s="1"/>
  <c r="H771" i="32"/>
  <c r="D771" i="32"/>
  <c r="E771" i="32"/>
  <c r="K771" i="32"/>
  <c r="L771" i="32"/>
  <c r="C772" i="32"/>
  <c r="G772" i="32"/>
  <c r="H772" i="32"/>
  <c r="D772" i="32"/>
  <c r="E772" i="32"/>
  <c r="K772" i="32"/>
  <c r="L772" i="32"/>
  <c r="C773" i="32"/>
  <c r="G773" i="32"/>
  <c r="H773" i="32"/>
  <c r="D773" i="32"/>
  <c r="E773" i="32"/>
  <c r="K773" i="32"/>
  <c r="L773" i="32"/>
  <c r="C774" i="32"/>
  <c r="G774" i="32"/>
  <c r="H774" i="32"/>
  <c r="D774" i="32"/>
  <c r="E774" i="32"/>
  <c r="K774" i="32"/>
  <c r="L774" i="32"/>
  <c r="C775" i="32"/>
  <c r="G775" i="32"/>
  <c r="H775" i="32"/>
  <c r="D775" i="32"/>
  <c r="E775" i="32"/>
  <c r="K775" i="32"/>
  <c r="L775" i="32"/>
  <c r="C776" i="32"/>
  <c r="G776" i="32"/>
  <c r="H776" i="32"/>
  <c r="D776" i="32"/>
  <c r="E776" i="32"/>
  <c r="K776" i="32"/>
  <c r="L776" i="32"/>
  <c r="C777" i="32"/>
  <c r="G777" i="32"/>
  <c r="H777" i="32"/>
  <c r="D777" i="32"/>
  <c r="E777" i="32"/>
  <c r="K777" i="32"/>
  <c r="L777" i="32"/>
  <c r="C778" i="32"/>
  <c r="G778" i="32"/>
  <c r="H778" i="32"/>
  <c r="D778" i="32"/>
  <c r="E778" i="32"/>
  <c r="K778" i="32"/>
  <c r="L778" i="32"/>
  <c r="C779" i="32"/>
  <c r="G779" i="32"/>
  <c r="H779" i="32"/>
  <c r="D779" i="32"/>
  <c r="E779" i="32"/>
  <c r="K779" i="32"/>
  <c r="L779" i="32"/>
  <c r="C780" i="32"/>
  <c r="G780" i="32"/>
  <c r="F780" i="32" s="1"/>
  <c r="H780" i="32"/>
  <c r="D780" i="32"/>
  <c r="E780" i="32"/>
  <c r="K780" i="32"/>
  <c r="L780" i="32"/>
  <c r="C781" i="32"/>
  <c r="G781" i="32"/>
  <c r="F781" i="32" s="1"/>
  <c r="H781" i="32"/>
  <c r="D781" i="32"/>
  <c r="E781" i="32"/>
  <c r="K781" i="32"/>
  <c r="L781" i="32"/>
  <c r="C782" i="32"/>
  <c r="G782" i="32"/>
  <c r="F782" i="32" s="1"/>
  <c r="H782" i="32"/>
  <c r="D782" i="32"/>
  <c r="E782" i="32"/>
  <c r="K782" i="32"/>
  <c r="L782" i="32"/>
  <c r="C783" i="32"/>
  <c r="G783" i="32"/>
  <c r="H783" i="32"/>
  <c r="D783" i="32"/>
  <c r="E783" i="32"/>
  <c r="K783" i="32"/>
  <c r="L783" i="32"/>
  <c r="C784" i="32"/>
  <c r="G784" i="32"/>
  <c r="H784" i="32"/>
  <c r="D784" i="32"/>
  <c r="E784" i="32"/>
  <c r="K784" i="32"/>
  <c r="L784" i="32"/>
  <c r="C785" i="32"/>
  <c r="G785" i="32"/>
  <c r="H785" i="32"/>
  <c r="D785" i="32"/>
  <c r="E785" i="32"/>
  <c r="K785" i="32"/>
  <c r="L785" i="32"/>
  <c r="C786" i="32"/>
  <c r="G786" i="32"/>
  <c r="H786" i="32"/>
  <c r="D786" i="32"/>
  <c r="E786" i="32"/>
  <c r="K786" i="32"/>
  <c r="L786" i="32"/>
  <c r="C787" i="32"/>
  <c r="G787" i="32"/>
  <c r="H787" i="32"/>
  <c r="D787" i="32"/>
  <c r="E787" i="32"/>
  <c r="K787" i="32"/>
  <c r="L787" i="32"/>
  <c r="C788" i="32"/>
  <c r="G788" i="32"/>
  <c r="H788" i="32"/>
  <c r="D788" i="32"/>
  <c r="E788" i="32"/>
  <c r="K788" i="32"/>
  <c r="L788" i="32"/>
  <c r="C789" i="32"/>
  <c r="G789" i="32"/>
  <c r="H789" i="32"/>
  <c r="D789" i="32"/>
  <c r="E789" i="32"/>
  <c r="K789" i="32"/>
  <c r="L789" i="32"/>
  <c r="C790" i="32"/>
  <c r="G790" i="32"/>
  <c r="H790" i="32"/>
  <c r="D790" i="32"/>
  <c r="E790" i="32"/>
  <c r="K790" i="32"/>
  <c r="L790" i="32"/>
  <c r="C791" i="32"/>
  <c r="G791" i="32"/>
  <c r="H791" i="32"/>
  <c r="D791" i="32"/>
  <c r="E791" i="32"/>
  <c r="K791" i="32"/>
  <c r="L791" i="32"/>
  <c r="C792" i="32"/>
  <c r="G792" i="32"/>
  <c r="H792" i="32"/>
  <c r="D792" i="32"/>
  <c r="E792" i="32"/>
  <c r="K792" i="32"/>
  <c r="L792" i="32"/>
  <c r="C793" i="32"/>
  <c r="G793" i="32"/>
  <c r="H793" i="32"/>
  <c r="D793" i="32"/>
  <c r="E793" i="32"/>
  <c r="K793" i="32"/>
  <c r="L793" i="32"/>
  <c r="C794" i="32"/>
  <c r="G794" i="32"/>
  <c r="H794" i="32"/>
  <c r="D794" i="32"/>
  <c r="E794" i="32"/>
  <c r="K794" i="32"/>
  <c r="L794" i="32"/>
  <c r="C795" i="32"/>
  <c r="G795" i="32"/>
  <c r="H795" i="32"/>
  <c r="D795" i="32"/>
  <c r="E795" i="32"/>
  <c r="K795" i="32"/>
  <c r="L795" i="32"/>
  <c r="C796" i="32"/>
  <c r="G796" i="32"/>
  <c r="F796" i="32" s="1"/>
  <c r="H796" i="32"/>
  <c r="D796" i="32"/>
  <c r="E796" i="32"/>
  <c r="K796" i="32"/>
  <c r="L796" i="32"/>
  <c r="C797" i="32"/>
  <c r="G797" i="32"/>
  <c r="H797" i="32"/>
  <c r="D797" i="32"/>
  <c r="E797" i="32"/>
  <c r="K797" i="32"/>
  <c r="L797" i="32"/>
  <c r="C798" i="32"/>
  <c r="G798" i="32"/>
  <c r="H798" i="32"/>
  <c r="D798" i="32"/>
  <c r="E798" i="32"/>
  <c r="K798" i="32"/>
  <c r="L798" i="32"/>
  <c r="C799" i="32"/>
  <c r="G799" i="32"/>
  <c r="F799" i="32" s="1"/>
  <c r="H799" i="32"/>
  <c r="D799" i="32"/>
  <c r="E799" i="32"/>
  <c r="K799" i="32"/>
  <c r="L799" i="32"/>
  <c r="C800" i="32"/>
  <c r="G800" i="32"/>
  <c r="F800" i="32" s="1"/>
  <c r="H800" i="32"/>
  <c r="D800" i="32"/>
  <c r="E800" i="32"/>
  <c r="K800" i="32"/>
  <c r="L800" i="32"/>
  <c r="C801" i="32"/>
  <c r="G801" i="32"/>
  <c r="F801" i="32" s="1"/>
  <c r="H801" i="32"/>
  <c r="D801" i="32"/>
  <c r="E801" i="32"/>
  <c r="K801" i="32"/>
  <c r="L801" i="32"/>
  <c r="C802" i="32"/>
  <c r="G802" i="32"/>
  <c r="H802" i="32"/>
  <c r="D802" i="32"/>
  <c r="E802" i="32"/>
  <c r="K802" i="32"/>
  <c r="L802" i="32"/>
  <c r="C803" i="32"/>
  <c r="D803" i="32"/>
  <c r="G803" i="32"/>
  <c r="H803" i="32"/>
  <c r="E803" i="32"/>
  <c r="K803" i="32"/>
  <c r="L803" i="32"/>
  <c r="C804" i="32"/>
  <c r="G804" i="32"/>
  <c r="H804" i="32"/>
  <c r="D804" i="32"/>
  <c r="E804" i="32"/>
  <c r="K804" i="32"/>
  <c r="L804" i="32"/>
  <c r="C805" i="32"/>
  <c r="G805" i="32"/>
  <c r="H805" i="32"/>
  <c r="D805" i="32"/>
  <c r="E805" i="32"/>
  <c r="K805" i="32"/>
  <c r="L805" i="32"/>
  <c r="C806" i="32"/>
  <c r="G806" i="32"/>
  <c r="H806" i="32"/>
  <c r="D806" i="32"/>
  <c r="E806" i="32"/>
  <c r="K806" i="32"/>
  <c r="L806" i="32"/>
  <c r="C807" i="32"/>
  <c r="G807" i="32"/>
  <c r="H807" i="32"/>
  <c r="D807" i="32"/>
  <c r="E807" i="32"/>
  <c r="K807" i="32"/>
  <c r="L807" i="32"/>
  <c r="C808" i="32"/>
  <c r="G808" i="32"/>
  <c r="F808" i="32" s="1"/>
  <c r="H808" i="32"/>
  <c r="D808" i="32"/>
  <c r="E808" i="32"/>
  <c r="K808" i="32"/>
  <c r="L808" i="32"/>
  <c r="C809" i="32"/>
  <c r="G809" i="32"/>
  <c r="H809" i="32"/>
  <c r="D809" i="32"/>
  <c r="E809" i="32"/>
  <c r="K809" i="32"/>
  <c r="L809" i="32"/>
  <c r="C810" i="32"/>
  <c r="G810" i="32"/>
  <c r="H810" i="32"/>
  <c r="D810" i="32"/>
  <c r="E810" i="32"/>
  <c r="K810" i="32"/>
  <c r="L810" i="32"/>
  <c r="C811" i="32"/>
  <c r="G811" i="32"/>
  <c r="F811" i="32" s="1"/>
  <c r="H811" i="32"/>
  <c r="D811" i="32"/>
  <c r="E811" i="32"/>
  <c r="K811" i="32"/>
  <c r="L811" i="32"/>
  <c r="C812" i="32"/>
  <c r="G812" i="32"/>
  <c r="H812" i="32"/>
  <c r="D812" i="32"/>
  <c r="E812" i="32"/>
  <c r="K812" i="32"/>
  <c r="L812" i="32"/>
  <c r="C813" i="32"/>
  <c r="G813" i="32"/>
  <c r="H813" i="32"/>
  <c r="D813" i="32"/>
  <c r="E813" i="32"/>
  <c r="K813" i="32"/>
  <c r="L813" i="32"/>
  <c r="C814" i="32"/>
  <c r="G814" i="32"/>
  <c r="H814" i="32"/>
  <c r="D814" i="32"/>
  <c r="E814" i="32"/>
  <c r="K814" i="32"/>
  <c r="L814" i="32"/>
  <c r="C815" i="32"/>
  <c r="G815" i="32"/>
  <c r="H815" i="32"/>
  <c r="D815" i="32"/>
  <c r="E815" i="32"/>
  <c r="K815" i="32"/>
  <c r="L815" i="32"/>
  <c r="C816" i="32"/>
  <c r="G816" i="32"/>
  <c r="H816" i="32"/>
  <c r="D816" i="32"/>
  <c r="E816" i="32"/>
  <c r="K816" i="32"/>
  <c r="L816" i="32"/>
  <c r="C817" i="32"/>
  <c r="G817" i="32"/>
  <c r="H817" i="32"/>
  <c r="D817" i="32"/>
  <c r="E817" i="32"/>
  <c r="K817" i="32"/>
  <c r="L817" i="32"/>
  <c r="C818" i="32"/>
  <c r="G818" i="32"/>
  <c r="H818" i="32"/>
  <c r="D818" i="32"/>
  <c r="E818" i="32"/>
  <c r="K818" i="32"/>
  <c r="L818" i="32"/>
  <c r="C819" i="32"/>
  <c r="G819" i="32"/>
  <c r="H819" i="32"/>
  <c r="D819" i="32"/>
  <c r="E819" i="32"/>
  <c r="K819" i="32"/>
  <c r="L819" i="32"/>
  <c r="C820" i="32"/>
  <c r="G820" i="32"/>
  <c r="H820" i="32"/>
  <c r="D820" i="32"/>
  <c r="E820" i="32"/>
  <c r="K820" i="32"/>
  <c r="L820" i="32"/>
  <c r="C821" i="32"/>
  <c r="G821" i="32"/>
  <c r="H821" i="32"/>
  <c r="D821" i="32"/>
  <c r="E821" i="32"/>
  <c r="K821" i="32"/>
  <c r="L821" i="32"/>
  <c r="C822" i="32"/>
  <c r="G822" i="32"/>
  <c r="H822" i="32"/>
  <c r="D822" i="32"/>
  <c r="E822" i="32"/>
  <c r="K822" i="32"/>
  <c r="L822" i="32"/>
  <c r="C823" i="32"/>
  <c r="G823" i="32"/>
  <c r="F823" i="32" s="1"/>
  <c r="H823" i="32"/>
  <c r="D823" i="32"/>
  <c r="E823" i="32"/>
  <c r="K823" i="32"/>
  <c r="L823" i="32"/>
  <c r="C824" i="32"/>
  <c r="G824" i="32"/>
  <c r="H824" i="32"/>
  <c r="D824" i="32"/>
  <c r="E824" i="32"/>
  <c r="K824" i="32"/>
  <c r="L824" i="32"/>
  <c r="C825" i="32"/>
  <c r="G825" i="32"/>
  <c r="H825" i="32"/>
  <c r="D825" i="32"/>
  <c r="E825" i="32"/>
  <c r="K825" i="32"/>
  <c r="L825" i="32"/>
  <c r="C826" i="32"/>
  <c r="G826" i="32"/>
  <c r="F826" i="32" s="1"/>
  <c r="H826" i="32"/>
  <c r="D826" i="32"/>
  <c r="E826" i="32"/>
  <c r="K826" i="32"/>
  <c r="L826" i="32"/>
  <c r="C827" i="32"/>
  <c r="G827" i="32"/>
  <c r="H827" i="32"/>
  <c r="D827" i="32"/>
  <c r="E827" i="32"/>
  <c r="K827" i="32"/>
  <c r="L827" i="32"/>
  <c r="C828" i="32"/>
  <c r="G828" i="32"/>
  <c r="F828" i="32" s="1"/>
  <c r="H828" i="32"/>
  <c r="D828" i="32"/>
  <c r="E828" i="32"/>
  <c r="K828" i="32"/>
  <c r="L828" i="32"/>
  <c r="C829" i="32"/>
  <c r="G829" i="32"/>
  <c r="F829" i="32" s="1"/>
  <c r="H829" i="32"/>
  <c r="D829" i="32"/>
  <c r="E829" i="32"/>
  <c r="K829" i="32"/>
  <c r="L829" i="32"/>
  <c r="C830" i="32"/>
  <c r="G830" i="32"/>
  <c r="H830" i="32"/>
  <c r="F830" i="32" s="1"/>
  <c r="D830" i="32"/>
  <c r="E830" i="32"/>
  <c r="K830" i="32"/>
  <c r="L830" i="32"/>
  <c r="C831" i="32"/>
  <c r="G831" i="32"/>
  <c r="F831" i="32" s="1"/>
  <c r="H831" i="32"/>
  <c r="D831" i="32"/>
  <c r="E831" i="32"/>
  <c r="K831" i="32"/>
  <c r="L831" i="32"/>
  <c r="C832" i="32"/>
  <c r="G832" i="32"/>
  <c r="H832" i="32"/>
  <c r="D832" i="32"/>
  <c r="E832" i="32"/>
  <c r="K832" i="32"/>
  <c r="L832" i="32"/>
  <c r="C833" i="32"/>
  <c r="G833" i="32"/>
  <c r="H833" i="32"/>
  <c r="D833" i="32"/>
  <c r="E833" i="32"/>
  <c r="K833" i="32"/>
  <c r="L833" i="32"/>
  <c r="C834" i="32"/>
  <c r="G834" i="32"/>
  <c r="H834" i="32"/>
  <c r="D834" i="32"/>
  <c r="E834" i="32"/>
  <c r="K834" i="32"/>
  <c r="L834" i="32"/>
  <c r="C835" i="32"/>
  <c r="G835" i="32"/>
  <c r="H835" i="32"/>
  <c r="D835" i="32"/>
  <c r="E835" i="32"/>
  <c r="K835" i="32"/>
  <c r="L835" i="32"/>
  <c r="C836" i="32"/>
  <c r="G836" i="32"/>
  <c r="H836" i="32"/>
  <c r="D836" i="32"/>
  <c r="E836" i="32"/>
  <c r="K836" i="32"/>
  <c r="L836" i="32"/>
  <c r="C837" i="32"/>
  <c r="G837" i="32"/>
  <c r="H837" i="32"/>
  <c r="D837" i="32"/>
  <c r="E837" i="32"/>
  <c r="K837" i="32"/>
  <c r="L837" i="32"/>
  <c r="C838" i="32"/>
  <c r="G838" i="32"/>
  <c r="H838" i="32"/>
  <c r="D838" i="32"/>
  <c r="E838" i="32"/>
  <c r="K838" i="32"/>
  <c r="L838" i="32"/>
  <c r="C839" i="32"/>
  <c r="G839" i="32"/>
  <c r="H839" i="32"/>
  <c r="D839" i="32"/>
  <c r="E839" i="32"/>
  <c r="K839" i="32"/>
  <c r="L839" i="32"/>
  <c r="C840" i="32"/>
  <c r="G840" i="32"/>
  <c r="H840" i="32"/>
  <c r="D840" i="32"/>
  <c r="E840" i="32"/>
  <c r="K840" i="32"/>
  <c r="L840" i="32"/>
  <c r="C841" i="32"/>
  <c r="G841" i="32"/>
  <c r="H841" i="32"/>
  <c r="D841" i="32"/>
  <c r="E841" i="32"/>
  <c r="K841" i="32"/>
  <c r="L841" i="32"/>
  <c r="C842" i="32"/>
  <c r="G842" i="32"/>
  <c r="F842" i="32" s="1"/>
  <c r="H842" i="32"/>
  <c r="D842" i="32"/>
  <c r="E842" i="32"/>
  <c r="K842" i="32"/>
  <c r="L842" i="32"/>
  <c r="C843" i="32"/>
  <c r="G843" i="32"/>
  <c r="H843" i="32"/>
  <c r="D843" i="32"/>
  <c r="E843" i="32"/>
  <c r="K843" i="32"/>
  <c r="L843" i="32"/>
  <c r="C844" i="32"/>
  <c r="G844" i="32"/>
  <c r="H844" i="32"/>
  <c r="D844" i="32"/>
  <c r="E844" i="32"/>
  <c r="K844" i="32"/>
  <c r="L844" i="32"/>
  <c r="C845" i="32"/>
  <c r="G845" i="32"/>
  <c r="H845" i="32"/>
  <c r="D845" i="32"/>
  <c r="E845" i="32"/>
  <c r="K845" i="32"/>
  <c r="L845" i="32"/>
  <c r="C846" i="32"/>
  <c r="G846" i="32"/>
  <c r="H846" i="32"/>
  <c r="D846" i="32"/>
  <c r="E846" i="32"/>
  <c r="K846" i="32"/>
  <c r="L846" i="32"/>
  <c r="C847" i="32"/>
  <c r="G847" i="32"/>
  <c r="H847" i="32"/>
  <c r="D847" i="32"/>
  <c r="E847" i="32"/>
  <c r="K847" i="32"/>
  <c r="L847" i="32"/>
  <c r="C848" i="32"/>
  <c r="G848" i="32"/>
  <c r="H848" i="32"/>
  <c r="D848" i="32"/>
  <c r="E848" i="32"/>
  <c r="K848" i="32"/>
  <c r="L848" i="32"/>
  <c r="C849" i="32"/>
  <c r="G849" i="32"/>
  <c r="H849" i="32"/>
  <c r="D849" i="32"/>
  <c r="E849" i="32"/>
  <c r="K849" i="32"/>
  <c r="L849" i="32"/>
  <c r="C850" i="32"/>
  <c r="G850" i="32"/>
  <c r="H850" i="32"/>
  <c r="D850" i="32"/>
  <c r="E850" i="32"/>
  <c r="K850" i="32"/>
  <c r="L850" i="32"/>
  <c r="C851" i="32"/>
  <c r="G851" i="32"/>
  <c r="H851" i="32"/>
  <c r="D851" i="32"/>
  <c r="E851" i="32"/>
  <c r="K851" i="32"/>
  <c r="L851" i="32"/>
  <c r="C852" i="32"/>
  <c r="G852" i="32"/>
  <c r="H852" i="32"/>
  <c r="F852" i="32" s="1"/>
  <c r="D852" i="32"/>
  <c r="E852" i="32"/>
  <c r="K852" i="32"/>
  <c r="L852" i="32"/>
  <c r="C853" i="32"/>
  <c r="G853" i="32"/>
  <c r="H853" i="32"/>
  <c r="D853" i="32"/>
  <c r="E853" i="32"/>
  <c r="K853" i="32"/>
  <c r="L853" i="32"/>
  <c r="C854" i="32"/>
  <c r="E854" i="32"/>
  <c r="G854" i="32"/>
  <c r="H854" i="32"/>
  <c r="D854" i="32"/>
  <c r="K854" i="32"/>
  <c r="L854" i="32"/>
  <c r="C855" i="32"/>
  <c r="G855" i="32"/>
  <c r="F855" i="32" s="1"/>
  <c r="H855" i="32"/>
  <c r="D855" i="32"/>
  <c r="E855" i="32"/>
  <c r="K855" i="32"/>
  <c r="L855" i="32"/>
  <c r="C856" i="32"/>
  <c r="G856" i="32"/>
  <c r="H856" i="32"/>
  <c r="D856" i="32"/>
  <c r="E856" i="32"/>
  <c r="K856" i="32"/>
  <c r="L856" i="32"/>
  <c r="C857" i="32"/>
  <c r="G857" i="32"/>
  <c r="F857" i="32" s="1"/>
  <c r="H857" i="32"/>
  <c r="D857" i="32"/>
  <c r="E857" i="32"/>
  <c r="K857" i="32"/>
  <c r="L857" i="32"/>
  <c r="C858" i="32"/>
  <c r="G858" i="32"/>
  <c r="F858" i="32" s="1"/>
  <c r="H858" i="32"/>
  <c r="D858" i="32"/>
  <c r="E858" i="32"/>
  <c r="K858" i="32"/>
  <c r="L858" i="32"/>
  <c r="C859" i="32"/>
  <c r="G859" i="32"/>
  <c r="H859" i="32"/>
  <c r="D859" i="32"/>
  <c r="E859" i="32"/>
  <c r="K859" i="32"/>
  <c r="L859" i="32"/>
  <c r="C860" i="32"/>
  <c r="G860" i="32"/>
  <c r="H860" i="32"/>
  <c r="D860" i="32"/>
  <c r="E860" i="32"/>
  <c r="K860" i="32"/>
  <c r="L860" i="32"/>
  <c r="C861" i="32"/>
  <c r="G861" i="32"/>
  <c r="H861" i="32"/>
  <c r="D861" i="32"/>
  <c r="E861" i="32"/>
  <c r="K861" i="32"/>
  <c r="L861" i="32"/>
  <c r="C862" i="32"/>
  <c r="G862" i="32"/>
  <c r="H862" i="32"/>
  <c r="D862" i="32"/>
  <c r="E862" i="32"/>
  <c r="K862" i="32"/>
  <c r="L862" i="32"/>
  <c r="C863" i="32"/>
  <c r="G863" i="32"/>
  <c r="H863" i="32"/>
  <c r="D863" i="32"/>
  <c r="E863" i="32"/>
  <c r="K863" i="32"/>
  <c r="L863" i="32"/>
  <c r="C864" i="32"/>
  <c r="G864" i="32"/>
  <c r="H864" i="32"/>
  <c r="D864" i="32"/>
  <c r="E864" i="32"/>
  <c r="K864" i="32"/>
  <c r="L864" i="32"/>
  <c r="C865" i="32"/>
  <c r="G865" i="32"/>
  <c r="F865" i="32" s="1"/>
  <c r="H865" i="32"/>
  <c r="D865" i="32"/>
  <c r="E865" i="32"/>
  <c r="K865" i="32"/>
  <c r="L865" i="32"/>
  <c r="C866" i="32"/>
  <c r="G866" i="32"/>
  <c r="F866" i="32" s="1"/>
  <c r="H866" i="32"/>
  <c r="D866" i="32"/>
  <c r="E866" i="32"/>
  <c r="K866" i="32"/>
  <c r="L866" i="32"/>
  <c r="C867" i="32"/>
  <c r="G867" i="32"/>
  <c r="H867" i="32"/>
  <c r="D867" i="32"/>
  <c r="E867" i="32"/>
  <c r="K867" i="32"/>
  <c r="L867" i="32"/>
  <c r="C868" i="32"/>
  <c r="G868" i="32"/>
  <c r="H868" i="32"/>
  <c r="D868" i="32"/>
  <c r="E868" i="32"/>
  <c r="K868" i="32"/>
  <c r="L868" i="32"/>
  <c r="C869" i="32"/>
  <c r="G869" i="32"/>
  <c r="H869" i="32"/>
  <c r="D869" i="32"/>
  <c r="E869" i="32"/>
  <c r="K869" i="32"/>
  <c r="L869" i="32"/>
  <c r="C870" i="32"/>
  <c r="G870" i="32"/>
  <c r="H870" i="32"/>
  <c r="D870" i="32"/>
  <c r="E870" i="32"/>
  <c r="K870" i="32"/>
  <c r="L870" i="32"/>
  <c r="C871" i="32"/>
  <c r="G871" i="32"/>
  <c r="F871" i="32" s="1"/>
  <c r="H871" i="32"/>
  <c r="D871" i="32"/>
  <c r="E871" i="32"/>
  <c r="K871" i="32"/>
  <c r="L871" i="32"/>
  <c r="C872" i="32"/>
  <c r="G872" i="32"/>
  <c r="H872" i="32"/>
  <c r="D872" i="32"/>
  <c r="E872" i="32"/>
  <c r="K872" i="32"/>
  <c r="L872" i="32"/>
  <c r="C873" i="32"/>
  <c r="G873" i="32"/>
  <c r="H873" i="32"/>
  <c r="D873" i="32"/>
  <c r="E873" i="32"/>
  <c r="K873" i="32"/>
  <c r="L873" i="32"/>
  <c r="C874" i="32"/>
  <c r="G874" i="32"/>
  <c r="F874" i="32" s="1"/>
  <c r="H874" i="32"/>
  <c r="D874" i="32"/>
  <c r="E874" i="32"/>
  <c r="K874" i="32"/>
  <c r="L874" i="32"/>
  <c r="C875" i="32"/>
  <c r="G875" i="32"/>
  <c r="H875" i="32"/>
  <c r="D875" i="32"/>
  <c r="E875" i="32"/>
  <c r="K875" i="32"/>
  <c r="L875" i="32"/>
  <c r="C876" i="32"/>
  <c r="G876" i="32"/>
  <c r="H876" i="32"/>
  <c r="D876" i="32"/>
  <c r="E876" i="32"/>
  <c r="K876" i="32"/>
  <c r="L876" i="32"/>
  <c r="C877" i="32"/>
  <c r="G877" i="32"/>
  <c r="F877" i="32" s="1"/>
  <c r="H877" i="32"/>
  <c r="D877" i="32"/>
  <c r="E877" i="32"/>
  <c r="K877" i="32"/>
  <c r="L877" i="32"/>
  <c r="C878" i="32"/>
  <c r="G878" i="32"/>
  <c r="H878" i="32"/>
  <c r="D878" i="32"/>
  <c r="E878" i="32"/>
  <c r="K878" i="32"/>
  <c r="L878" i="32"/>
  <c r="C879" i="32"/>
  <c r="G879" i="32"/>
  <c r="H879" i="32"/>
  <c r="D879" i="32"/>
  <c r="E879" i="32"/>
  <c r="K879" i="32"/>
  <c r="L879" i="32"/>
  <c r="C880" i="32"/>
  <c r="G880" i="32"/>
  <c r="H880" i="32"/>
  <c r="D880" i="32"/>
  <c r="E880" i="32"/>
  <c r="K880" i="32"/>
  <c r="L880" i="32"/>
  <c r="C881" i="32"/>
  <c r="G881" i="32"/>
  <c r="F881" i="32" s="1"/>
  <c r="H881" i="32"/>
  <c r="D881" i="32"/>
  <c r="E881" i="32"/>
  <c r="K881" i="32"/>
  <c r="L881" i="32"/>
  <c r="C882" i="32"/>
  <c r="G882" i="32"/>
  <c r="H882" i="32"/>
  <c r="F882" i="32" s="1"/>
  <c r="D882" i="32"/>
  <c r="E882" i="32"/>
  <c r="K882" i="32"/>
  <c r="L882" i="32"/>
  <c r="C883" i="32"/>
  <c r="G883" i="32"/>
  <c r="F883" i="32" s="1"/>
  <c r="H883" i="32"/>
  <c r="D883" i="32"/>
  <c r="E883" i="32"/>
  <c r="K883" i="32"/>
  <c r="L883" i="32"/>
  <c r="C884" i="32"/>
  <c r="G884" i="32"/>
  <c r="H884" i="32"/>
  <c r="D884" i="32"/>
  <c r="E884" i="32"/>
  <c r="K884" i="32"/>
  <c r="L884" i="32"/>
  <c r="C885" i="32"/>
  <c r="G885" i="32"/>
  <c r="H885" i="32"/>
  <c r="D885" i="32"/>
  <c r="E885" i="32"/>
  <c r="K885" i="32"/>
  <c r="L885" i="32"/>
  <c r="C886" i="32"/>
  <c r="G886" i="32"/>
  <c r="H886" i="32"/>
  <c r="D886" i="32"/>
  <c r="E886" i="32"/>
  <c r="K886" i="32"/>
  <c r="L886" i="32"/>
  <c r="C887" i="32"/>
  <c r="G887" i="32"/>
  <c r="H887" i="32"/>
  <c r="D887" i="32"/>
  <c r="E887" i="32"/>
  <c r="K887" i="32"/>
  <c r="L887" i="32"/>
  <c r="C888" i="32"/>
  <c r="G888" i="32"/>
  <c r="H888" i="32"/>
  <c r="F888" i="32" s="1"/>
  <c r="D888" i="32"/>
  <c r="E888" i="32"/>
  <c r="K888" i="32"/>
  <c r="L888" i="32"/>
  <c r="C889" i="32"/>
  <c r="G889" i="32"/>
  <c r="H889" i="32"/>
  <c r="D889" i="32"/>
  <c r="E889" i="32"/>
  <c r="K889" i="32"/>
  <c r="L889" i="32"/>
  <c r="C890" i="32"/>
  <c r="G890" i="32"/>
  <c r="H890" i="32"/>
  <c r="D890" i="32"/>
  <c r="E890" i="32"/>
  <c r="K890" i="32"/>
  <c r="L890" i="32"/>
  <c r="C891" i="32"/>
  <c r="G891" i="32"/>
  <c r="H891" i="32"/>
  <c r="D891" i="32"/>
  <c r="E891" i="32"/>
  <c r="K891" i="32"/>
  <c r="L891" i="32"/>
  <c r="C892" i="32"/>
  <c r="G892" i="32"/>
  <c r="H892" i="32"/>
  <c r="D892" i="32"/>
  <c r="E892" i="32"/>
  <c r="K892" i="32"/>
  <c r="L892" i="32"/>
  <c r="C893" i="32"/>
  <c r="G893" i="32"/>
  <c r="H893" i="32"/>
  <c r="D893" i="32"/>
  <c r="E893" i="32"/>
  <c r="K893" i="32"/>
  <c r="L893" i="32"/>
  <c r="C894" i="32"/>
  <c r="G894" i="32"/>
  <c r="H894" i="32"/>
  <c r="D894" i="32"/>
  <c r="E894" i="32"/>
  <c r="K894" i="32"/>
  <c r="L894" i="32"/>
  <c r="C895" i="32"/>
  <c r="G895" i="32"/>
  <c r="H895" i="32"/>
  <c r="D895" i="32"/>
  <c r="E895" i="32"/>
  <c r="K895" i="32"/>
  <c r="L895" i="32"/>
  <c r="C896" i="32"/>
  <c r="G896" i="32"/>
  <c r="H896" i="32"/>
  <c r="D896" i="32"/>
  <c r="E896" i="32"/>
  <c r="K896" i="32"/>
  <c r="L896" i="32"/>
  <c r="C897" i="32"/>
  <c r="G897" i="32"/>
  <c r="H897" i="32"/>
  <c r="D897" i="32"/>
  <c r="E897" i="32"/>
  <c r="K897" i="32"/>
  <c r="L897" i="32"/>
  <c r="C898" i="32"/>
  <c r="G898" i="32"/>
  <c r="H898" i="32"/>
  <c r="D898" i="32"/>
  <c r="E898" i="32"/>
  <c r="K898" i="32"/>
  <c r="L898" i="32"/>
  <c r="C899" i="32"/>
  <c r="G899" i="32"/>
  <c r="H899" i="32"/>
  <c r="D899" i="32"/>
  <c r="E899" i="32"/>
  <c r="K899" i="32"/>
  <c r="L899" i="32"/>
  <c r="C900" i="32"/>
  <c r="G900" i="32"/>
  <c r="H900" i="32"/>
  <c r="D900" i="32"/>
  <c r="E900" i="32"/>
  <c r="K900" i="32"/>
  <c r="L900" i="32"/>
  <c r="C901" i="32"/>
  <c r="G901" i="32"/>
  <c r="H901" i="32"/>
  <c r="D901" i="32"/>
  <c r="E901" i="32"/>
  <c r="K901" i="32"/>
  <c r="L901" i="32"/>
  <c r="C902" i="32"/>
  <c r="G902" i="32"/>
  <c r="H902" i="32"/>
  <c r="D902" i="32"/>
  <c r="E902" i="32"/>
  <c r="K902" i="32"/>
  <c r="L902" i="32"/>
  <c r="C903" i="32"/>
  <c r="G903" i="32"/>
  <c r="H903" i="32"/>
  <c r="D903" i="32"/>
  <c r="E903" i="32"/>
  <c r="K903" i="32"/>
  <c r="L903" i="32"/>
  <c r="C904" i="32"/>
  <c r="G904" i="32"/>
  <c r="H904" i="32"/>
  <c r="D904" i="32"/>
  <c r="E904" i="32"/>
  <c r="K904" i="32"/>
  <c r="L904" i="32"/>
  <c r="C905" i="32"/>
  <c r="G905" i="32"/>
  <c r="H905" i="32"/>
  <c r="D905" i="32"/>
  <c r="E905" i="32"/>
  <c r="K905" i="32"/>
  <c r="L905" i="32"/>
  <c r="C906" i="32"/>
  <c r="D906" i="32"/>
  <c r="G906" i="32"/>
  <c r="H906" i="32"/>
  <c r="E906" i="32"/>
  <c r="K906" i="32"/>
  <c r="L906" i="32"/>
  <c r="C907" i="32"/>
  <c r="G907" i="32"/>
  <c r="H907" i="32"/>
  <c r="D907" i="32"/>
  <c r="E907" i="32"/>
  <c r="K907" i="32"/>
  <c r="L907" i="32"/>
  <c r="C908" i="32"/>
  <c r="G908" i="32"/>
  <c r="F908" i="32" s="1"/>
  <c r="H908" i="32"/>
  <c r="D908" i="32"/>
  <c r="E908" i="32"/>
  <c r="K908" i="32"/>
  <c r="L908" i="32"/>
  <c r="C909" i="32"/>
  <c r="G909" i="32"/>
  <c r="H909" i="32"/>
  <c r="D909" i="32"/>
  <c r="E909" i="32"/>
  <c r="K909" i="32"/>
  <c r="L909" i="32"/>
  <c r="C910" i="32"/>
  <c r="G910" i="32"/>
  <c r="F910" i="32" s="1"/>
  <c r="H910" i="32"/>
  <c r="D910" i="32"/>
  <c r="E910" i="32"/>
  <c r="K910" i="32"/>
  <c r="L910" i="32"/>
  <c r="C911" i="32"/>
  <c r="G911" i="32"/>
  <c r="F911" i="32" s="1"/>
  <c r="H911" i="32"/>
  <c r="D911" i="32"/>
  <c r="E911" i="32"/>
  <c r="K911" i="32"/>
  <c r="L911" i="32"/>
  <c r="C912" i="32"/>
  <c r="G912" i="32"/>
  <c r="H912" i="32"/>
  <c r="D912" i="32"/>
  <c r="E912" i="32"/>
  <c r="K912" i="32"/>
  <c r="L912" i="32"/>
  <c r="C913" i="32"/>
  <c r="G913" i="32"/>
  <c r="H913" i="32"/>
  <c r="D913" i="32"/>
  <c r="E913" i="32"/>
  <c r="K913" i="32"/>
  <c r="L913" i="32"/>
  <c r="C914" i="32"/>
  <c r="G914" i="32"/>
  <c r="H914" i="32"/>
  <c r="D914" i="32"/>
  <c r="E914" i="32"/>
  <c r="K914" i="32"/>
  <c r="L914" i="32"/>
  <c r="C915" i="32"/>
  <c r="D915" i="32"/>
  <c r="G915" i="32"/>
  <c r="H915" i="32"/>
  <c r="E915" i="32"/>
  <c r="K915" i="32"/>
  <c r="L915" i="32"/>
  <c r="C916" i="32"/>
  <c r="G916" i="32"/>
  <c r="H916" i="32"/>
  <c r="D916" i="32"/>
  <c r="E916" i="32"/>
  <c r="K916" i="32"/>
  <c r="L916" i="32"/>
  <c r="C917" i="32"/>
  <c r="G917" i="32"/>
  <c r="F917" i="32" s="1"/>
  <c r="H917" i="32"/>
  <c r="D917" i="32"/>
  <c r="E917" i="32"/>
  <c r="K917" i="32"/>
  <c r="L917" i="32"/>
  <c r="C918" i="32"/>
  <c r="G918" i="32"/>
  <c r="H918" i="32"/>
  <c r="D918" i="32"/>
  <c r="E918" i="32"/>
  <c r="K918" i="32"/>
  <c r="L918" i="32"/>
  <c r="C919" i="32"/>
  <c r="G919" i="32"/>
  <c r="H919" i="32"/>
  <c r="D919" i="32"/>
  <c r="E919" i="32"/>
  <c r="K919" i="32"/>
  <c r="L919" i="32"/>
  <c r="C920" i="32"/>
  <c r="G920" i="32"/>
  <c r="H920" i="32"/>
  <c r="D920" i="32"/>
  <c r="E920" i="32"/>
  <c r="K920" i="32"/>
  <c r="L920" i="32"/>
  <c r="C921" i="32"/>
  <c r="G921" i="32"/>
  <c r="H921" i="32"/>
  <c r="D921" i="32"/>
  <c r="E921" i="32"/>
  <c r="K921" i="32"/>
  <c r="L921" i="32"/>
  <c r="C922" i="32"/>
  <c r="G922" i="32"/>
  <c r="H922" i="32"/>
  <c r="D922" i="32"/>
  <c r="E922" i="32"/>
  <c r="K922" i="32"/>
  <c r="L922" i="32"/>
  <c r="C923" i="32"/>
  <c r="G923" i="32"/>
  <c r="H923" i="32"/>
  <c r="D923" i="32"/>
  <c r="E923" i="32"/>
  <c r="K923" i="32"/>
  <c r="L923" i="32"/>
  <c r="C924" i="32"/>
  <c r="G924" i="32"/>
  <c r="H924" i="32"/>
  <c r="D924" i="32"/>
  <c r="E924" i="32"/>
  <c r="K924" i="32"/>
  <c r="L924" i="32"/>
  <c r="C925" i="32"/>
  <c r="G925" i="32"/>
  <c r="H925" i="32"/>
  <c r="D925" i="32"/>
  <c r="E925" i="32"/>
  <c r="K925" i="32"/>
  <c r="L925" i="32"/>
  <c r="C926" i="32"/>
  <c r="G926" i="32"/>
  <c r="H926" i="32"/>
  <c r="D926" i="32"/>
  <c r="E926" i="32"/>
  <c r="K926" i="32"/>
  <c r="L926" i="32"/>
  <c r="C927" i="32"/>
  <c r="G927" i="32"/>
  <c r="H927" i="32"/>
  <c r="D927" i="32"/>
  <c r="E927" i="32"/>
  <c r="K927" i="32"/>
  <c r="L927" i="32"/>
  <c r="C928" i="32"/>
  <c r="G928" i="32"/>
  <c r="F928" i="32" s="1"/>
  <c r="H928" i="32"/>
  <c r="D928" i="32"/>
  <c r="E928" i="32"/>
  <c r="K928" i="32"/>
  <c r="L928" i="32"/>
  <c r="C929" i="32"/>
  <c r="G929" i="32"/>
  <c r="H929" i="32"/>
  <c r="D929" i="32"/>
  <c r="E929" i="32"/>
  <c r="K929" i="32"/>
  <c r="L929" i="32"/>
  <c r="C930" i="32"/>
  <c r="G930" i="32"/>
  <c r="H930" i="32"/>
  <c r="D930" i="32"/>
  <c r="E930" i="32"/>
  <c r="K930" i="32"/>
  <c r="L930" i="32"/>
  <c r="C931" i="32"/>
  <c r="G931" i="32"/>
  <c r="H931" i="32"/>
  <c r="D931" i="32"/>
  <c r="E931" i="32"/>
  <c r="K931" i="32"/>
  <c r="L931" i="32"/>
  <c r="C932" i="32"/>
  <c r="G932" i="32"/>
  <c r="H932" i="32"/>
  <c r="D932" i="32"/>
  <c r="E932" i="32"/>
  <c r="K932" i="32"/>
  <c r="L932" i="32"/>
  <c r="C933" i="32"/>
  <c r="G933" i="32"/>
  <c r="H933" i="32"/>
  <c r="D933" i="32"/>
  <c r="E933" i="32"/>
  <c r="K933" i="32"/>
  <c r="L933" i="32"/>
  <c r="C934" i="32"/>
  <c r="G934" i="32"/>
  <c r="H934" i="32"/>
  <c r="D934" i="32"/>
  <c r="E934" i="32"/>
  <c r="K934" i="32"/>
  <c r="L934" i="32"/>
  <c r="C935" i="32"/>
  <c r="G935" i="32"/>
  <c r="H935" i="32"/>
  <c r="D935" i="32"/>
  <c r="E935" i="32"/>
  <c r="K935" i="32"/>
  <c r="L935" i="32"/>
  <c r="C936" i="32"/>
  <c r="G936" i="32"/>
  <c r="H936" i="32"/>
  <c r="D936" i="32"/>
  <c r="E936" i="32"/>
  <c r="K936" i="32"/>
  <c r="L936" i="32"/>
  <c r="C937" i="32"/>
  <c r="G937" i="32"/>
  <c r="H937" i="32"/>
  <c r="D937" i="32"/>
  <c r="E937" i="32"/>
  <c r="K937" i="32"/>
  <c r="L937" i="32"/>
  <c r="C938" i="32"/>
  <c r="G938" i="32"/>
  <c r="F938" i="32" s="1"/>
  <c r="H938" i="32"/>
  <c r="D938" i="32"/>
  <c r="E938" i="32"/>
  <c r="K938" i="32"/>
  <c r="L938" i="32"/>
  <c r="C939" i="32"/>
  <c r="G939" i="32"/>
  <c r="H939" i="32"/>
  <c r="D939" i="32"/>
  <c r="E939" i="32"/>
  <c r="K939" i="32"/>
  <c r="L939" i="32"/>
  <c r="C940" i="32"/>
  <c r="G940" i="32"/>
  <c r="H940" i="32"/>
  <c r="D940" i="32"/>
  <c r="E940" i="32"/>
  <c r="K940" i="32"/>
  <c r="L940" i="32"/>
  <c r="C941" i="32"/>
  <c r="G941" i="32"/>
  <c r="F941" i="32" s="1"/>
  <c r="H941" i="32"/>
  <c r="D941" i="32"/>
  <c r="E941" i="32"/>
  <c r="K941" i="32"/>
  <c r="L941" i="32"/>
  <c r="C942" i="32"/>
  <c r="G942" i="32"/>
  <c r="H942" i="32"/>
  <c r="D942" i="32"/>
  <c r="E942" i="32"/>
  <c r="K942" i="32"/>
  <c r="L942" i="32"/>
  <c r="C943" i="32"/>
  <c r="G943" i="32"/>
  <c r="F943" i="32" s="1"/>
  <c r="H943" i="32"/>
  <c r="D943" i="32"/>
  <c r="E943" i="32"/>
  <c r="K943" i="32"/>
  <c r="L943" i="32"/>
  <c r="C944" i="32"/>
  <c r="G944" i="32"/>
  <c r="H944" i="32"/>
  <c r="D944" i="32"/>
  <c r="E944" i="32"/>
  <c r="K944" i="32"/>
  <c r="L944" i="32"/>
  <c r="C945" i="32"/>
  <c r="G945" i="32"/>
  <c r="H945" i="32"/>
  <c r="D945" i="32"/>
  <c r="E945" i="32"/>
  <c r="K945" i="32"/>
  <c r="L945" i="32"/>
  <c r="C946" i="32"/>
  <c r="G946" i="32"/>
  <c r="H946" i="32"/>
  <c r="D946" i="32"/>
  <c r="E946" i="32"/>
  <c r="K946" i="32"/>
  <c r="L946" i="32"/>
  <c r="C947" i="32"/>
  <c r="G947" i="32"/>
  <c r="H947" i="32"/>
  <c r="D947" i="32"/>
  <c r="E947" i="32"/>
  <c r="K947" i="32"/>
  <c r="L947" i="32"/>
  <c r="C948" i="32"/>
  <c r="G948" i="32"/>
  <c r="H948" i="32"/>
  <c r="D948" i="32"/>
  <c r="E948" i="32"/>
  <c r="K948" i="32"/>
  <c r="L948" i="32"/>
  <c r="C949" i="32"/>
  <c r="G949" i="32"/>
  <c r="H949" i="32"/>
  <c r="D949" i="32"/>
  <c r="E949" i="32"/>
  <c r="K949" i="32"/>
  <c r="L949" i="32"/>
  <c r="C950" i="32"/>
  <c r="G950" i="32"/>
  <c r="F950" i="32" s="1"/>
  <c r="H950" i="32"/>
  <c r="D950" i="32"/>
  <c r="E950" i="32"/>
  <c r="K950" i="32"/>
  <c r="L950" i="32"/>
  <c r="C951" i="32"/>
  <c r="G951" i="32"/>
  <c r="F951" i="32" s="1"/>
  <c r="H951" i="32"/>
  <c r="D951" i="32"/>
  <c r="E951" i="32"/>
  <c r="K951" i="32"/>
  <c r="L951" i="32"/>
  <c r="C952" i="32"/>
  <c r="G952" i="32"/>
  <c r="H952" i="32"/>
  <c r="F952" i="32" s="1"/>
  <c r="D952" i="32"/>
  <c r="E952" i="32"/>
  <c r="K952" i="32"/>
  <c r="L952" i="32"/>
  <c r="C953" i="32"/>
  <c r="G953" i="32"/>
  <c r="H953" i="32"/>
  <c r="F953" i="32" s="1"/>
  <c r="D953" i="32"/>
  <c r="E953" i="32"/>
  <c r="K953" i="32"/>
  <c r="L953" i="32"/>
  <c r="C954" i="32"/>
  <c r="G954" i="32"/>
  <c r="H954" i="32"/>
  <c r="D954" i="32"/>
  <c r="E954" i="32"/>
  <c r="K954" i="32"/>
  <c r="L954" i="32"/>
  <c r="C955" i="32"/>
  <c r="G955" i="32"/>
  <c r="H955" i="32"/>
  <c r="D955" i="32"/>
  <c r="E955" i="32"/>
  <c r="K955" i="32"/>
  <c r="L955" i="32"/>
  <c r="C956" i="32"/>
  <c r="G956" i="32"/>
  <c r="H956" i="32"/>
  <c r="D956" i="32"/>
  <c r="E956" i="32"/>
  <c r="K956" i="32"/>
  <c r="L956" i="32"/>
  <c r="C957" i="32"/>
  <c r="G957" i="32"/>
  <c r="H957" i="32"/>
  <c r="D957" i="32"/>
  <c r="E957" i="32"/>
  <c r="K957" i="32"/>
  <c r="L957" i="32"/>
  <c r="C958" i="32"/>
  <c r="G958" i="32"/>
  <c r="H958" i="32"/>
  <c r="D958" i="32"/>
  <c r="E958" i="32"/>
  <c r="K958" i="32"/>
  <c r="L958" i="32"/>
  <c r="C959" i="32"/>
  <c r="G959" i="32"/>
  <c r="F959" i="32" s="1"/>
  <c r="H959" i="32"/>
  <c r="D959" i="32"/>
  <c r="E959" i="32"/>
  <c r="K959" i="32"/>
  <c r="L959" i="32"/>
  <c r="C960" i="32"/>
  <c r="G960" i="32"/>
  <c r="H960" i="32"/>
  <c r="D960" i="32"/>
  <c r="E960" i="32"/>
  <c r="K960" i="32"/>
  <c r="L960" i="32"/>
  <c r="C961" i="32"/>
  <c r="G961" i="32"/>
  <c r="H961" i="32"/>
  <c r="D961" i="32"/>
  <c r="E961" i="32"/>
  <c r="K961" i="32"/>
  <c r="L961" i="32"/>
  <c r="C962" i="32"/>
  <c r="D962" i="32"/>
  <c r="G962" i="32"/>
  <c r="F962" i="32" s="1"/>
  <c r="H962" i="32"/>
  <c r="E962" i="32"/>
  <c r="K962" i="32"/>
  <c r="L962" i="32"/>
  <c r="C963" i="32"/>
  <c r="G963" i="32"/>
  <c r="H963" i="32"/>
  <c r="D963" i="32"/>
  <c r="E963" i="32"/>
  <c r="K963" i="32"/>
  <c r="L963" i="32"/>
  <c r="C964" i="32"/>
  <c r="G964" i="32"/>
  <c r="H964" i="32"/>
  <c r="D964" i="32"/>
  <c r="E964" i="32"/>
  <c r="K964" i="32"/>
  <c r="L964" i="32"/>
  <c r="C965" i="32"/>
  <c r="G965" i="32"/>
  <c r="H965" i="32"/>
  <c r="F965" i="32" s="1"/>
  <c r="D965" i="32"/>
  <c r="E965" i="32"/>
  <c r="K965" i="32"/>
  <c r="L965" i="32"/>
  <c r="C966" i="32"/>
  <c r="G966" i="32"/>
  <c r="F966" i="32" s="1"/>
  <c r="H966" i="32"/>
  <c r="D966" i="32"/>
  <c r="E966" i="32"/>
  <c r="K966" i="32"/>
  <c r="L966" i="32"/>
  <c r="C967" i="32"/>
  <c r="G967" i="32"/>
  <c r="H967" i="32"/>
  <c r="D967" i="32"/>
  <c r="E967" i="32"/>
  <c r="K967" i="32"/>
  <c r="L967" i="32"/>
  <c r="C968" i="32"/>
  <c r="G968" i="32"/>
  <c r="H968" i="32"/>
  <c r="D968" i="32"/>
  <c r="E968" i="32"/>
  <c r="K968" i="32"/>
  <c r="L968" i="32"/>
  <c r="C969" i="32"/>
  <c r="G969" i="32"/>
  <c r="H969" i="32"/>
  <c r="D969" i="32"/>
  <c r="E969" i="32"/>
  <c r="K969" i="32"/>
  <c r="L969" i="32"/>
  <c r="C970" i="32"/>
  <c r="G970" i="32"/>
  <c r="H970" i="32"/>
  <c r="D970" i="32"/>
  <c r="E970" i="32"/>
  <c r="K970" i="32"/>
  <c r="L970" i="32"/>
  <c r="C971" i="32"/>
  <c r="G971" i="32"/>
  <c r="H971" i="32"/>
  <c r="D971" i="32"/>
  <c r="E971" i="32"/>
  <c r="K971" i="32"/>
  <c r="L971" i="32"/>
  <c r="C972" i="32"/>
  <c r="G972" i="32"/>
  <c r="H972" i="32"/>
  <c r="D972" i="32"/>
  <c r="E972" i="32"/>
  <c r="K972" i="32"/>
  <c r="L972" i="32"/>
  <c r="C973" i="32"/>
  <c r="G973" i="32"/>
  <c r="H973" i="32"/>
  <c r="D973" i="32"/>
  <c r="E973" i="32"/>
  <c r="K973" i="32"/>
  <c r="L973" i="32"/>
  <c r="C974" i="32"/>
  <c r="G974" i="32"/>
  <c r="H974" i="32"/>
  <c r="D974" i="32"/>
  <c r="E974" i="32"/>
  <c r="K974" i="32"/>
  <c r="L974" i="32"/>
  <c r="C975" i="32"/>
  <c r="G975" i="32"/>
  <c r="H975" i="32"/>
  <c r="D975" i="32"/>
  <c r="E975" i="32"/>
  <c r="K975" i="32"/>
  <c r="L975" i="32"/>
  <c r="C976" i="32"/>
  <c r="G976" i="32"/>
  <c r="H976" i="32"/>
  <c r="D976" i="32"/>
  <c r="E976" i="32"/>
  <c r="K976" i="32"/>
  <c r="L976" i="32"/>
  <c r="C977" i="32"/>
  <c r="G977" i="32"/>
  <c r="H977" i="32"/>
  <c r="D977" i="32"/>
  <c r="E977" i="32"/>
  <c r="K977" i="32"/>
  <c r="L977" i="32"/>
  <c r="C978" i="32"/>
  <c r="G978" i="32"/>
  <c r="H978" i="32"/>
  <c r="D978" i="32"/>
  <c r="E978" i="32"/>
  <c r="K978" i="32"/>
  <c r="L978" i="32"/>
  <c r="C979" i="32"/>
  <c r="G979" i="32"/>
  <c r="H979" i="32"/>
  <c r="D979" i="32"/>
  <c r="E979" i="32"/>
  <c r="K979" i="32"/>
  <c r="L979" i="32"/>
  <c r="C980" i="32"/>
  <c r="G980" i="32"/>
  <c r="H980" i="32"/>
  <c r="D980" i="32"/>
  <c r="E980" i="32"/>
  <c r="K980" i="32"/>
  <c r="L980" i="32"/>
  <c r="C981" i="32"/>
  <c r="G981" i="32"/>
  <c r="H981" i="32"/>
  <c r="D981" i="32"/>
  <c r="E981" i="32"/>
  <c r="K981" i="32"/>
  <c r="L981" i="32"/>
  <c r="C982" i="32"/>
  <c r="G982" i="32"/>
  <c r="H982" i="32"/>
  <c r="D982" i="32"/>
  <c r="E982" i="32"/>
  <c r="K982" i="32"/>
  <c r="L982" i="32"/>
  <c r="C983" i="32"/>
  <c r="G983" i="32"/>
  <c r="H983" i="32"/>
  <c r="D983" i="32"/>
  <c r="E983" i="32"/>
  <c r="K983" i="32"/>
  <c r="L983" i="32"/>
  <c r="C984" i="32"/>
  <c r="G984" i="32"/>
  <c r="H984" i="32"/>
  <c r="D984" i="32"/>
  <c r="E984" i="32"/>
  <c r="K984" i="32"/>
  <c r="L984" i="32"/>
  <c r="C985" i="32"/>
  <c r="G985" i="32"/>
  <c r="H985" i="32"/>
  <c r="D985" i="32"/>
  <c r="E985" i="32"/>
  <c r="K985" i="32"/>
  <c r="L985" i="32"/>
  <c r="C986" i="32"/>
  <c r="G986" i="32"/>
  <c r="H986" i="32"/>
  <c r="F986" i="32" s="1"/>
  <c r="D986" i="32"/>
  <c r="E986" i="32"/>
  <c r="K986" i="32"/>
  <c r="L986" i="32"/>
  <c r="C987" i="32"/>
  <c r="G987" i="32"/>
  <c r="F987" i="32" s="1"/>
  <c r="H987" i="32"/>
  <c r="D987" i="32"/>
  <c r="E987" i="32"/>
  <c r="K987" i="32"/>
  <c r="L987" i="32"/>
  <c r="C988" i="32"/>
  <c r="G988" i="32"/>
  <c r="H988" i="32"/>
  <c r="F988" i="32" s="1"/>
  <c r="D988" i="32"/>
  <c r="E988" i="32"/>
  <c r="K988" i="32"/>
  <c r="L988" i="32"/>
  <c r="C989" i="32"/>
  <c r="G989" i="32"/>
  <c r="H989" i="32"/>
  <c r="D989" i="32"/>
  <c r="E989" i="32"/>
  <c r="K989" i="32"/>
  <c r="L989" i="32"/>
  <c r="C990" i="32"/>
  <c r="G990" i="32"/>
  <c r="H990" i="32"/>
  <c r="D990" i="32"/>
  <c r="E990" i="32"/>
  <c r="K990" i="32"/>
  <c r="L990" i="32"/>
  <c r="C991" i="32"/>
  <c r="G991" i="32"/>
  <c r="F991" i="32" s="1"/>
  <c r="H991" i="32"/>
  <c r="D991" i="32"/>
  <c r="E991" i="32"/>
  <c r="K991" i="32"/>
  <c r="L991" i="32"/>
  <c r="C992" i="32"/>
  <c r="G992" i="32"/>
  <c r="H992" i="32"/>
  <c r="D992" i="32"/>
  <c r="E992" i="32"/>
  <c r="K992" i="32"/>
  <c r="L992" i="32"/>
  <c r="C993" i="32"/>
  <c r="G993" i="32"/>
  <c r="H993" i="32"/>
  <c r="D993" i="32"/>
  <c r="E993" i="32"/>
  <c r="K993" i="32"/>
  <c r="L993" i="32"/>
  <c r="C994" i="32"/>
  <c r="G994" i="32"/>
  <c r="H994" i="32"/>
  <c r="D994" i="32"/>
  <c r="E994" i="32"/>
  <c r="K994" i="32"/>
  <c r="L994" i="32"/>
  <c r="C995" i="32"/>
  <c r="G995" i="32"/>
  <c r="H995" i="32"/>
  <c r="D995" i="32"/>
  <c r="E995" i="32"/>
  <c r="K995" i="32"/>
  <c r="L995" i="32"/>
  <c r="C996" i="32"/>
  <c r="G996" i="32"/>
  <c r="H996" i="32"/>
  <c r="D996" i="32"/>
  <c r="E996" i="32"/>
  <c r="K996" i="32"/>
  <c r="L996" i="32"/>
  <c r="C997" i="32"/>
  <c r="G997" i="32"/>
  <c r="F997" i="32" s="1"/>
  <c r="H997" i="32"/>
  <c r="D997" i="32"/>
  <c r="E997" i="32"/>
  <c r="K997" i="32"/>
  <c r="L997" i="32"/>
  <c r="C998" i="32"/>
  <c r="G998" i="32"/>
  <c r="H998" i="32"/>
  <c r="D998" i="32"/>
  <c r="E998" i="32"/>
  <c r="K998" i="32"/>
  <c r="L998" i="32"/>
  <c r="C999" i="32"/>
  <c r="G999" i="32"/>
  <c r="H999" i="32"/>
  <c r="D999" i="32"/>
  <c r="E999" i="32"/>
  <c r="K999" i="32"/>
  <c r="L999" i="32"/>
  <c r="C1000" i="32"/>
  <c r="G1000" i="32"/>
  <c r="H1000" i="32"/>
  <c r="F1000" i="32" s="1"/>
  <c r="D1000" i="32"/>
  <c r="E1000" i="32"/>
  <c r="K1000" i="32"/>
  <c r="L1000" i="32"/>
  <c r="C1001" i="32"/>
  <c r="E1001" i="32"/>
  <c r="G1001" i="32"/>
  <c r="H1001" i="32"/>
  <c r="F1001" i="32" s="1"/>
  <c r="D1001" i="32"/>
  <c r="K1001" i="32"/>
  <c r="L1001" i="32"/>
  <c r="C1002" i="32"/>
  <c r="G1002" i="32"/>
  <c r="H1002" i="32"/>
  <c r="F1002" i="32" s="1"/>
  <c r="D1002" i="32"/>
  <c r="E1002" i="32"/>
  <c r="K1002" i="32"/>
  <c r="L1002" i="32"/>
  <c r="C1003" i="32"/>
  <c r="G1003" i="32"/>
  <c r="H1003" i="32"/>
  <c r="F1003" i="32" s="1"/>
  <c r="D1003" i="32"/>
  <c r="E1003" i="32"/>
  <c r="K1003" i="32"/>
  <c r="L1003" i="32"/>
  <c r="C1004" i="32"/>
  <c r="G1004" i="32"/>
  <c r="H1004" i="32"/>
  <c r="D1004" i="32"/>
  <c r="E1004" i="32"/>
  <c r="K1004" i="32"/>
  <c r="L1004" i="32"/>
  <c r="C1005" i="32"/>
  <c r="G1005" i="32"/>
  <c r="H1005" i="32"/>
  <c r="D1005" i="32"/>
  <c r="E1005" i="32"/>
  <c r="K1005" i="32"/>
  <c r="L1005" i="32"/>
  <c r="C1006" i="32"/>
  <c r="G1006" i="32"/>
  <c r="H1006" i="32"/>
  <c r="F1006" i="32" s="1"/>
  <c r="D1006" i="32"/>
  <c r="E1006" i="32"/>
  <c r="K1006" i="32"/>
  <c r="L1006" i="32"/>
  <c r="C1007" i="32"/>
  <c r="G1007" i="32"/>
  <c r="H1007" i="32"/>
  <c r="D1007" i="32"/>
  <c r="E1007" i="32"/>
  <c r="K1007" i="32"/>
  <c r="L1007" i="32"/>
  <c r="C1008" i="32"/>
  <c r="G1008" i="32"/>
  <c r="H1008" i="32"/>
  <c r="D1008" i="32"/>
  <c r="E1008" i="32"/>
  <c r="K1008" i="32"/>
  <c r="L1008" i="32"/>
  <c r="C1009" i="32"/>
  <c r="G1009" i="32"/>
  <c r="H1009" i="32"/>
  <c r="D1009" i="32"/>
  <c r="E1009" i="32"/>
  <c r="K1009" i="32"/>
  <c r="L1009" i="32"/>
  <c r="C1010" i="32"/>
  <c r="G1010" i="32"/>
  <c r="H1010" i="32"/>
  <c r="D1010" i="32"/>
  <c r="E1010" i="32"/>
  <c r="K1010" i="32"/>
  <c r="L1010" i="32"/>
  <c r="C1011" i="32"/>
  <c r="G1011" i="32"/>
  <c r="H1011" i="32"/>
  <c r="D1011" i="32"/>
  <c r="E1011" i="32"/>
  <c r="K1011" i="32"/>
  <c r="L1011" i="32"/>
  <c r="C1012" i="32"/>
  <c r="G1012" i="32"/>
  <c r="H1012" i="32"/>
  <c r="D1012" i="32"/>
  <c r="E1012" i="32"/>
  <c r="K1012" i="32"/>
  <c r="L1012" i="32"/>
  <c r="C1013" i="32"/>
  <c r="G1013" i="32"/>
  <c r="H1013" i="32"/>
  <c r="D1013" i="32"/>
  <c r="E1013" i="32"/>
  <c r="K1013" i="32"/>
  <c r="L1013" i="32"/>
  <c r="C1014" i="32"/>
  <c r="G1014" i="32"/>
  <c r="H1014" i="32"/>
  <c r="D1014" i="32"/>
  <c r="E1014" i="32"/>
  <c r="K1014" i="32"/>
  <c r="L1014" i="32"/>
  <c r="C1015" i="32"/>
  <c r="G1015" i="32"/>
  <c r="H1015" i="32"/>
  <c r="D1015" i="32"/>
  <c r="E1015" i="32"/>
  <c r="K1015" i="32"/>
  <c r="L1015" i="32"/>
  <c r="C1016" i="32"/>
  <c r="G1016" i="32"/>
  <c r="H1016" i="32"/>
  <c r="D1016" i="32"/>
  <c r="E1016" i="32"/>
  <c r="K1016" i="32"/>
  <c r="L1016" i="32"/>
  <c r="C1017" i="32"/>
  <c r="D1017" i="32"/>
  <c r="G1017" i="32"/>
  <c r="H1017" i="32"/>
  <c r="E1017" i="32"/>
  <c r="K1017" i="32"/>
  <c r="L1017" i="32"/>
  <c r="C1018" i="32"/>
  <c r="G1018" i="32"/>
  <c r="F1018" i="32" s="1"/>
  <c r="H1018" i="32"/>
  <c r="D1018" i="32"/>
  <c r="E1018" i="32"/>
  <c r="K1018" i="32"/>
  <c r="L1018" i="32"/>
  <c r="C1019" i="32"/>
  <c r="G1019" i="32"/>
  <c r="H1019" i="32"/>
  <c r="D1019" i="32"/>
  <c r="E1019" i="32"/>
  <c r="K1019" i="32"/>
  <c r="L1019" i="32"/>
  <c r="C1020" i="32"/>
  <c r="G1020" i="32"/>
  <c r="F1020" i="32" s="1"/>
  <c r="H1020" i="32"/>
  <c r="D1020" i="32"/>
  <c r="E1020" i="32"/>
  <c r="K1020" i="32"/>
  <c r="L1020" i="32"/>
  <c r="C1021" i="32"/>
  <c r="G1021" i="32"/>
  <c r="H1021" i="32"/>
  <c r="F1021" i="32" s="1"/>
  <c r="D1021" i="32"/>
  <c r="E1021" i="32"/>
  <c r="K1021" i="32"/>
  <c r="L1021" i="32"/>
  <c r="C1022" i="32"/>
  <c r="G1022" i="32"/>
  <c r="H1022" i="32"/>
  <c r="D1022" i="32"/>
  <c r="E1022" i="32"/>
  <c r="K1022" i="32"/>
  <c r="L1022" i="32"/>
  <c r="C1023" i="32"/>
  <c r="G1023" i="32"/>
  <c r="F1023" i="32" s="1"/>
  <c r="H1023" i="32"/>
  <c r="D1023" i="32"/>
  <c r="E1023" i="32"/>
  <c r="K1023" i="32"/>
  <c r="L1023" i="32"/>
  <c r="C1024" i="32"/>
  <c r="G1024" i="32"/>
  <c r="F1024" i="32" s="1"/>
  <c r="H1024" i="32"/>
  <c r="D1024" i="32"/>
  <c r="E1024" i="32"/>
  <c r="K1024" i="32"/>
  <c r="L1024" i="32"/>
  <c r="C1025" i="32"/>
  <c r="G1025" i="32"/>
  <c r="H1025" i="32"/>
  <c r="F1025" i="32" s="1"/>
  <c r="D1025" i="32"/>
  <c r="E1025" i="32"/>
  <c r="K1025" i="32"/>
  <c r="L1025" i="32"/>
  <c r="C1026" i="32"/>
  <c r="G1026" i="32"/>
  <c r="H1026" i="32"/>
  <c r="D1026" i="32"/>
  <c r="E1026" i="32"/>
  <c r="K1026" i="32"/>
  <c r="L1026" i="32"/>
  <c r="C1027" i="32"/>
  <c r="G1027" i="32"/>
  <c r="H1027" i="32"/>
  <c r="D1027" i="32"/>
  <c r="E1027" i="32"/>
  <c r="K1027" i="32"/>
  <c r="L1027" i="32"/>
  <c r="C1028" i="32"/>
  <c r="G1028" i="32"/>
  <c r="H1028" i="32"/>
  <c r="D1028" i="32"/>
  <c r="E1028" i="32"/>
  <c r="K1028" i="32"/>
  <c r="L1028" i="32"/>
  <c r="C1029" i="32"/>
  <c r="G1029" i="32"/>
  <c r="H1029" i="32"/>
  <c r="D1029" i="32"/>
  <c r="E1029" i="32"/>
  <c r="K1029" i="32"/>
  <c r="L1029" i="32"/>
  <c r="C1030" i="32"/>
  <c r="G1030" i="32"/>
  <c r="H1030" i="32"/>
  <c r="D1030" i="32"/>
  <c r="E1030" i="32"/>
  <c r="K1030" i="32"/>
  <c r="L1030" i="32"/>
  <c r="C1031" i="32"/>
  <c r="G1031" i="32"/>
  <c r="H1031" i="32"/>
  <c r="D1031" i="32"/>
  <c r="E1031" i="32"/>
  <c r="K1031" i="32"/>
  <c r="L1031" i="32"/>
  <c r="C1032" i="32"/>
  <c r="G1032" i="32"/>
  <c r="H1032" i="32"/>
  <c r="D1032" i="32"/>
  <c r="E1032" i="32"/>
  <c r="K1032" i="32"/>
  <c r="L1032" i="32"/>
  <c r="C1033" i="32"/>
  <c r="G1033" i="32"/>
  <c r="H1033" i="32"/>
  <c r="D1033" i="32"/>
  <c r="E1033" i="32"/>
  <c r="K1033" i="32"/>
  <c r="L1033" i="32"/>
  <c r="C1034" i="32"/>
  <c r="G1034" i="32"/>
  <c r="H1034" i="32"/>
  <c r="D1034" i="32"/>
  <c r="E1034" i="32"/>
  <c r="K1034" i="32"/>
  <c r="L1034" i="32"/>
  <c r="C1035" i="32"/>
  <c r="G1035" i="32"/>
  <c r="H1035" i="32"/>
  <c r="D1035" i="32"/>
  <c r="E1035" i="32"/>
  <c r="K1035" i="32"/>
  <c r="L1035" i="32"/>
  <c r="C1036" i="32"/>
  <c r="G1036" i="32"/>
  <c r="H1036" i="32"/>
  <c r="D1036" i="32"/>
  <c r="E1036" i="32"/>
  <c r="K1036" i="32"/>
  <c r="L1036" i="32"/>
  <c r="C1037" i="32"/>
  <c r="G1037" i="32"/>
  <c r="H1037" i="32"/>
  <c r="D1037" i="32"/>
  <c r="E1037" i="32"/>
  <c r="K1037" i="32"/>
  <c r="L1037" i="32"/>
  <c r="C1038" i="32"/>
  <c r="G1038" i="32"/>
  <c r="H1038" i="32"/>
  <c r="D1038" i="32"/>
  <c r="E1038" i="32"/>
  <c r="K1038" i="32"/>
  <c r="L1038" i="32"/>
  <c r="C1039" i="32"/>
  <c r="G1039" i="32"/>
  <c r="H1039" i="32"/>
  <c r="D1039" i="32"/>
  <c r="E1039" i="32"/>
  <c r="K1039" i="32"/>
  <c r="L1039" i="32"/>
  <c r="C1040" i="32"/>
  <c r="G1040" i="32"/>
  <c r="H1040" i="32"/>
  <c r="D1040" i="32"/>
  <c r="E1040" i="32"/>
  <c r="K1040" i="32"/>
  <c r="L1040" i="32"/>
  <c r="C1041" i="32"/>
  <c r="G1041" i="32"/>
  <c r="F1041" i="32" s="1"/>
  <c r="H1041" i="32"/>
  <c r="D1041" i="32"/>
  <c r="E1041" i="32"/>
  <c r="K1041" i="32"/>
  <c r="L1041" i="32"/>
  <c r="C1042" i="32"/>
  <c r="G1042" i="32"/>
  <c r="H1042" i="32"/>
  <c r="D1042" i="32"/>
  <c r="E1042" i="32"/>
  <c r="K1042" i="32"/>
  <c r="L1042" i="32"/>
  <c r="C1043" i="32"/>
  <c r="G1043" i="32"/>
  <c r="H1043" i="32"/>
  <c r="D1043" i="32"/>
  <c r="E1043" i="32"/>
  <c r="K1043" i="32"/>
  <c r="L1043" i="32"/>
  <c r="C1044" i="32"/>
  <c r="G1044" i="32"/>
  <c r="H1044" i="32"/>
  <c r="D1044" i="32"/>
  <c r="E1044" i="32"/>
  <c r="K1044" i="32"/>
  <c r="L1044" i="32"/>
  <c r="C1045" i="32"/>
  <c r="D1045" i="32"/>
  <c r="G1045" i="32"/>
  <c r="H1045" i="32"/>
  <c r="E1045" i="32"/>
  <c r="K1045" i="32"/>
  <c r="L1045" i="32"/>
  <c r="C1046" i="32"/>
  <c r="G1046" i="32"/>
  <c r="F1046" i="32" s="1"/>
  <c r="H1046" i="32"/>
  <c r="D1046" i="32"/>
  <c r="E1046" i="32"/>
  <c r="K1046" i="32"/>
  <c r="L1046" i="32"/>
  <c r="C1047" i="32"/>
  <c r="G1047" i="32"/>
  <c r="H1047" i="32"/>
  <c r="D1047" i="32"/>
  <c r="E1047" i="32"/>
  <c r="K1047" i="32"/>
  <c r="L1047" i="32"/>
  <c r="C1048" i="32"/>
  <c r="G1048" i="32"/>
  <c r="F1048" i="32" s="1"/>
  <c r="H1048" i="32"/>
  <c r="D1048" i="32"/>
  <c r="E1048" i="32"/>
  <c r="K1048" i="32"/>
  <c r="L1048" i="32"/>
  <c r="C1049" i="32"/>
  <c r="G1049" i="32"/>
  <c r="F1049" i="32" s="1"/>
  <c r="H1049" i="32"/>
  <c r="D1049" i="32"/>
  <c r="E1049" i="32"/>
  <c r="K1049" i="32"/>
  <c r="L1049" i="32"/>
  <c r="C1050" i="32"/>
  <c r="G1050" i="32"/>
  <c r="H1050" i="32"/>
  <c r="D1050" i="32"/>
  <c r="E1050" i="32"/>
  <c r="K1050" i="32"/>
  <c r="L1050" i="32"/>
  <c r="C1051" i="32"/>
  <c r="G1051" i="32"/>
  <c r="H1051" i="32"/>
  <c r="D1051" i="32"/>
  <c r="E1051" i="32"/>
  <c r="K1051" i="32"/>
  <c r="L1051" i="32"/>
  <c r="C1052" i="32"/>
  <c r="G1052" i="32"/>
  <c r="F1052" i="32" s="1"/>
  <c r="H1052" i="32"/>
  <c r="D1052" i="32"/>
  <c r="E1052" i="32"/>
  <c r="K1052" i="32"/>
  <c r="L1052" i="32"/>
  <c r="C1053" i="32"/>
  <c r="G1053" i="32"/>
  <c r="H1053" i="32"/>
  <c r="D1053" i="32"/>
  <c r="E1053" i="32"/>
  <c r="K1053" i="32"/>
  <c r="L1053" i="32"/>
  <c r="C1054" i="32"/>
  <c r="G1054" i="32"/>
  <c r="F1054" i="32" s="1"/>
  <c r="H1054" i="32"/>
  <c r="D1054" i="32"/>
  <c r="E1054" i="32"/>
  <c r="K1054" i="32"/>
  <c r="L1054" i="32"/>
  <c r="C1055" i="32"/>
  <c r="G1055" i="32"/>
  <c r="H1055" i="32"/>
  <c r="D1055" i="32"/>
  <c r="E1055" i="32"/>
  <c r="K1055" i="32"/>
  <c r="L1055" i="32"/>
  <c r="C1056" i="32"/>
  <c r="G1056" i="32"/>
  <c r="H1056" i="32"/>
  <c r="D1056" i="32"/>
  <c r="E1056" i="32"/>
  <c r="K1056" i="32"/>
  <c r="L1056" i="32"/>
  <c r="C1057" i="32"/>
  <c r="G1057" i="32"/>
  <c r="F1057" i="32" s="1"/>
  <c r="H1057" i="32"/>
  <c r="D1057" i="32"/>
  <c r="E1057" i="32"/>
  <c r="K1057" i="32"/>
  <c r="L1057" i="32"/>
  <c r="C1058" i="32"/>
  <c r="E1058" i="32"/>
  <c r="G1058" i="32"/>
  <c r="H1058" i="32"/>
  <c r="D1058" i="32"/>
  <c r="K1058" i="32"/>
  <c r="L1058" i="32"/>
  <c r="C1059" i="32"/>
  <c r="G1059" i="32"/>
  <c r="H1059" i="32"/>
  <c r="D1059" i="32"/>
  <c r="E1059" i="32"/>
  <c r="K1059" i="32"/>
  <c r="L1059" i="32"/>
  <c r="C1060" i="32"/>
  <c r="G1060" i="32"/>
  <c r="H1060" i="32"/>
  <c r="F1060" i="32" s="1"/>
  <c r="D1060" i="32"/>
  <c r="E1060" i="32"/>
  <c r="K1060" i="32"/>
  <c r="L1060" i="32"/>
  <c r="C1061" i="32"/>
  <c r="G1061" i="32"/>
  <c r="F1061" i="32" s="1"/>
  <c r="H1061" i="32"/>
  <c r="D1061" i="32"/>
  <c r="E1061" i="32"/>
  <c r="K1061" i="32"/>
  <c r="L1061" i="32"/>
  <c r="C1062" i="32"/>
  <c r="G1062" i="32"/>
  <c r="H1062" i="32"/>
  <c r="D1062" i="32"/>
  <c r="E1062" i="32"/>
  <c r="K1062" i="32"/>
  <c r="L1062" i="32"/>
  <c r="C1063" i="32"/>
  <c r="G1063" i="32"/>
  <c r="F1063" i="32" s="1"/>
  <c r="H1063" i="32"/>
  <c r="D1063" i="32"/>
  <c r="E1063" i="32"/>
  <c r="K1063" i="32"/>
  <c r="L1063" i="32"/>
  <c r="C1064" i="32"/>
  <c r="G1064" i="32"/>
  <c r="H1064" i="32"/>
  <c r="D1064" i="32"/>
  <c r="E1064" i="32"/>
  <c r="K1064" i="32"/>
  <c r="L1064" i="32"/>
  <c r="C1065" i="32"/>
  <c r="G1065" i="32"/>
  <c r="H1065" i="32"/>
  <c r="D1065" i="32"/>
  <c r="E1065" i="32"/>
  <c r="K1065" i="32"/>
  <c r="L1065" i="32"/>
  <c r="C1066" i="32"/>
  <c r="G1066" i="32"/>
  <c r="F1066" i="32" s="1"/>
  <c r="H1066" i="32"/>
  <c r="D1066" i="32"/>
  <c r="E1066" i="32"/>
  <c r="K1066" i="32"/>
  <c r="L1066" i="32"/>
  <c r="C1067" i="32"/>
  <c r="G1067" i="32"/>
  <c r="F1067" i="32" s="1"/>
  <c r="H1067" i="32"/>
  <c r="D1067" i="32"/>
  <c r="E1067" i="32"/>
  <c r="K1067" i="32"/>
  <c r="L1067" i="32"/>
  <c r="C1068" i="32"/>
  <c r="D1068" i="32"/>
  <c r="G1068" i="32"/>
  <c r="H1068" i="32"/>
  <c r="F1068" i="32" s="1"/>
  <c r="E1068" i="32"/>
  <c r="K1068" i="32"/>
  <c r="L1068" i="32"/>
  <c r="C1069" i="32"/>
  <c r="G1069" i="32"/>
  <c r="F1069" i="32" s="1"/>
  <c r="H1069" i="32"/>
  <c r="D1069" i="32"/>
  <c r="E1069" i="32"/>
  <c r="K1069" i="32"/>
  <c r="L1069" i="32"/>
  <c r="C1070" i="32"/>
  <c r="G1070" i="32"/>
  <c r="F1070" i="32" s="1"/>
  <c r="H1070" i="32"/>
  <c r="D1070" i="32"/>
  <c r="E1070" i="32"/>
  <c r="K1070" i="32"/>
  <c r="L1070" i="32"/>
  <c r="C1071" i="32"/>
  <c r="G1071" i="32"/>
  <c r="F1071" i="32" s="1"/>
  <c r="H1071" i="32"/>
  <c r="D1071" i="32"/>
  <c r="E1071" i="32"/>
  <c r="K1071" i="32"/>
  <c r="L1071" i="32"/>
  <c r="C1072" i="32"/>
  <c r="G1072" i="32"/>
  <c r="F1072" i="32" s="1"/>
  <c r="H1072" i="32"/>
  <c r="D1072" i="32"/>
  <c r="E1072" i="32"/>
  <c r="K1072" i="32"/>
  <c r="L1072" i="32"/>
  <c r="C1073" i="32"/>
  <c r="G1073" i="32"/>
  <c r="H1073" i="32"/>
  <c r="F1073" i="32" s="1"/>
  <c r="D1073" i="32"/>
  <c r="E1073" i="32"/>
  <c r="K1073" i="32"/>
  <c r="L1073" i="32"/>
  <c r="C1074" i="32"/>
  <c r="G1074" i="32"/>
  <c r="F1074" i="32" s="1"/>
  <c r="H1074" i="32"/>
  <c r="D1074" i="32"/>
  <c r="E1074" i="32"/>
  <c r="K1074" i="32"/>
  <c r="L1074" i="32"/>
  <c r="C1075" i="32"/>
  <c r="G1075" i="32"/>
  <c r="H1075" i="32"/>
  <c r="F1075" i="32" s="1"/>
  <c r="D1075" i="32"/>
  <c r="E1075" i="32"/>
  <c r="K1075" i="32"/>
  <c r="L1075" i="32"/>
  <c r="C1076" i="32"/>
  <c r="G1076" i="32"/>
  <c r="H1076" i="32"/>
  <c r="D1076" i="32"/>
  <c r="E1076" i="32"/>
  <c r="K1076" i="32"/>
  <c r="L1076" i="32"/>
  <c r="C1077" i="32"/>
  <c r="G1077" i="32"/>
  <c r="H1077" i="32"/>
  <c r="D1077" i="32"/>
  <c r="E1077" i="32"/>
  <c r="K1077" i="32"/>
  <c r="L1077" i="32"/>
  <c r="C1078" i="32"/>
  <c r="G1078" i="32"/>
  <c r="H1078" i="32"/>
  <c r="F1078" i="32" s="1"/>
  <c r="D1078" i="32"/>
  <c r="E1078" i="32"/>
  <c r="K1078" i="32"/>
  <c r="L1078" i="32"/>
  <c r="C1079" i="32"/>
  <c r="G1079" i="32"/>
  <c r="H1079" i="32"/>
  <c r="D1079" i="32"/>
  <c r="E1079" i="32"/>
  <c r="K1079" i="32"/>
  <c r="L1079" i="32"/>
  <c r="C1080" i="32"/>
  <c r="G1080" i="32"/>
  <c r="F1080" i="32" s="1"/>
  <c r="H1080" i="32"/>
  <c r="D1080" i="32"/>
  <c r="E1080" i="32"/>
  <c r="K1080" i="32"/>
  <c r="L1080" i="32"/>
  <c r="C1081" i="32"/>
  <c r="G1081" i="32"/>
  <c r="H1081" i="32"/>
  <c r="D1081" i="32"/>
  <c r="E1081" i="32"/>
  <c r="K1081" i="32"/>
  <c r="L1081" i="32"/>
  <c r="C1082" i="32"/>
  <c r="G1082" i="32"/>
  <c r="H1082" i="32"/>
  <c r="D1082" i="32"/>
  <c r="E1082" i="32"/>
  <c r="K1082" i="32"/>
  <c r="L1082" i="32"/>
  <c r="C1083" i="32"/>
  <c r="G1083" i="32"/>
  <c r="H1083" i="32"/>
  <c r="D1083" i="32"/>
  <c r="E1083" i="32"/>
  <c r="K1083" i="32"/>
  <c r="L1083" i="32"/>
  <c r="C1084" i="32"/>
  <c r="G1084" i="32"/>
  <c r="F1084" i="32" s="1"/>
  <c r="H1084" i="32"/>
  <c r="D1084" i="32"/>
  <c r="E1084" i="32"/>
  <c r="K1084" i="32"/>
  <c r="L1084" i="32"/>
  <c r="C1085" i="32"/>
  <c r="G1085" i="32"/>
  <c r="H1085" i="32"/>
  <c r="D1085" i="32"/>
  <c r="E1085" i="32"/>
  <c r="K1085" i="32"/>
  <c r="L1085" i="32"/>
  <c r="C1086" i="32"/>
  <c r="G1086" i="32"/>
  <c r="H1086" i="32"/>
  <c r="D1086" i="32"/>
  <c r="E1086" i="32"/>
  <c r="K1086" i="32"/>
  <c r="L1086" i="32"/>
  <c r="C1087" i="32"/>
  <c r="G1087" i="32"/>
  <c r="H1087" i="32"/>
  <c r="D1087" i="32"/>
  <c r="E1087" i="32"/>
  <c r="K1087" i="32"/>
  <c r="L1087" i="32"/>
  <c r="C1088" i="32"/>
  <c r="G1088" i="32"/>
  <c r="H1088" i="32"/>
  <c r="D1088" i="32"/>
  <c r="E1088" i="32"/>
  <c r="K1088" i="32"/>
  <c r="L1088" i="32"/>
  <c r="C1089" i="32"/>
  <c r="G1089" i="32"/>
  <c r="H1089" i="32"/>
  <c r="D1089" i="32"/>
  <c r="E1089" i="32"/>
  <c r="K1089" i="32"/>
  <c r="L1089" i="32"/>
  <c r="C1090" i="32"/>
  <c r="G1090" i="32"/>
  <c r="F1090" i="32" s="1"/>
  <c r="H1090" i="32"/>
  <c r="D1090" i="32"/>
  <c r="E1090" i="32"/>
  <c r="K1090" i="32"/>
  <c r="L1090" i="32"/>
  <c r="C1091" i="32"/>
  <c r="G1091" i="32"/>
  <c r="H1091" i="32"/>
  <c r="D1091" i="32"/>
  <c r="E1091" i="32"/>
  <c r="K1091" i="32"/>
  <c r="L1091" i="32"/>
  <c r="C1092" i="32"/>
  <c r="G1092" i="32"/>
  <c r="H1092" i="32"/>
  <c r="D1092" i="32"/>
  <c r="E1092" i="32"/>
  <c r="K1092" i="32"/>
  <c r="L1092" i="32"/>
  <c r="C1093" i="32"/>
  <c r="G1093" i="32"/>
  <c r="H1093" i="32"/>
  <c r="F1093" i="32" s="1"/>
  <c r="D1093" i="32"/>
  <c r="E1093" i="32"/>
  <c r="K1093" i="32"/>
  <c r="L1093" i="32"/>
  <c r="C1094" i="32"/>
  <c r="G1094" i="32"/>
  <c r="F1094" i="32" s="1"/>
  <c r="H1094" i="32"/>
  <c r="D1094" i="32"/>
  <c r="E1094" i="32"/>
  <c r="K1094" i="32"/>
  <c r="L1094" i="32"/>
  <c r="C1095" i="32"/>
  <c r="G1095" i="32"/>
  <c r="H1095" i="32"/>
  <c r="D1095" i="32"/>
  <c r="E1095" i="32"/>
  <c r="K1095" i="32"/>
  <c r="L1095" i="32"/>
  <c r="C1096" i="32"/>
  <c r="G1096" i="32"/>
  <c r="F1096" i="32" s="1"/>
  <c r="H1096" i="32"/>
  <c r="D1096" i="32"/>
  <c r="E1096" i="32"/>
  <c r="K1096" i="32"/>
  <c r="L1096" i="32"/>
  <c r="C1097" i="32"/>
  <c r="G1097" i="32"/>
  <c r="H1097" i="32"/>
  <c r="D1097" i="32"/>
  <c r="E1097" i="32"/>
  <c r="K1097" i="32"/>
  <c r="L1097" i="32"/>
  <c r="C1098" i="32"/>
  <c r="G1098" i="32"/>
  <c r="F1098" i="32" s="1"/>
  <c r="H1098" i="32"/>
  <c r="D1098" i="32"/>
  <c r="E1098" i="32"/>
  <c r="K1098" i="32"/>
  <c r="L1098" i="32"/>
  <c r="C1099" i="32"/>
  <c r="G1099" i="32"/>
  <c r="H1099" i="32"/>
  <c r="D1099" i="32"/>
  <c r="E1099" i="32"/>
  <c r="K1099" i="32"/>
  <c r="L1099" i="32"/>
  <c r="C1100" i="32"/>
  <c r="G1100" i="32"/>
  <c r="F1100" i="32" s="1"/>
  <c r="H1100" i="32"/>
  <c r="D1100" i="32"/>
  <c r="E1100" i="32"/>
  <c r="K1100" i="32"/>
  <c r="L1100" i="32"/>
  <c r="C1101" i="32"/>
  <c r="G1101" i="32"/>
  <c r="H1101" i="32"/>
  <c r="D1101" i="32"/>
  <c r="E1101" i="32"/>
  <c r="K1101" i="32"/>
  <c r="L1101" i="32"/>
  <c r="C1102" i="32"/>
  <c r="G1102" i="32"/>
  <c r="H1102" i="32"/>
  <c r="D1102" i="32"/>
  <c r="E1102" i="32"/>
  <c r="K1102" i="32"/>
  <c r="L1102" i="32"/>
  <c r="C1103" i="32"/>
  <c r="G1103" i="32"/>
  <c r="H1103" i="32"/>
  <c r="F1103" i="32" s="1"/>
  <c r="D1103" i="32"/>
  <c r="E1103" i="32"/>
  <c r="K1103" i="32"/>
  <c r="L1103" i="32"/>
  <c r="C1104" i="32"/>
  <c r="G1104" i="32"/>
  <c r="H1104" i="32"/>
  <c r="D1104" i="32"/>
  <c r="E1104" i="32"/>
  <c r="K1104" i="32"/>
  <c r="L1104" i="32"/>
  <c r="C1105" i="32"/>
  <c r="G1105" i="32"/>
  <c r="F1105" i="32" s="1"/>
  <c r="H1105" i="32"/>
  <c r="D1105" i="32"/>
  <c r="E1105" i="32"/>
  <c r="K1105" i="32"/>
  <c r="L1105" i="32"/>
  <c r="C1106" i="32"/>
  <c r="G1106" i="32"/>
  <c r="H1106" i="32"/>
  <c r="D1106" i="32"/>
  <c r="E1106" i="32"/>
  <c r="K1106" i="32"/>
  <c r="L1106" i="32"/>
  <c r="C1107" i="32"/>
  <c r="G1107" i="32"/>
  <c r="H1107" i="32"/>
  <c r="F1107" i="32" s="1"/>
  <c r="D1107" i="32"/>
  <c r="E1107" i="32"/>
  <c r="K1107" i="32"/>
  <c r="L1107" i="32"/>
  <c r="C1108" i="32"/>
  <c r="G1108" i="32"/>
  <c r="H1108" i="32"/>
  <c r="D1108" i="32"/>
  <c r="E1108" i="32"/>
  <c r="K1108" i="32"/>
  <c r="L1108" i="32"/>
  <c r="C1109" i="32"/>
  <c r="G1109" i="32"/>
  <c r="H1109" i="32"/>
  <c r="D1109" i="32"/>
  <c r="E1109" i="32"/>
  <c r="K1109" i="32"/>
  <c r="L1109" i="32"/>
  <c r="C1110" i="32"/>
  <c r="G1110" i="32"/>
  <c r="H1110" i="32"/>
  <c r="D1110" i="32"/>
  <c r="E1110" i="32"/>
  <c r="K1110" i="32"/>
  <c r="L1110" i="32"/>
  <c r="C1111" i="32"/>
  <c r="G1111" i="32"/>
  <c r="H1111" i="32"/>
  <c r="F1111" i="32" s="1"/>
  <c r="D1111" i="32"/>
  <c r="E1111" i="32"/>
  <c r="K1111" i="32"/>
  <c r="L1111" i="32"/>
  <c r="C1112" i="32"/>
  <c r="G1112" i="32"/>
  <c r="F1112" i="32" s="1"/>
  <c r="H1112" i="32"/>
  <c r="D1112" i="32"/>
  <c r="E1112" i="32"/>
  <c r="K1112" i="32"/>
  <c r="L1112" i="32"/>
  <c r="C1113" i="32"/>
  <c r="G1113" i="32"/>
  <c r="H1113" i="32"/>
  <c r="F1113" i="32" s="1"/>
  <c r="D1113" i="32"/>
  <c r="E1113" i="32"/>
  <c r="K1113" i="32"/>
  <c r="L1113" i="32"/>
  <c r="C1114" i="32"/>
  <c r="G1114" i="32"/>
  <c r="H1114" i="32"/>
  <c r="F1114" i="32" s="1"/>
  <c r="D1114" i="32"/>
  <c r="E1114" i="32"/>
  <c r="K1114" i="32"/>
  <c r="L1114" i="32"/>
  <c r="C1115" i="32"/>
  <c r="G1115" i="32"/>
  <c r="H1115" i="32"/>
  <c r="F1115" i="32" s="1"/>
  <c r="D1115" i="32"/>
  <c r="E1115" i="32"/>
  <c r="K1115" i="32"/>
  <c r="L1115" i="32"/>
  <c r="C1116" i="32"/>
  <c r="G1116" i="32"/>
  <c r="F1116" i="32" s="1"/>
  <c r="H1116" i="32"/>
  <c r="D1116" i="32"/>
  <c r="E1116" i="32"/>
  <c r="K1116" i="32"/>
  <c r="L1116" i="32"/>
  <c r="C1117" i="32"/>
  <c r="G1117" i="32"/>
  <c r="F1117" i="32" s="1"/>
  <c r="H1117" i="32"/>
  <c r="D1117" i="32"/>
  <c r="E1117" i="32"/>
  <c r="K1117" i="32"/>
  <c r="L1117" i="32"/>
  <c r="C1118" i="32"/>
  <c r="G1118" i="32"/>
  <c r="F1118" i="32" s="1"/>
  <c r="H1118" i="32"/>
  <c r="D1118" i="32"/>
  <c r="E1118" i="32"/>
  <c r="K1118" i="32"/>
  <c r="L1118" i="32"/>
  <c r="C1119" i="32"/>
  <c r="G1119" i="32"/>
  <c r="H1119" i="32"/>
  <c r="D1119" i="32"/>
  <c r="E1119" i="32"/>
  <c r="K1119" i="32"/>
  <c r="L1119" i="32"/>
  <c r="C1120" i="32"/>
  <c r="G1120" i="32"/>
  <c r="F1120" i="32" s="1"/>
  <c r="H1120" i="32"/>
  <c r="D1120" i="32"/>
  <c r="E1120" i="32"/>
  <c r="K1120" i="32"/>
  <c r="L1120" i="32"/>
  <c r="C1121" i="32"/>
  <c r="G1121" i="32"/>
  <c r="H1121" i="32"/>
  <c r="D1121" i="32"/>
  <c r="E1121" i="32"/>
  <c r="K1121" i="32"/>
  <c r="L1121" i="32"/>
  <c r="C1122" i="32"/>
  <c r="G1122" i="32"/>
  <c r="F1122" i="32" s="1"/>
  <c r="H1122" i="32"/>
  <c r="D1122" i="32"/>
  <c r="E1122" i="32"/>
  <c r="K1122" i="32"/>
  <c r="L1122" i="32"/>
  <c r="C1123" i="32"/>
  <c r="G1123" i="32"/>
  <c r="H1123" i="32"/>
  <c r="F1123" i="32" s="1"/>
  <c r="D1123" i="32"/>
  <c r="E1123" i="32"/>
  <c r="K1123" i="32"/>
  <c r="L1123" i="32"/>
  <c r="C1124" i="32"/>
  <c r="G1124" i="32"/>
  <c r="H1124" i="32"/>
  <c r="D1124" i="32"/>
  <c r="E1124" i="32"/>
  <c r="K1124" i="32"/>
  <c r="L1124" i="32"/>
  <c r="C1125" i="32"/>
  <c r="G1125" i="32"/>
  <c r="H1125" i="32"/>
  <c r="D1125" i="32"/>
  <c r="E1125" i="32"/>
  <c r="K1125" i="32"/>
  <c r="L1125" i="32"/>
  <c r="C1126" i="32"/>
  <c r="G1126" i="32"/>
  <c r="F1126" i="32" s="1"/>
  <c r="H1126" i="32"/>
  <c r="D1126" i="32"/>
  <c r="E1126" i="32"/>
  <c r="K1126" i="32"/>
  <c r="L1126" i="32"/>
  <c r="C1127" i="32"/>
  <c r="D1127" i="32"/>
  <c r="G1127" i="32"/>
  <c r="F1127" i="32" s="1"/>
  <c r="H1127" i="32"/>
  <c r="E1127" i="32"/>
  <c r="K1127" i="32"/>
  <c r="L1127" i="32"/>
  <c r="C1128" i="32"/>
  <c r="G1128" i="32"/>
  <c r="H1128" i="32"/>
  <c r="D1128" i="32"/>
  <c r="E1128" i="32"/>
  <c r="K1128" i="32"/>
  <c r="L1128" i="32"/>
  <c r="C1129" i="32"/>
  <c r="G1129" i="32"/>
  <c r="H1129" i="32"/>
  <c r="D1129" i="32"/>
  <c r="E1129" i="32"/>
  <c r="K1129" i="32"/>
  <c r="L1129" i="32"/>
  <c r="C1130" i="32"/>
  <c r="G1130" i="32"/>
  <c r="H1130" i="32"/>
  <c r="D1130" i="32"/>
  <c r="E1130" i="32"/>
  <c r="K1130" i="32"/>
  <c r="L1130" i="32"/>
  <c r="C1131" i="32"/>
  <c r="G1131" i="32"/>
  <c r="H1131" i="32"/>
  <c r="F1131" i="32" s="1"/>
  <c r="D1131" i="32"/>
  <c r="E1131" i="32"/>
  <c r="K1131" i="32"/>
  <c r="L1131" i="32"/>
  <c r="C1132" i="32"/>
  <c r="G1132" i="32"/>
  <c r="H1132" i="32"/>
  <c r="D1132" i="32"/>
  <c r="E1132" i="32"/>
  <c r="K1132" i="32"/>
  <c r="L1132" i="32"/>
  <c r="C1133" i="32"/>
  <c r="G1133" i="32"/>
  <c r="H1133" i="32"/>
  <c r="D1133" i="32"/>
  <c r="E1133" i="32"/>
  <c r="K1133" i="32"/>
  <c r="L1133" i="32"/>
  <c r="C1134" i="32"/>
  <c r="G1134" i="32"/>
  <c r="F1134" i="32" s="1"/>
  <c r="H1134" i="32"/>
  <c r="D1134" i="32"/>
  <c r="E1134" i="32"/>
  <c r="K1134" i="32"/>
  <c r="L1134" i="32"/>
  <c r="C1135" i="32"/>
  <c r="G1135" i="32"/>
  <c r="H1135" i="32"/>
  <c r="D1135" i="32"/>
  <c r="E1135" i="32"/>
  <c r="K1135" i="32"/>
  <c r="L1135" i="32"/>
  <c r="C1136" i="32"/>
  <c r="G1136" i="32"/>
  <c r="F1136" i="32"/>
  <c r="H1136" i="32"/>
  <c r="D1136" i="32"/>
  <c r="E1136" i="32"/>
  <c r="K1136" i="32"/>
  <c r="L1136" i="32"/>
  <c r="C1137" i="32"/>
  <c r="G1137" i="32"/>
  <c r="F1137" i="32"/>
  <c r="H1137" i="32"/>
  <c r="D1137" i="32"/>
  <c r="E1137" i="32"/>
  <c r="K1137" i="32"/>
  <c r="L1137" i="32"/>
  <c r="C1138" i="32"/>
  <c r="G1138" i="32"/>
  <c r="H1138" i="32"/>
  <c r="D1138" i="32"/>
  <c r="E1138" i="32"/>
  <c r="K1138" i="32"/>
  <c r="L1138" i="32"/>
  <c r="C1139" i="32"/>
  <c r="G1139" i="32"/>
  <c r="F1139" i="32" s="1"/>
  <c r="H1139" i="32"/>
  <c r="D1139" i="32"/>
  <c r="E1139" i="32"/>
  <c r="K1139" i="32"/>
  <c r="L1139" i="32"/>
  <c r="C1140" i="32"/>
  <c r="G1140" i="32"/>
  <c r="H1140" i="32"/>
  <c r="D1140" i="32"/>
  <c r="E1140" i="32"/>
  <c r="K1140" i="32"/>
  <c r="L1140" i="32"/>
  <c r="C1141" i="32"/>
  <c r="G1141" i="32"/>
  <c r="H1141" i="32"/>
  <c r="D1141" i="32"/>
  <c r="E1141" i="32"/>
  <c r="K1141" i="32"/>
  <c r="L1141" i="32"/>
  <c r="C1142" i="32"/>
  <c r="G1142" i="32"/>
  <c r="F1142" i="32" s="1"/>
  <c r="H1142" i="32"/>
  <c r="D1142" i="32"/>
  <c r="E1142" i="32"/>
  <c r="K1142" i="32"/>
  <c r="L1142" i="32"/>
  <c r="C1143" i="32"/>
  <c r="G1143" i="32"/>
  <c r="H1143" i="32"/>
  <c r="D1143" i="32"/>
  <c r="E1143" i="32"/>
  <c r="K1143" i="32"/>
  <c r="L1143" i="32"/>
  <c r="C1144" i="32"/>
  <c r="G1144" i="32"/>
  <c r="F1144" i="32" s="1"/>
  <c r="H1144" i="32"/>
  <c r="D1144" i="32"/>
  <c r="E1144" i="32"/>
  <c r="K1144" i="32"/>
  <c r="L1144" i="32"/>
  <c r="C1145" i="32"/>
  <c r="G1145" i="32"/>
  <c r="F1145" i="32" s="1"/>
  <c r="H1145" i="32"/>
  <c r="D1145" i="32"/>
  <c r="E1145" i="32"/>
  <c r="K1145" i="32"/>
  <c r="L1145" i="32"/>
  <c r="C1146" i="32"/>
  <c r="G1146" i="32"/>
  <c r="H1146" i="32"/>
  <c r="D1146" i="32"/>
  <c r="E1146" i="32"/>
  <c r="K1146" i="32"/>
  <c r="L1146" i="32"/>
  <c r="C1147" i="32"/>
  <c r="G1147" i="32"/>
  <c r="F1147" i="32" s="1"/>
  <c r="H1147" i="32"/>
  <c r="D1147" i="32"/>
  <c r="E1147" i="32"/>
  <c r="K1147" i="32"/>
  <c r="L1147" i="32"/>
  <c r="C1148" i="32"/>
  <c r="G1148" i="32"/>
  <c r="H1148" i="32"/>
  <c r="D1148" i="32"/>
  <c r="E1148" i="32"/>
  <c r="K1148" i="32"/>
  <c r="L1148" i="32"/>
  <c r="C1149" i="32"/>
  <c r="G1149" i="32"/>
  <c r="F1149" i="32" s="1"/>
  <c r="H1149" i="32"/>
  <c r="D1149" i="32"/>
  <c r="E1149" i="32"/>
  <c r="K1149" i="32"/>
  <c r="L1149" i="32"/>
  <c r="C1150" i="32"/>
  <c r="G1150" i="32"/>
  <c r="H1150" i="32"/>
  <c r="D1150" i="32"/>
  <c r="E1150" i="32"/>
  <c r="K1150" i="32"/>
  <c r="L1150" i="32"/>
  <c r="C1151" i="32"/>
  <c r="G1151" i="32"/>
  <c r="F1151" i="32" s="1"/>
  <c r="H1151" i="32"/>
  <c r="D1151" i="32"/>
  <c r="E1151" i="32"/>
  <c r="K1151" i="32"/>
  <c r="L1151" i="32"/>
  <c r="C1152" i="32"/>
  <c r="G1152" i="32"/>
  <c r="F1152" i="32" s="1"/>
  <c r="H1152" i="32"/>
  <c r="D1152" i="32"/>
  <c r="E1152" i="32"/>
  <c r="K1152" i="32"/>
  <c r="L1152" i="32"/>
  <c r="C1153" i="32"/>
  <c r="G1153" i="32"/>
  <c r="H1153" i="32"/>
  <c r="D1153" i="32"/>
  <c r="E1153" i="32"/>
  <c r="K1153" i="32"/>
  <c r="L1153" i="32"/>
  <c r="C1154" i="32"/>
  <c r="G1154" i="32"/>
  <c r="H1154" i="32"/>
  <c r="D1154" i="32"/>
  <c r="E1154" i="32"/>
  <c r="K1154" i="32"/>
  <c r="L1154" i="32"/>
  <c r="C1155" i="32"/>
  <c r="G1155" i="32"/>
  <c r="F1155" i="32"/>
  <c r="H1155" i="32"/>
  <c r="D1155" i="32"/>
  <c r="E1155" i="32"/>
  <c r="K1155" i="32"/>
  <c r="L1155" i="32"/>
  <c r="C1156" i="32"/>
  <c r="G1156" i="32"/>
  <c r="H1156" i="32"/>
  <c r="F1156" i="32" s="1"/>
  <c r="D1156" i="32"/>
  <c r="E1156" i="32"/>
  <c r="K1156" i="32"/>
  <c r="L1156" i="32"/>
  <c r="C1157" i="32"/>
  <c r="G1157" i="32"/>
  <c r="F1157" i="32" s="1"/>
  <c r="H1157" i="32"/>
  <c r="D1157" i="32"/>
  <c r="E1157" i="32"/>
  <c r="K1157" i="32"/>
  <c r="L1157" i="32"/>
  <c r="C1158" i="32"/>
  <c r="G1158" i="32"/>
  <c r="H1158" i="32"/>
  <c r="D1158" i="32"/>
  <c r="E1158" i="32"/>
  <c r="K1158" i="32"/>
  <c r="L1158" i="32"/>
  <c r="C1159" i="32"/>
  <c r="G1159" i="32"/>
  <c r="F1159" i="32" s="1"/>
  <c r="H1159" i="32"/>
  <c r="D1159" i="32"/>
  <c r="E1159" i="32"/>
  <c r="K1159" i="32"/>
  <c r="L1159" i="32"/>
  <c r="C1160" i="32"/>
  <c r="G1160" i="32"/>
  <c r="H1160" i="32"/>
  <c r="D1160" i="32"/>
  <c r="E1160" i="32"/>
  <c r="K1160" i="32"/>
  <c r="L1160" i="32"/>
  <c r="C1161" i="32"/>
  <c r="G1161" i="32"/>
  <c r="H1161" i="32"/>
  <c r="F1161" i="32" s="1"/>
  <c r="D1161" i="32"/>
  <c r="E1161" i="32"/>
  <c r="K1161" i="32"/>
  <c r="L1161" i="32"/>
  <c r="C1162" i="32"/>
  <c r="G1162" i="32"/>
  <c r="H1162" i="32"/>
  <c r="D1162" i="32"/>
  <c r="E1162" i="32"/>
  <c r="K1162" i="32"/>
  <c r="L1162" i="32"/>
  <c r="C1163" i="32"/>
  <c r="G1163" i="32"/>
  <c r="H1163" i="32"/>
  <c r="D1163" i="32"/>
  <c r="E1163" i="32"/>
  <c r="K1163" i="32"/>
  <c r="L1163" i="32"/>
  <c r="C1164" i="32"/>
  <c r="G1164" i="32"/>
  <c r="H1164" i="32"/>
  <c r="D1164" i="32"/>
  <c r="E1164" i="32"/>
  <c r="K1164" i="32"/>
  <c r="L1164" i="32"/>
  <c r="C1165" i="32"/>
  <c r="G1165" i="32"/>
  <c r="H1165" i="32"/>
  <c r="F1165" i="32" s="1"/>
  <c r="D1165" i="32"/>
  <c r="E1165" i="32"/>
  <c r="K1165" i="32"/>
  <c r="L1165" i="32"/>
  <c r="C1166" i="32"/>
  <c r="G1166" i="32"/>
  <c r="H1166" i="32"/>
  <c r="D1166" i="32"/>
  <c r="E1166" i="32"/>
  <c r="K1166" i="32"/>
  <c r="L1166" i="32"/>
  <c r="C1167" i="32"/>
  <c r="G1167" i="32"/>
  <c r="H1167" i="32"/>
  <c r="D1167" i="32"/>
  <c r="E1167" i="32"/>
  <c r="K1167" i="32"/>
  <c r="L1167" i="32"/>
  <c r="C1168" i="32"/>
  <c r="G1168" i="32"/>
  <c r="H1168" i="32"/>
  <c r="F1168" i="32" s="1"/>
  <c r="D1168" i="32"/>
  <c r="E1168" i="32"/>
  <c r="K1168" i="32"/>
  <c r="L1168" i="32"/>
  <c r="C1169" i="32"/>
  <c r="G1169" i="32"/>
  <c r="H1169" i="32"/>
  <c r="D1169" i="32"/>
  <c r="E1169" i="32"/>
  <c r="K1169" i="32"/>
  <c r="L1169" i="32"/>
  <c r="C1170" i="32"/>
  <c r="G1170" i="32"/>
  <c r="F1170" i="32" s="1"/>
  <c r="H1170" i="32"/>
  <c r="D1170" i="32"/>
  <c r="E1170" i="32"/>
  <c r="K1170" i="32"/>
  <c r="L1170" i="32"/>
  <c r="C1171" i="32"/>
  <c r="G1171" i="32"/>
  <c r="H1171" i="32"/>
  <c r="F1171" i="32" s="1"/>
  <c r="D1171" i="32"/>
  <c r="E1171" i="32"/>
  <c r="K1171" i="32"/>
  <c r="L1171" i="32"/>
  <c r="C1172" i="32"/>
  <c r="G1172" i="32"/>
  <c r="H1172" i="32"/>
  <c r="F1172" i="32" s="1"/>
  <c r="D1172" i="32"/>
  <c r="E1172" i="32"/>
  <c r="K1172" i="32"/>
  <c r="L1172" i="32"/>
  <c r="C1173" i="32"/>
  <c r="G1173" i="32"/>
  <c r="H1173" i="32"/>
  <c r="D1173" i="32"/>
  <c r="E1173" i="32"/>
  <c r="K1173" i="32"/>
  <c r="L1173" i="32"/>
  <c r="C1174" i="32"/>
  <c r="G1174" i="32"/>
  <c r="F1174" i="32" s="1"/>
  <c r="H1174" i="32"/>
  <c r="D1174" i="32"/>
  <c r="E1174" i="32"/>
  <c r="K1174" i="32"/>
  <c r="L1174" i="32"/>
  <c r="C1175" i="32"/>
  <c r="G1175" i="32"/>
  <c r="F1175" i="32" s="1"/>
  <c r="H1175" i="32"/>
  <c r="D1175" i="32"/>
  <c r="E1175" i="32"/>
  <c r="K1175" i="32"/>
  <c r="L1175" i="32"/>
  <c r="C1176" i="32"/>
  <c r="G1176" i="32"/>
  <c r="F1176" i="32" s="1"/>
  <c r="H1176" i="32"/>
  <c r="D1176" i="32"/>
  <c r="E1176" i="32"/>
  <c r="K1176" i="32"/>
  <c r="L1176" i="32"/>
  <c r="C1177" i="32"/>
  <c r="D1177" i="32"/>
  <c r="G1177" i="32"/>
  <c r="H1177" i="32"/>
  <c r="E1177" i="32"/>
  <c r="K1177" i="32"/>
  <c r="L1177" i="32"/>
  <c r="C1178" i="32"/>
  <c r="G1178" i="32"/>
  <c r="F1178" i="32" s="1"/>
  <c r="H1178" i="32"/>
  <c r="D1178" i="32"/>
  <c r="E1178" i="32"/>
  <c r="K1178" i="32"/>
  <c r="L1178" i="32"/>
  <c r="C1179" i="32"/>
  <c r="G1179" i="32"/>
  <c r="F1179" i="32" s="1"/>
  <c r="H1179" i="32"/>
  <c r="D1179" i="32"/>
  <c r="E1179" i="32"/>
  <c r="K1179" i="32"/>
  <c r="L1179" i="32"/>
  <c r="C1180" i="32"/>
  <c r="G1180" i="32"/>
  <c r="F1180" i="32" s="1"/>
  <c r="H1180" i="32"/>
  <c r="D1180" i="32"/>
  <c r="E1180" i="32"/>
  <c r="K1180" i="32"/>
  <c r="L1180" i="32"/>
  <c r="C1181" i="32"/>
  <c r="G1181" i="32"/>
  <c r="F1181" i="32" s="1"/>
  <c r="H1181" i="32"/>
  <c r="D1181" i="32"/>
  <c r="E1181" i="32"/>
  <c r="K1181" i="32"/>
  <c r="L1181" i="32"/>
  <c r="C1182" i="32"/>
  <c r="D1182" i="32"/>
  <c r="G1182" i="32"/>
  <c r="F1182" i="32" s="1"/>
  <c r="H1182" i="32"/>
  <c r="E1182" i="32"/>
  <c r="K1182" i="32"/>
  <c r="L1182" i="32"/>
  <c r="C1183" i="32"/>
  <c r="G1183" i="32"/>
  <c r="F1183" i="32" s="1"/>
  <c r="H1183" i="32"/>
  <c r="D1183" i="32"/>
  <c r="E1183" i="32"/>
  <c r="K1183" i="32"/>
  <c r="L1183" i="32"/>
  <c r="C1184" i="32"/>
  <c r="G1184" i="32"/>
  <c r="H1184" i="32"/>
  <c r="F1184" i="32" s="1"/>
  <c r="D1184" i="32"/>
  <c r="E1184" i="32"/>
  <c r="K1184" i="32"/>
  <c r="L1184" i="32"/>
  <c r="C1185" i="32"/>
  <c r="G1185" i="32"/>
  <c r="H1185" i="32"/>
  <c r="F1185" i="32" s="1"/>
  <c r="D1185" i="32"/>
  <c r="E1185" i="32"/>
  <c r="K1185" i="32"/>
  <c r="L1185" i="32"/>
  <c r="C1186" i="32"/>
  <c r="G1186" i="32"/>
  <c r="F1186" i="32" s="1"/>
  <c r="H1186" i="32"/>
  <c r="D1186" i="32"/>
  <c r="E1186" i="32"/>
  <c r="K1186" i="32"/>
  <c r="L1186" i="32"/>
  <c r="C1187" i="32"/>
  <c r="G1187" i="32"/>
  <c r="F1187" i="32" s="1"/>
  <c r="H1187" i="32"/>
  <c r="D1187" i="32"/>
  <c r="E1187" i="32"/>
  <c r="K1187" i="32"/>
  <c r="L1187" i="32"/>
  <c r="C1188" i="32"/>
  <c r="G1188" i="32"/>
  <c r="H1188" i="32"/>
  <c r="D1188" i="32"/>
  <c r="E1188" i="32"/>
  <c r="K1188" i="32"/>
  <c r="L1188" i="32"/>
  <c r="C1189" i="32"/>
  <c r="G1189" i="32"/>
  <c r="H1189" i="32"/>
  <c r="D1189" i="32"/>
  <c r="E1189" i="32"/>
  <c r="K1189" i="32"/>
  <c r="L1189" i="32"/>
  <c r="C1190" i="32"/>
  <c r="G1190" i="32"/>
  <c r="F1190" i="32" s="1"/>
  <c r="H1190" i="32"/>
  <c r="D1190" i="32"/>
  <c r="E1190" i="32"/>
  <c r="K1190" i="32"/>
  <c r="L1190" i="32"/>
  <c r="C1191" i="32"/>
  <c r="G1191" i="32"/>
  <c r="H1191" i="32"/>
  <c r="D1191" i="32"/>
  <c r="E1191" i="32"/>
  <c r="K1191" i="32"/>
  <c r="L1191" i="32"/>
  <c r="C1192" i="32"/>
  <c r="G1192" i="32"/>
  <c r="F1192" i="32" s="1"/>
  <c r="H1192" i="32"/>
  <c r="D1192" i="32"/>
  <c r="E1192" i="32"/>
  <c r="K1192" i="32"/>
  <c r="L1192" i="32"/>
  <c r="C1193" i="32"/>
  <c r="G1193" i="32"/>
  <c r="H1193" i="32"/>
  <c r="D1193" i="32"/>
  <c r="E1193" i="32"/>
  <c r="K1193" i="32"/>
  <c r="L1193" i="32"/>
  <c r="C1194" i="32"/>
  <c r="G1194" i="32"/>
  <c r="F1194" i="32" s="1"/>
  <c r="H1194" i="32"/>
  <c r="D1194" i="32"/>
  <c r="E1194" i="32"/>
  <c r="K1194" i="32"/>
  <c r="L1194" i="32"/>
  <c r="C1195" i="32"/>
  <c r="G1195" i="32"/>
  <c r="H1195" i="32"/>
  <c r="D1195" i="32"/>
  <c r="E1195" i="32"/>
  <c r="K1195" i="32"/>
  <c r="L1195" i="32"/>
  <c r="C1196" i="32"/>
  <c r="G1196" i="32"/>
  <c r="F1196" i="32" s="1"/>
  <c r="H1196" i="32"/>
  <c r="D1196" i="32"/>
  <c r="E1196" i="32"/>
  <c r="K1196" i="32"/>
  <c r="L1196" i="32"/>
  <c r="C1197" i="32"/>
  <c r="G1197" i="32"/>
  <c r="F1197" i="32" s="1"/>
  <c r="H1197" i="32"/>
  <c r="D1197" i="32"/>
  <c r="E1197" i="32"/>
  <c r="K1197" i="32"/>
  <c r="L1197" i="32"/>
  <c r="C1198" i="32"/>
  <c r="G1198" i="32"/>
  <c r="F1198" i="32" s="1"/>
  <c r="H1198" i="32"/>
  <c r="D1198" i="32"/>
  <c r="E1198" i="32"/>
  <c r="K1198" i="32"/>
  <c r="L1198" i="32"/>
  <c r="C1199" i="32"/>
  <c r="G1199" i="32"/>
  <c r="F1199" i="32" s="1"/>
  <c r="H1199" i="32"/>
  <c r="D1199" i="32"/>
  <c r="E1199" i="32"/>
  <c r="K1199" i="32"/>
  <c r="L1199" i="32"/>
  <c r="C1200" i="32"/>
  <c r="G1200" i="32"/>
  <c r="F1200" i="32" s="1"/>
  <c r="H1200" i="32"/>
  <c r="D1200" i="32"/>
  <c r="E1200" i="32"/>
  <c r="K1200" i="32"/>
  <c r="L1200" i="32"/>
  <c r="H62" i="50"/>
  <c r="D16" i="62"/>
  <c r="E16" i="62"/>
  <c r="C16" i="62"/>
  <c r="B1" i="62"/>
  <c r="K59" i="59"/>
  <c r="K18" i="59" s="1"/>
  <c r="J62" i="50"/>
  <c r="I59" i="59"/>
  <c r="F9" i="59" s="1"/>
  <c r="F1035" i="32"/>
  <c r="F804" i="32"/>
  <c r="F713" i="32"/>
  <c r="F1125" i="32"/>
  <c r="F854" i="32"/>
  <c r="F841" i="32"/>
  <c r="F688" i="32"/>
  <c r="F1158" i="32"/>
  <c r="F1044" i="32"/>
  <c r="F999" i="32"/>
  <c r="F958" i="32"/>
  <c r="F736" i="32"/>
  <c r="F580" i="32"/>
  <c r="F925" i="32"/>
  <c r="F1214" i="32"/>
  <c r="F1167" i="32"/>
  <c r="F1141" i="32"/>
  <c r="F880" i="32"/>
  <c r="F196" i="32"/>
  <c r="F975" i="32"/>
  <c r="F851" i="32"/>
  <c r="F915" i="32"/>
  <c r="F838" i="32"/>
  <c r="F935" i="32"/>
  <c r="F924" i="32"/>
  <c r="F916" i="32"/>
  <c r="F815" i="32"/>
  <c r="F389" i="32"/>
  <c r="F289" i="32"/>
  <c r="F1102" i="32"/>
  <c r="F241" i="32"/>
  <c r="F1169" i="32"/>
  <c r="F1081" i="32"/>
  <c r="F1013" i="32"/>
  <c r="F982" i="32"/>
  <c r="F964" i="32"/>
  <c r="F948" i="32"/>
  <c r="F845" i="32"/>
  <c r="F578" i="32"/>
  <c r="F326" i="32"/>
  <c r="F190" i="32"/>
  <c r="F130" i="32"/>
  <c r="F1242" i="32"/>
  <c r="F347" i="32"/>
  <c r="F843" i="32"/>
  <c r="F610" i="32"/>
  <c r="F524" i="32"/>
  <c r="F718" i="32"/>
  <c r="F914" i="32"/>
  <c r="F640" i="32"/>
  <c r="F837" i="32"/>
  <c r="F618" i="32"/>
  <c r="F451" i="32"/>
  <c r="F277" i="32"/>
  <c r="F259" i="32"/>
  <c r="F238" i="32"/>
  <c r="F166" i="32"/>
  <c r="F1273" i="32"/>
  <c r="F1219" i="32"/>
  <c r="F1146" i="32"/>
  <c r="F1121" i="32"/>
  <c r="F1097" i="32"/>
  <c r="F1089" i="32"/>
  <c r="F973" i="32"/>
  <c r="F963"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087" i="32"/>
  <c r="F1051" i="32"/>
  <c r="F1014" i="32"/>
  <c r="F976" i="32"/>
  <c r="F844" i="32"/>
  <c r="F819" i="32"/>
  <c r="F816" i="32"/>
  <c r="F720" i="32"/>
  <c r="F682" i="32"/>
  <c r="F679" i="32"/>
  <c r="F627" i="32"/>
  <c r="F614" i="32"/>
  <c r="F550" i="32"/>
  <c r="F416" i="32"/>
  <c r="F398" i="32"/>
  <c r="F375" i="32"/>
  <c r="F296" i="32"/>
  <c r="F273" i="32"/>
  <c r="F144" i="32"/>
  <c r="F87" i="32"/>
  <c r="F63" i="32"/>
  <c r="F1254" i="32"/>
  <c r="F1213" i="32"/>
  <c r="F1166" i="32"/>
  <c r="F1153" i="32"/>
  <c r="F1128" i="32"/>
  <c r="F1026" i="32"/>
  <c r="F905" i="32"/>
  <c r="F886" i="32"/>
  <c r="F853" i="32"/>
  <c r="F797" i="32"/>
  <c r="F747" i="32"/>
  <c r="F466" i="32"/>
  <c r="F1293" i="32"/>
  <c r="F1191" i="32"/>
  <c r="F1177" i="32"/>
  <c r="F1099" i="32"/>
  <c r="F1091" i="32"/>
  <c r="F1040" i="32"/>
  <c r="F1037" i="32"/>
  <c r="F1029" i="32"/>
  <c r="F983" i="32"/>
  <c r="F980" i="32"/>
  <c r="F927" i="32"/>
  <c r="F889" i="32"/>
  <c r="F867" i="32"/>
  <c r="F864" i="32"/>
  <c r="F859" i="32"/>
  <c r="F856" i="32"/>
  <c r="F795" i="32"/>
  <c r="F620" i="32"/>
  <c r="F599" i="32"/>
  <c r="F504" i="32"/>
  <c r="F479"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011" i="32"/>
  <c r="F740" i="32"/>
  <c r="F1188" i="32"/>
  <c r="F725" i="32"/>
  <c r="F769" i="32"/>
  <c r="F788" i="32"/>
  <c r="F615" i="32"/>
  <c r="F637" i="32"/>
  <c r="F476" i="32"/>
  <c r="F1119" i="32"/>
  <c r="F1065" i="32"/>
  <c r="F1062"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996" i="32"/>
  <c r="F972" i="32"/>
  <c r="F900" i="32"/>
  <c r="F894" i="32"/>
  <c r="F891" i="32"/>
  <c r="F868" i="32"/>
  <c r="F825" i="32"/>
  <c r="F791" i="32"/>
  <c r="F766" i="32"/>
  <c r="F760" i="32"/>
  <c r="F744" i="32"/>
  <c r="F675" i="32"/>
  <c r="F630" i="32"/>
  <c r="F604" i="32"/>
  <c r="F588" i="32"/>
  <c r="F499" i="32"/>
  <c r="F1059" i="32"/>
  <c r="F993" i="32"/>
  <c r="F984" i="32"/>
  <c r="F978" i="32"/>
  <c r="F969" i="32"/>
  <c r="F954" i="32"/>
  <c r="F897" i="32"/>
  <c r="F700" i="32"/>
  <c r="F668" i="32"/>
  <c r="F1101" i="32"/>
  <c r="F1031" i="32"/>
  <c r="F1095" i="32"/>
  <c r="F1019" i="32"/>
  <c r="F1012" i="32"/>
  <c r="F981" i="32"/>
  <c r="F957" i="32"/>
  <c r="F945" i="32"/>
  <c r="F913" i="32"/>
  <c r="F903" i="32"/>
  <c r="F884" i="32"/>
  <c r="F835" i="32"/>
  <c r="F832" i="32"/>
  <c r="F750" i="32"/>
  <c r="F719" i="32"/>
  <c r="F694" i="32"/>
  <c r="F650" i="32"/>
  <c r="F624" i="32"/>
  <c r="F574" i="32"/>
  <c r="F350" i="32"/>
  <c r="F1237" i="32"/>
  <c r="F1195" i="32"/>
  <c r="F1189" i="32"/>
  <c r="F1129" i="32"/>
  <c r="F1092" i="32"/>
  <c r="F1086" i="32"/>
  <c r="F1082" i="32"/>
  <c r="F1009" i="32"/>
  <c r="F985" i="32"/>
  <c r="F961" i="32"/>
  <c r="F926" i="32"/>
  <c r="F923" i="32"/>
  <c r="F898" i="32"/>
  <c r="F878" i="32"/>
  <c r="F869" i="32"/>
  <c r="F820" i="32"/>
  <c r="F807" i="32"/>
  <c r="F798" i="32"/>
  <c r="F786" i="32"/>
  <c r="F701" i="32"/>
  <c r="F685" i="32"/>
  <c r="F676" i="32"/>
  <c r="F660" i="32"/>
  <c r="F647" i="32"/>
  <c r="F628" i="32"/>
  <c r="F619" i="32"/>
  <c r="F577" i="32"/>
  <c r="F564" i="32"/>
  <c r="F503" i="32"/>
  <c r="F960" i="32"/>
  <c r="F1016" i="32"/>
  <c r="F1124" i="32"/>
  <c r="F1079" i="32"/>
  <c r="F1076" i="32"/>
  <c r="F1042" i="32"/>
  <c r="F1036" i="32"/>
  <c r="F940" i="32"/>
  <c r="F933" i="32"/>
  <c r="F901" i="32"/>
  <c r="F872" i="32"/>
  <c r="F847" i="32"/>
  <c r="F814" i="32"/>
  <c r="F755" i="32"/>
  <c r="F670" i="32"/>
  <c r="F509" i="32"/>
  <c r="F1058" i="32"/>
  <c r="F1055" i="32"/>
  <c r="F1045" i="32"/>
  <c r="F885" i="32"/>
  <c r="F833" i="32"/>
  <c r="F805" i="32"/>
  <c r="F784" i="32"/>
  <c r="F774" i="32"/>
  <c r="F739" i="32"/>
  <c r="F714" i="32"/>
  <c r="F705" i="32"/>
  <c r="F683" i="32"/>
  <c r="F667" i="32"/>
  <c r="F639" i="32"/>
  <c r="F426" i="32"/>
  <c r="F1162" i="32"/>
  <c r="F1150" i="32"/>
  <c r="F1140" i="32"/>
  <c r="F1030" i="32"/>
  <c r="F1010" i="32"/>
  <c r="F995" i="32"/>
  <c r="F992" i="32"/>
  <c r="F989" i="32"/>
  <c r="F977" i="32"/>
  <c r="F971" i="32"/>
  <c r="F968"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846" i="32"/>
  <c r="F824" i="32"/>
  <c r="F693" i="32"/>
  <c r="F654" i="32"/>
  <c r="F1110" i="32"/>
  <c r="F810" i="32"/>
  <c r="F623" i="32"/>
  <c r="F351" i="32"/>
  <c r="F994" i="32"/>
  <c r="F970" i="32"/>
  <c r="F942" i="32"/>
  <c r="F717" i="32"/>
  <c r="F704" i="32"/>
  <c r="F665" i="32"/>
  <c r="F568" i="32"/>
  <c r="F103" i="32"/>
  <c r="F1193" i="32"/>
  <c r="F946" i="32"/>
  <c r="F621" i="32"/>
  <c r="F562"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38" i="32"/>
  <c r="F778" i="32"/>
  <c r="F677" i="32"/>
  <c r="F656" i="32"/>
  <c r="F765" i="32"/>
  <c r="F726" i="32"/>
  <c r="F591" i="32"/>
  <c r="F507" i="32"/>
  <c r="F425" i="32"/>
  <c r="F486" i="32"/>
  <c r="F77" i="32"/>
  <c r="F861" i="32"/>
  <c r="F839" i="32"/>
  <c r="F822" i="32"/>
  <c r="F802" i="32"/>
  <c r="F558" i="32"/>
  <c r="F544" i="32"/>
  <c r="F342" i="32"/>
  <c r="F84" i="32"/>
  <c r="F530" i="32"/>
  <c r="F371" i="32"/>
  <c r="F340" i="32"/>
  <c r="F434" i="32"/>
  <c r="F322" i="32"/>
  <c r="F156" i="32"/>
  <c r="F180" i="32"/>
  <c r="F119" i="32"/>
  <c r="F501" i="32"/>
  <c r="F327" i="32"/>
  <c r="F191" i="32"/>
  <c r="F143" i="32"/>
  <c r="F525" i="32"/>
  <c r="F489" i="32"/>
  <c r="F453" i="32"/>
  <c r="F47" i="32"/>
  <c r="F279" i="32"/>
  <c r="F429" i="32"/>
  <c r="F247" i="32"/>
  <c r="F157" i="32"/>
  <c r="F291" i="32"/>
  <c r="C96" i="46"/>
  <c r="C95" i="46"/>
  <c r="C94" i="46"/>
  <c r="C86" i="46"/>
  <c r="C85" i="46"/>
  <c r="C84" i="46"/>
  <c r="C76" i="46"/>
  <c r="C75" i="46"/>
  <c r="C74" i="46"/>
  <c r="C26" i="50"/>
  <c r="K135" i="56"/>
  <c r="K122" i="56"/>
  <c r="C11" i="46"/>
  <c r="E19" i="50"/>
  <c r="C30" i="56"/>
  <c r="B30" i="56"/>
  <c r="C30" i="46"/>
  <c r="B30" i="46"/>
  <c r="B71" i="47" s="1"/>
  <c r="C28" i="56"/>
  <c r="B28" i="56"/>
  <c r="C28" i="46"/>
  <c r="B28" i="46"/>
  <c r="B69" i="47" s="1"/>
  <c r="C26" i="56"/>
  <c r="B26" i="56"/>
  <c r="C26" i="46"/>
  <c r="B26" i="46"/>
  <c r="B67" i="47" s="1"/>
  <c r="C24" i="56"/>
  <c r="B24" i="56"/>
  <c r="C24" i="46"/>
  <c r="B24" i="46"/>
  <c r="B63" i="47" s="1"/>
  <c r="B22" i="56"/>
  <c r="B22" i="46"/>
  <c r="B59" i="47" s="1"/>
  <c r="B20" i="56"/>
  <c r="B20" i="46"/>
  <c r="B55" i="47" s="1"/>
  <c r="B18" i="56"/>
  <c r="B18" i="46"/>
  <c r="B53" i="47" s="1"/>
  <c r="B16" i="56"/>
  <c r="B16" i="46"/>
  <c r="B51" i="47" s="1"/>
  <c r="C58" i="46"/>
  <c r="C13" i="56"/>
  <c r="B13" i="56"/>
  <c r="C13" i="46"/>
  <c r="B13" i="46"/>
  <c r="B46" i="47" s="1"/>
  <c r="B12" i="46"/>
  <c r="B45" i="47" s="1"/>
  <c r="C11" i="56"/>
  <c r="B11" i="56"/>
  <c r="B10" i="56"/>
  <c r="B11" i="46"/>
  <c r="B44" i="47" s="1"/>
  <c r="B10" i="46"/>
  <c r="B43" i="47" s="1"/>
  <c r="B1" i="61"/>
  <c r="B1" i="59"/>
  <c r="N24" i="58"/>
  <c r="M24" i="58"/>
  <c r="L24" i="58"/>
  <c r="K24" i="58"/>
  <c r="F24" i="58"/>
  <c r="E24" i="58"/>
  <c r="D24" i="58"/>
  <c r="C24" i="58"/>
  <c r="N23" i="58"/>
  <c r="M23" i="58"/>
  <c r="L23" i="58"/>
  <c r="K23" i="58"/>
  <c r="J23" i="58"/>
  <c r="J24" i="58"/>
  <c r="I23" i="58"/>
  <c r="I24" i="58"/>
  <c r="H23" i="58"/>
  <c r="H24" i="58"/>
  <c r="G23" i="58"/>
  <c r="G24" i="58"/>
  <c r="F23" i="58"/>
  <c r="E23" i="58"/>
  <c r="D23" i="58"/>
  <c r="C23" i="58"/>
  <c r="N27" i="58"/>
  <c r="N21" i="58"/>
  <c r="M21" i="58"/>
  <c r="L21" i="58"/>
  <c r="K21" i="58"/>
  <c r="J21" i="58"/>
  <c r="I21" i="58"/>
  <c r="H21" i="58"/>
  <c r="G21" i="58"/>
  <c r="F21" i="58"/>
  <c r="E21" i="58"/>
  <c r="D21" i="58"/>
  <c r="C21" i="58"/>
  <c r="Y19" i="58"/>
  <c r="Y18" i="58"/>
  <c r="Y20" i="58"/>
  <c r="F48" i="57"/>
  <c r="E46" i="57"/>
  <c r="D45" i="57"/>
  <c r="D44" i="57"/>
  <c r="V36" i="57"/>
  <c r="E34" i="57"/>
  <c r="F30" i="57"/>
  <c r="V28" i="57"/>
  <c r="F26" i="57"/>
  <c r="V20" i="57"/>
  <c r="E47" i="57"/>
  <c r="F47" i="57"/>
  <c r="D47" i="57"/>
  <c r="E24" i="57"/>
  <c r="E25" i="57"/>
  <c r="E29" i="57"/>
  <c r="D28" i="57"/>
  <c r="D38" i="57"/>
  <c r="F42" i="57"/>
  <c r="D43" i="57"/>
  <c r="F43" i="57"/>
  <c r="D46" i="57"/>
  <c r="F24" i="57"/>
  <c r="E21" i="57"/>
  <c r="F21" i="57"/>
  <c r="D21" i="57"/>
  <c r="D42" i="57"/>
  <c r="F24" i="50"/>
  <c r="G24" i="50" s="1"/>
  <c r="H24" i="50" s="1"/>
  <c r="I24" i="50" s="1"/>
  <c r="J24" i="50" s="1"/>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c r="F1723" i="32"/>
  <c r="B1" i="56"/>
  <c r="B1" i="46"/>
  <c r="B1" i="42"/>
  <c r="B1" i="47"/>
  <c r="C6" i="47"/>
  <c r="B12" i="56"/>
  <c r="K1732" i="32"/>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56"/>
  <c r="B14" i="46"/>
  <c r="B47" i="47" s="1"/>
  <c r="B29" i="56"/>
  <c r="B27" i="56"/>
  <c r="B25" i="56"/>
  <c r="B23" i="56"/>
  <c r="B21" i="56"/>
  <c r="B19" i="56"/>
  <c r="B17" i="56"/>
  <c r="B15" i="56"/>
  <c r="B29" i="46"/>
  <c r="B70" i="47" s="1"/>
  <c r="B27" i="46"/>
  <c r="B68" i="47" s="1"/>
  <c r="B25" i="46"/>
  <c r="B66" i="47" s="1"/>
  <c r="B23" i="46"/>
  <c r="B62" i="47" s="1"/>
  <c r="B21" i="46"/>
  <c r="B58" i="47" s="1"/>
  <c r="B19" i="46"/>
  <c r="B54" i="47" s="1"/>
  <c r="B17" i="46"/>
  <c r="B52" i="47" s="1"/>
  <c r="B15" i="46"/>
  <c r="B50" i="47" s="1"/>
  <c r="E6" i="47"/>
  <c r="F6" i="47"/>
  <c r="G6" i="47"/>
  <c r="H6" i="47"/>
  <c r="D6" i="47"/>
  <c r="F25" i="50"/>
  <c r="G25" i="50" s="1"/>
  <c r="H25" i="50" s="1"/>
  <c r="I25" i="50" s="1"/>
  <c r="J25" i="50" s="1"/>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E1381" i="32"/>
  <c r="D1381" i="32"/>
  <c r="H1381" i="32"/>
  <c r="G1381" i="32"/>
  <c r="G1377" i="32"/>
  <c r="H1377" i="32"/>
  <c r="K1377" i="32"/>
  <c r="L1377" i="32"/>
  <c r="G1378" i="32"/>
  <c r="H1378" i="32"/>
  <c r="K1378" i="32"/>
  <c r="L1378" i="32"/>
  <c r="L1693" i="32"/>
  <c r="K1693" i="32"/>
  <c r="E1693" i="32"/>
  <c r="D1693" i="32"/>
  <c r="H1693" i="32"/>
  <c r="G1693" i="32"/>
  <c r="C1693" i="32"/>
  <c r="C1377" i="32"/>
  <c r="C1378" i="32"/>
  <c r="G1710" i="32"/>
  <c r="H1710" i="32"/>
  <c r="D1710" i="32"/>
  <c r="E1710" i="32"/>
  <c r="K1710" i="32"/>
  <c r="L1710" i="32"/>
  <c r="G1700" i="32"/>
  <c r="H1700" i="32"/>
  <c r="K1700" i="32"/>
  <c r="L1700" i="32"/>
  <c r="G1701" i="32"/>
  <c r="H1701" i="32"/>
  <c r="D1701" i="32"/>
  <c r="E1701" i="32"/>
  <c r="E1711" i="32" s="1"/>
  <c r="K1701" i="32"/>
  <c r="L1701" i="32"/>
  <c r="G1702" i="32"/>
  <c r="H1702" i="32"/>
  <c r="D1702" i="32"/>
  <c r="E1702" i="32"/>
  <c r="K1702" i="32"/>
  <c r="L1702" i="32"/>
  <c r="G1703" i="32"/>
  <c r="H1703" i="32"/>
  <c r="D1703" i="32"/>
  <c r="E1703" i="32"/>
  <c r="K1703" i="32"/>
  <c r="L1703" i="32"/>
  <c r="G1704" i="32"/>
  <c r="H1704" i="32"/>
  <c r="D1704" i="32"/>
  <c r="E1704" i="32"/>
  <c r="K1704" i="32"/>
  <c r="L1704" i="32"/>
  <c r="G1705" i="32"/>
  <c r="H1705" i="32"/>
  <c r="D1705" i="32"/>
  <c r="E1705" i="32"/>
  <c r="K1705" i="32"/>
  <c r="L1705" i="32"/>
  <c r="G1706" i="32"/>
  <c r="H1706" i="32"/>
  <c r="D1706" i="32"/>
  <c r="E1706" i="32"/>
  <c r="K1706" i="32"/>
  <c r="L1706" i="32"/>
  <c r="G1707" i="32"/>
  <c r="H1707" i="32"/>
  <c r="D1707" i="32"/>
  <c r="E1707" i="32"/>
  <c r="K1707" i="32"/>
  <c r="L1707" i="32"/>
  <c r="G1708" i="32"/>
  <c r="H1708" i="32"/>
  <c r="D1708" i="32"/>
  <c r="E1708" i="32"/>
  <c r="K1708" i="32"/>
  <c r="L1708" i="32"/>
  <c r="G1709" i="32"/>
  <c r="H1709" i="32"/>
  <c r="D1709" i="32"/>
  <c r="E1709" i="32"/>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D1681" i="32"/>
  <c r="E1681" i="32"/>
  <c r="K1681" i="32"/>
  <c r="L1681" i="32"/>
  <c r="G1682" i="32"/>
  <c r="H1682" i="32"/>
  <c r="D1682" i="32"/>
  <c r="E1682" i="32"/>
  <c r="K1682" i="32"/>
  <c r="L1682" i="32"/>
  <c r="G1683" i="32"/>
  <c r="H1683" i="32"/>
  <c r="D1683" i="32"/>
  <c r="E1683" i="32"/>
  <c r="K1683" i="32"/>
  <c r="L1683" i="32"/>
  <c r="G1684" i="32"/>
  <c r="H1684" i="32"/>
  <c r="D1684" i="32"/>
  <c r="E1684" i="32"/>
  <c r="K1684" i="32"/>
  <c r="L1684" i="32"/>
  <c r="G1685" i="32"/>
  <c r="H1685" i="32"/>
  <c r="D1685" i="32"/>
  <c r="E1685" i="32"/>
  <c r="K1685" i="32"/>
  <c r="L1685" i="32"/>
  <c r="G1686" i="32"/>
  <c r="H1686" i="32"/>
  <c r="D1686" i="32"/>
  <c r="E1686" i="32"/>
  <c r="K1686" i="32"/>
  <c r="L1686" i="32"/>
  <c r="G1687" i="32"/>
  <c r="H1687" i="32"/>
  <c r="D1687" i="32"/>
  <c r="E1687" i="32"/>
  <c r="K1687" i="32"/>
  <c r="L1687" i="32"/>
  <c r="G1688" i="32"/>
  <c r="H1688" i="32"/>
  <c r="D1688" i="32"/>
  <c r="E1688" i="32"/>
  <c r="K1688" i="32"/>
  <c r="L1688" i="32"/>
  <c r="G1689" i="32"/>
  <c r="H1689" i="32"/>
  <c r="D1689" i="32"/>
  <c r="E1689" i="32"/>
  <c r="K1689" i="32"/>
  <c r="L1689" i="32"/>
  <c r="G1690" i="32"/>
  <c r="H1690" i="32"/>
  <c r="D1690" i="32"/>
  <c r="E1690" i="32"/>
  <c r="K1690" i="32"/>
  <c r="L1690" i="32"/>
  <c r="G1691" i="32"/>
  <c r="H1691" i="32"/>
  <c r="D1691" i="32"/>
  <c r="E1691" i="32"/>
  <c r="K1691" i="32"/>
  <c r="L1691" i="32"/>
  <c r="G1692" i="32"/>
  <c r="H1692" i="32"/>
  <c r="D1692" i="32"/>
  <c r="E1692" i="32"/>
  <c r="K1692" i="32"/>
  <c r="L1692" i="32"/>
  <c r="G1694" i="32"/>
  <c r="H1694" i="32"/>
  <c r="D1694" i="32"/>
  <c r="E1694" i="32"/>
  <c r="K1694" i="32"/>
  <c r="L1694" i="32"/>
  <c r="G1695" i="32"/>
  <c r="H1695" i="32"/>
  <c r="D1695" i="32"/>
  <c r="E1695" i="32"/>
  <c r="K1695" i="32"/>
  <c r="L1695" i="32"/>
  <c r="G1696" i="32"/>
  <c r="H1696" i="32"/>
  <c r="D1696" i="32"/>
  <c r="E1696" i="32"/>
  <c r="K1696" i="32"/>
  <c r="L1696" i="32"/>
  <c r="G1697" i="32"/>
  <c r="H1697" i="32"/>
  <c r="D1697" i="32"/>
  <c r="E1697" i="32"/>
  <c r="K1697" i="32"/>
  <c r="L1697" i="32"/>
  <c r="G1698" i="32"/>
  <c r="H1698" i="32"/>
  <c r="D1698" i="32"/>
  <c r="E1698" i="32"/>
  <c r="K1698" i="32"/>
  <c r="L1698" i="32"/>
  <c r="L1313" i="32"/>
  <c r="K1313" i="32"/>
  <c r="E1313" i="32"/>
  <c r="D1313" i="32"/>
  <c r="H1313" i="32"/>
  <c r="F1313" i="32" s="1"/>
  <c r="G1313" i="32"/>
  <c r="C1313" i="32"/>
  <c r="L1312" i="32"/>
  <c r="K1312" i="32"/>
  <c r="E1312" i="32"/>
  <c r="D1312" i="32"/>
  <c r="H1312" i="32"/>
  <c r="G1312" i="32"/>
  <c r="F1312" i="32" s="1"/>
  <c r="C1312" i="32"/>
  <c r="L1311" i="32"/>
  <c r="K1311" i="32"/>
  <c r="E1311" i="32"/>
  <c r="D1311" i="32"/>
  <c r="H1311" i="32"/>
  <c r="G1311" i="32"/>
  <c r="F1311" i="32" s="1"/>
  <c r="C1311" i="32"/>
  <c r="L1310" i="32"/>
  <c r="K1310" i="32"/>
  <c r="E1310" i="32"/>
  <c r="D1310" i="32"/>
  <c r="H1310" i="32"/>
  <c r="G1310" i="32"/>
  <c r="F1310" i="32" s="1"/>
  <c r="C1310" i="32"/>
  <c r="L1309" i="32"/>
  <c r="K1309" i="32"/>
  <c r="E1309" i="32"/>
  <c r="D1309" i="32"/>
  <c r="H1309" i="32"/>
  <c r="G1309" i="32"/>
  <c r="C1309" i="32"/>
  <c r="L1308" i="32"/>
  <c r="K1308" i="32"/>
  <c r="E1308" i="32"/>
  <c r="D1308" i="32"/>
  <c r="H1308" i="32"/>
  <c r="G1308" i="32"/>
  <c r="C1308" i="32"/>
  <c r="L1307" i="32"/>
  <c r="K1307" i="32"/>
  <c r="E1307" i="32"/>
  <c r="D1307" i="32"/>
  <c r="H1307" i="32"/>
  <c r="G1307" i="32"/>
  <c r="C1307" i="32"/>
  <c r="L1306" i="32"/>
  <c r="K1306" i="32"/>
  <c r="E1306" i="32"/>
  <c r="D1306" i="32"/>
  <c r="H1306" i="32"/>
  <c r="G1306" i="32"/>
  <c r="C1306" i="32"/>
  <c r="L1305" i="32"/>
  <c r="K1305" i="32"/>
  <c r="E1305" i="32"/>
  <c r="D1305" i="32"/>
  <c r="H1305" i="32"/>
  <c r="G1305" i="32"/>
  <c r="C1305" i="32"/>
  <c r="L1304" i="32"/>
  <c r="K1304" i="32"/>
  <c r="E1304" i="32"/>
  <c r="D1304" i="32"/>
  <c r="H1304" i="32"/>
  <c r="G1304" i="32"/>
  <c r="C1304" i="32"/>
  <c r="L1303" i="32"/>
  <c r="K1303" i="32"/>
  <c r="E1303" i="32"/>
  <c r="D1303" i="32"/>
  <c r="H1303" i="32"/>
  <c r="G1303" i="32"/>
  <c r="C1303" i="32"/>
  <c r="L1302" i="32"/>
  <c r="K1302" i="32"/>
  <c r="E1302" i="32"/>
  <c r="D1302" i="32"/>
  <c r="H1302" i="32"/>
  <c r="F1302" i="32" s="1"/>
  <c r="G1302" i="32"/>
  <c r="C1302" i="32"/>
  <c r="L1301" i="32"/>
  <c r="K1301" i="32"/>
  <c r="E1301" i="32"/>
  <c r="D1301" i="32"/>
  <c r="H1301" i="32"/>
  <c r="G1301" i="32"/>
  <c r="C1301" i="32"/>
  <c r="L1300" i="32"/>
  <c r="K1300" i="32"/>
  <c r="E1300" i="32"/>
  <c r="D1300" i="32"/>
  <c r="H1300" i="32"/>
  <c r="G1300" i="32"/>
  <c r="C1300" i="32"/>
  <c r="L1299" i="32"/>
  <c r="K1299" i="32"/>
  <c r="E1299" i="32"/>
  <c r="D1299" i="32"/>
  <c r="H1299" i="32"/>
  <c r="G1299" i="32"/>
  <c r="C1299" i="32"/>
  <c r="L1298" i="32"/>
  <c r="K1298" i="32"/>
  <c r="E1298" i="32"/>
  <c r="D1298" i="32"/>
  <c r="H1298" i="32"/>
  <c r="G1298" i="32"/>
  <c r="C1298" i="32"/>
  <c r="L1297" i="32"/>
  <c r="K1297" i="32"/>
  <c r="E1297" i="32"/>
  <c r="D1297" i="32"/>
  <c r="H1297" i="32"/>
  <c r="G1297" i="32"/>
  <c r="F1297" i="32" s="1"/>
  <c r="C1297" i="32"/>
  <c r="L1296" i="32"/>
  <c r="K1296" i="32"/>
  <c r="E1296" i="32"/>
  <c r="D1296" i="32"/>
  <c r="H1296" i="32"/>
  <c r="G1296" i="32"/>
  <c r="C1296" i="32"/>
  <c r="L43" i="32"/>
  <c r="K43" i="32"/>
  <c r="E43" i="32"/>
  <c r="D43" i="32"/>
  <c r="H43" i="32"/>
  <c r="G43" i="32"/>
  <c r="F43" i="32" s="1"/>
  <c r="C43" i="32"/>
  <c r="L42" i="32"/>
  <c r="K42" i="32"/>
  <c r="E42" i="32"/>
  <c r="D42" i="32"/>
  <c r="H42" i="32"/>
  <c r="G42" i="32"/>
  <c r="C42" i="32"/>
  <c r="L41" i="32"/>
  <c r="K41" i="32"/>
  <c r="E41" i="32"/>
  <c r="D41" i="32"/>
  <c r="H41" i="32"/>
  <c r="G41" i="32"/>
  <c r="C41" i="32"/>
  <c r="L40" i="32"/>
  <c r="K40" i="32"/>
  <c r="E40" i="32"/>
  <c r="D40" i="32"/>
  <c r="H40" i="32"/>
  <c r="F40" i="32" s="1"/>
  <c r="G40" i="32"/>
  <c r="C40" i="32"/>
  <c r="L39" i="32"/>
  <c r="K39" i="32"/>
  <c r="E39" i="32"/>
  <c r="D39" i="32"/>
  <c r="H39" i="32"/>
  <c r="G39" i="32"/>
  <c r="C39" i="32"/>
  <c r="L38" i="32"/>
  <c r="K38" i="32"/>
  <c r="E38" i="32"/>
  <c r="D38" i="32"/>
  <c r="H38" i="32"/>
  <c r="G38" i="32"/>
  <c r="C38" i="32"/>
  <c r="L37" i="32"/>
  <c r="K37" i="32"/>
  <c r="E37" i="32"/>
  <c r="H37" i="32"/>
  <c r="G37" i="32"/>
  <c r="C37" i="32"/>
  <c r="L36" i="32"/>
  <c r="K36" i="32"/>
  <c r="E36" i="32"/>
  <c r="D36" i="32"/>
  <c r="H36" i="32"/>
  <c r="G36" i="32"/>
  <c r="F36" i="32" s="1"/>
  <c r="C36" i="32"/>
  <c r="L35" i="32"/>
  <c r="K35" i="32"/>
  <c r="E35" i="32"/>
  <c r="D35" i="32"/>
  <c r="H35" i="32"/>
  <c r="G35" i="32"/>
  <c r="C35" i="32"/>
  <c r="L34" i="32"/>
  <c r="K34" i="32"/>
  <c r="E34" i="32"/>
  <c r="D34" i="32"/>
  <c r="H34" i="32"/>
  <c r="F34" i="32" s="1"/>
  <c r="G34" i="32"/>
  <c r="C34" i="32"/>
  <c r="L33" i="32"/>
  <c r="K33" i="32"/>
  <c r="E33" i="32"/>
  <c r="D33" i="32"/>
  <c r="H33" i="32"/>
  <c r="F33" i="32" s="1"/>
  <c r="G33" i="32"/>
  <c r="C33" i="32"/>
  <c r="L32" i="32"/>
  <c r="L1314" i="32" s="1"/>
  <c r="K32" i="32"/>
  <c r="E32" i="32"/>
  <c r="D32" i="32"/>
  <c r="H32" i="32"/>
  <c r="G32" i="32"/>
  <c r="F32" i="32" s="1"/>
  <c r="C32" i="32"/>
  <c r="L31" i="32"/>
  <c r="K31" i="32"/>
  <c r="E31" i="32"/>
  <c r="D31" i="32"/>
  <c r="H31" i="32"/>
  <c r="G31" i="32"/>
  <c r="F31" i="32" s="1"/>
  <c r="C31" i="32"/>
  <c r="L30" i="32"/>
  <c r="K30" i="32"/>
  <c r="E30" i="32"/>
  <c r="D30" i="32"/>
  <c r="H30" i="32"/>
  <c r="H1314" i="32" s="1"/>
  <c r="G30" i="32"/>
  <c r="C30" i="32"/>
  <c r="K29" i="32"/>
  <c r="E29" i="32"/>
  <c r="D29" i="32"/>
  <c r="H29" i="32"/>
  <c r="G29" i="32"/>
  <c r="G1314" i="32" s="1"/>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E1680" i="32"/>
  <c r="D1680" i="32"/>
  <c r="H1680" i="32"/>
  <c r="G1680" i="32"/>
  <c r="L1679" i="32"/>
  <c r="K1679" i="32"/>
  <c r="E1679" i="32"/>
  <c r="D1679" i="32"/>
  <c r="H1679" i="32"/>
  <c r="G1679" i="32"/>
  <c r="L1678" i="32"/>
  <c r="K1678" i="32"/>
  <c r="E1678" i="32"/>
  <c r="D1678" i="32"/>
  <c r="H1678" i="32"/>
  <c r="G1678" i="32"/>
  <c r="L1677" i="32"/>
  <c r="K1677" i="32"/>
  <c r="E1677" i="32"/>
  <c r="E1699" i="32" s="1"/>
  <c r="D1677" i="32"/>
  <c r="D1699" i="32" s="1"/>
  <c r="H1677" i="32"/>
  <c r="G1677" i="32"/>
  <c r="L1675" i="32"/>
  <c r="K1675" i="32"/>
  <c r="E1675" i="32"/>
  <c r="D1675" i="32"/>
  <c r="H1675" i="32"/>
  <c r="G1675" i="32"/>
  <c r="L1674" i="32"/>
  <c r="K1674" i="32"/>
  <c r="E1674" i="32"/>
  <c r="D1674" i="32"/>
  <c r="H1674" i="32"/>
  <c r="G1674" i="32"/>
  <c r="L1673" i="32"/>
  <c r="K1673" i="32"/>
  <c r="E1673" i="32"/>
  <c r="D1673" i="32"/>
  <c r="H1673" i="32"/>
  <c r="G1673" i="32"/>
  <c r="L1672" i="32"/>
  <c r="K1672" i="32"/>
  <c r="E1672" i="32"/>
  <c r="D1672" i="32"/>
  <c r="H1672" i="32"/>
  <c r="G1672" i="32"/>
  <c r="L1671" i="32"/>
  <c r="K1671" i="32"/>
  <c r="E1671" i="32"/>
  <c r="D1671" i="32"/>
  <c r="H1671" i="32"/>
  <c r="G1671" i="32"/>
  <c r="L1670" i="32"/>
  <c r="K1670" i="32"/>
  <c r="E1670" i="32"/>
  <c r="D1670" i="32"/>
  <c r="H1670" i="32"/>
  <c r="G1670" i="32"/>
  <c r="L1669" i="32"/>
  <c r="K1669" i="32"/>
  <c r="E1669" i="32"/>
  <c r="D1669" i="32"/>
  <c r="H1669" i="32"/>
  <c r="G1669" i="32"/>
  <c r="L1668" i="32"/>
  <c r="K1668" i="32"/>
  <c r="E1668" i="32"/>
  <c r="D1668" i="32"/>
  <c r="H1668" i="32"/>
  <c r="G1668" i="32"/>
  <c r="L1667" i="32"/>
  <c r="K1667" i="32"/>
  <c r="E1667" i="32"/>
  <c r="D1667" i="32"/>
  <c r="H1667" i="32"/>
  <c r="G1667" i="32"/>
  <c r="L1666" i="32"/>
  <c r="K1666" i="32"/>
  <c r="E1666" i="32"/>
  <c r="D1666" i="32"/>
  <c r="H1666" i="32"/>
  <c r="G1666" i="32"/>
  <c r="L1665" i="32"/>
  <c r="K1665" i="32"/>
  <c r="E1665" i="32"/>
  <c r="D1665" i="32"/>
  <c r="H1665" i="32"/>
  <c r="G1665" i="32"/>
  <c r="L1664" i="32"/>
  <c r="K1664" i="32"/>
  <c r="E1664" i="32"/>
  <c r="D1664" i="32"/>
  <c r="H1664" i="32"/>
  <c r="G1664" i="32"/>
  <c r="L1663" i="32"/>
  <c r="K1663" i="32"/>
  <c r="E1663" i="32"/>
  <c r="D1663" i="32"/>
  <c r="H1663" i="32"/>
  <c r="G1663" i="32"/>
  <c r="L1662" i="32"/>
  <c r="K1662" i="32"/>
  <c r="E1662" i="32"/>
  <c r="D1662" i="32"/>
  <c r="H1662" i="32"/>
  <c r="G1662" i="32"/>
  <c r="L1661" i="32"/>
  <c r="K1661" i="32"/>
  <c r="E1661" i="32"/>
  <c r="D1661" i="32"/>
  <c r="H1661" i="32"/>
  <c r="G1661" i="32"/>
  <c r="L1660" i="32"/>
  <c r="K1660" i="32"/>
  <c r="E1660" i="32"/>
  <c r="D1660" i="32"/>
  <c r="H1660" i="32"/>
  <c r="G1660" i="32"/>
  <c r="L1659" i="32"/>
  <c r="K1659" i="32"/>
  <c r="E1659" i="32"/>
  <c r="D1659" i="32"/>
  <c r="H1659" i="32"/>
  <c r="G1659" i="32"/>
  <c r="L1658" i="32"/>
  <c r="K1658" i="32"/>
  <c r="E1658" i="32"/>
  <c r="D1658" i="32"/>
  <c r="H1658" i="32"/>
  <c r="G1658" i="32"/>
  <c r="L1657" i="32"/>
  <c r="K1657" i="32"/>
  <c r="E1657" i="32"/>
  <c r="D1657" i="32"/>
  <c r="H1657" i="32"/>
  <c r="G1657" i="32"/>
  <c r="L1656" i="32"/>
  <c r="K1656" i="32"/>
  <c r="E1656" i="32"/>
  <c r="D1656" i="32"/>
  <c r="H1656" i="32"/>
  <c r="G1656" i="32"/>
  <c r="L1655" i="32"/>
  <c r="K1655" i="32"/>
  <c r="E1655" i="32"/>
  <c r="D1655" i="32"/>
  <c r="H1655" i="32"/>
  <c r="G1655" i="32"/>
  <c r="L1654" i="32"/>
  <c r="K1654" i="32"/>
  <c r="E1654" i="32"/>
  <c r="D1654" i="32"/>
  <c r="H1654" i="32"/>
  <c r="G1654" i="32"/>
  <c r="L1653" i="32"/>
  <c r="K1653" i="32"/>
  <c r="E1653" i="32"/>
  <c r="D1653" i="32"/>
  <c r="H1653" i="32"/>
  <c r="G1653" i="32"/>
  <c r="L1652" i="32"/>
  <c r="K1652" i="32"/>
  <c r="E1652" i="32"/>
  <c r="D1652" i="32"/>
  <c r="H1652" i="32"/>
  <c r="G1652" i="32"/>
  <c r="L1651" i="32"/>
  <c r="K1651" i="32"/>
  <c r="E1651" i="32"/>
  <c r="D1651" i="32"/>
  <c r="H1651" i="32"/>
  <c r="G1651" i="32"/>
  <c r="L1650" i="32"/>
  <c r="K1650" i="32"/>
  <c r="E1650" i="32"/>
  <c r="D1650" i="32"/>
  <c r="H1650" i="32"/>
  <c r="G1650" i="32"/>
  <c r="L1649" i="32"/>
  <c r="K1649" i="32"/>
  <c r="E1649" i="32"/>
  <c r="D1649" i="32"/>
  <c r="H1649" i="32"/>
  <c r="G1649" i="32"/>
  <c r="L1648" i="32"/>
  <c r="K1648" i="32"/>
  <c r="E1648" i="32"/>
  <c r="D1648" i="32"/>
  <c r="H1648" i="32"/>
  <c r="G1648" i="32"/>
  <c r="L1647" i="32"/>
  <c r="K1647" i="32"/>
  <c r="E1647" i="32"/>
  <c r="D1647" i="32"/>
  <c r="H1647" i="32"/>
  <c r="G1647" i="32"/>
  <c r="L1646" i="32"/>
  <c r="K1646" i="32"/>
  <c r="E1646" i="32"/>
  <c r="D1646" i="32"/>
  <c r="H1646" i="32"/>
  <c r="G1646" i="32"/>
  <c r="L1645" i="32"/>
  <c r="K1645" i="32"/>
  <c r="E1645" i="32"/>
  <c r="D1645" i="32"/>
  <c r="H1645" i="32"/>
  <c r="G1645" i="32"/>
  <c r="L1644" i="32"/>
  <c r="K1644" i="32"/>
  <c r="E1644" i="32"/>
  <c r="D1644" i="32"/>
  <c r="H1644" i="32"/>
  <c r="G1644" i="32"/>
  <c r="L1643" i="32"/>
  <c r="K1643" i="32"/>
  <c r="E1643" i="32"/>
  <c r="D1643" i="32"/>
  <c r="H1643" i="32"/>
  <c r="G1643" i="32"/>
  <c r="L1642" i="32"/>
  <c r="K1642" i="32"/>
  <c r="E1642" i="32"/>
  <c r="D1642" i="32"/>
  <c r="H1642" i="32"/>
  <c r="G1642" i="32"/>
  <c r="L1641" i="32"/>
  <c r="K1641" i="32"/>
  <c r="E1641" i="32"/>
  <c r="D1641" i="32"/>
  <c r="H1641" i="32"/>
  <c r="G1641" i="32"/>
  <c r="L1640" i="32"/>
  <c r="K1640" i="32"/>
  <c r="E1640" i="32"/>
  <c r="D1640" i="32"/>
  <c r="H1640" i="32"/>
  <c r="G1640" i="32"/>
  <c r="L1639" i="32"/>
  <c r="K1639" i="32"/>
  <c r="E1639" i="32"/>
  <c r="D1639" i="32"/>
  <c r="H1639" i="32"/>
  <c r="G1639" i="32"/>
  <c r="L1638" i="32"/>
  <c r="K1638" i="32"/>
  <c r="E1638" i="32"/>
  <c r="D1638" i="32"/>
  <c r="H1638" i="32"/>
  <c r="G1638" i="32"/>
  <c r="L1637" i="32"/>
  <c r="K1637" i="32"/>
  <c r="E1637" i="32"/>
  <c r="D1637" i="32"/>
  <c r="H1637" i="32"/>
  <c r="G1637" i="32"/>
  <c r="L1636" i="32"/>
  <c r="K1636" i="32"/>
  <c r="E1636" i="32"/>
  <c r="D1636" i="32"/>
  <c r="H1636" i="32"/>
  <c r="G1636" i="32"/>
  <c r="L1635" i="32"/>
  <c r="K1635" i="32"/>
  <c r="E1635" i="32"/>
  <c r="D1635" i="32"/>
  <c r="H1635" i="32"/>
  <c r="G1635" i="32"/>
  <c r="L1634" i="32"/>
  <c r="K1634" i="32"/>
  <c r="E1634" i="32"/>
  <c r="D1634" i="32"/>
  <c r="H1634" i="32"/>
  <c r="G1634" i="32"/>
  <c r="L1633" i="32"/>
  <c r="K1633" i="32"/>
  <c r="E1633" i="32"/>
  <c r="D1633" i="32"/>
  <c r="H1633" i="32"/>
  <c r="G1633" i="32"/>
  <c r="L1632" i="32"/>
  <c r="K1632" i="32"/>
  <c r="E1632" i="32"/>
  <c r="D1632" i="32"/>
  <c r="H1632" i="32"/>
  <c r="G1632" i="32"/>
  <c r="L1631" i="32"/>
  <c r="K1631" i="32"/>
  <c r="E1631" i="32"/>
  <c r="D1631" i="32"/>
  <c r="H1631" i="32"/>
  <c r="G1631" i="32"/>
  <c r="L1630" i="32"/>
  <c r="K1630" i="32"/>
  <c r="E1630" i="32"/>
  <c r="D1630" i="32"/>
  <c r="H1630" i="32"/>
  <c r="G1630" i="32"/>
  <c r="L1629" i="32"/>
  <c r="K1629" i="32"/>
  <c r="E1629" i="32"/>
  <c r="D1629" i="32"/>
  <c r="H1629" i="32"/>
  <c r="G1629" i="32"/>
  <c r="L1628" i="32"/>
  <c r="K1628" i="32"/>
  <c r="E1628" i="32"/>
  <c r="D1628" i="32"/>
  <c r="H1628" i="32"/>
  <c r="G1628" i="32"/>
  <c r="L1627" i="32"/>
  <c r="K1627" i="32"/>
  <c r="E1627" i="32"/>
  <c r="D1627" i="32"/>
  <c r="H1627" i="32"/>
  <c r="G1627" i="32"/>
  <c r="L1626" i="32"/>
  <c r="K1626" i="32"/>
  <c r="E1626" i="32"/>
  <c r="D1626" i="32"/>
  <c r="H1626" i="32"/>
  <c r="G1626" i="32"/>
  <c r="L1625" i="32"/>
  <c r="K1625" i="32"/>
  <c r="E1625" i="32"/>
  <c r="D1625" i="32"/>
  <c r="H1625" i="32"/>
  <c r="G1625" i="32"/>
  <c r="L1624" i="32"/>
  <c r="K1624" i="32"/>
  <c r="E1624" i="32"/>
  <c r="D1624" i="32"/>
  <c r="H1624" i="32"/>
  <c r="G1624" i="32"/>
  <c r="L1623" i="32"/>
  <c r="K1623" i="32"/>
  <c r="E1623" i="32"/>
  <c r="D1623" i="32"/>
  <c r="H1623" i="32"/>
  <c r="G1623" i="32"/>
  <c r="L1622" i="32"/>
  <c r="K1622" i="32"/>
  <c r="E1622" i="32"/>
  <c r="D1622" i="32"/>
  <c r="H1622" i="32"/>
  <c r="G1622" i="32"/>
  <c r="L1621" i="32"/>
  <c r="K1621" i="32"/>
  <c r="E1621" i="32"/>
  <c r="D1621" i="32"/>
  <c r="H1621" i="32"/>
  <c r="G1621" i="32"/>
  <c r="L1620" i="32"/>
  <c r="K1620" i="32"/>
  <c r="E1620" i="32"/>
  <c r="D1620" i="32"/>
  <c r="H1620" i="32"/>
  <c r="G1620" i="32"/>
  <c r="L1619" i="32"/>
  <c r="K1619" i="32"/>
  <c r="E1619" i="32"/>
  <c r="D1619" i="32"/>
  <c r="H1619" i="32"/>
  <c r="G1619" i="32"/>
  <c r="L1618" i="32"/>
  <c r="K1618" i="32"/>
  <c r="E1618" i="32"/>
  <c r="D1618" i="32"/>
  <c r="H1618" i="32"/>
  <c r="G1618" i="32"/>
  <c r="L1617" i="32"/>
  <c r="K1617" i="32"/>
  <c r="E1617" i="32"/>
  <c r="D1617" i="32"/>
  <c r="H1617" i="32"/>
  <c r="G1617" i="32"/>
  <c r="L1616" i="32"/>
  <c r="K1616" i="32"/>
  <c r="E1616" i="32"/>
  <c r="D1616" i="32"/>
  <c r="H1616" i="32"/>
  <c r="G1616" i="32"/>
  <c r="L1615" i="32"/>
  <c r="K1615" i="32"/>
  <c r="E1615" i="32"/>
  <c r="D1615" i="32"/>
  <c r="H1615" i="32"/>
  <c r="G1615" i="32"/>
  <c r="L1614" i="32"/>
  <c r="K1614" i="32"/>
  <c r="E1614" i="32"/>
  <c r="D1614" i="32"/>
  <c r="H1614" i="32"/>
  <c r="G1614" i="32"/>
  <c r="L1613" i="32"/>
  <c r="K1613" i="32"/>
  <c r="E1613" i="32"/>
  <c r="D1613" i="32"/>
  <c r="H1613" i="32"/>
  <c r="G1613" i="32"/>
  <c r="L1612" i="32"/>
  <c r="K1612" i="32"/>
  <c r="E1612" i="32"/>
  <c r="D1612" i="32"/>
  <c r="H1612" i="32"/>
  <c r="G1612" i="32"/>
  <c r="L1611" i="32"/>
  <c r="K1611" i="32"/>
  <c r="E1611" i="32"/>
  <c r="D1611" i="32"/>
  <c r="H1611" i="32"/>
  <c r="G1611" i="32"/>
  <c r="L1610" i="32"/>
  <c r="K1610" i="32"/>
  <c r="E1610" i="32"/>
  <c r="D1610" i="32"/>
  <c r="H1610" i="32"/>
  <c r="G1610" i="32"/>
  <c r="L1609" i="32"/>
  <c r="K1609" i="32"/>
  <c r="E1609" i="32"/>
  <c r="D1609" i="32"/>
  <c r="H1609" i="32"/>
  <c r="G1609" i="32"/>
  <c r="L1608" i="32"/>
  <c r="K1608" i="32"/>
  <c r="E1608" i="32"/>
  <c r="D1608" i="32"/>
  <c r="H1608" i="32"/>
  <c r="G1608" i="32"/>
  <c r="L1607" i="32"/>
  <c r="K1607" i="32"/>
  <c r="E1607" i="32"/>
  <c r="D1607" i="32"/>
  <c r="H1607" i="32"/>
  <c r="G1607" i="32"/>
  <c r="L1606" i="32"/>
  <c r="K1606" i="32"/>
  <c r="E1606" i="32"/>
  <c r="D1606" i="32"/>
  <c r="H1606" i="32"/>
  <c r="G1606" i="32"/>
  <c r="L1605" i="32"/>
  <c r="K1605" i="32"/>
  <c r="E1605" i="32"/>
  <c r="D1605" i="32"/>
  <c r="H1605" i="32"/>
  <c r="G1605" i="32"/>
  <c r="L1604" i="32"/>
  <c r="K1604" i="32"/>
  <c r="E1604" i="32"/>
  <c r="D1604" i="32"/>
  <c r="H1604" i="32"/>
  <c r="G1604" i="32"/>
  <c r="L1603" i="32"/>
  <c r="K1603" i="32"/>
  <c r="E1603" i="32"/>
  <c r="D1603" i="32"/>
  <c r="H1603" i="32"/>
  <c r="G1603" i="32"/>
  <c r="L1602" i="32"/>
  <c r="K1602" i="32"/>
  <c r="E1602" i="32"/>
  <c r="D1602" i="32"/>
  <c r="H1602" i="32"/>
  <c r="G1602" i="32"/>
  <c r="L1601" i="32"/>
  <c r="K1601" i="32"/>
  <c r="E1601" i="32"/>
  <c r="D1601" i="32"/>
  <c r="H1601" i="32"/>
  <c r="G1601" i="32"/>
  <c r="L1600" i="32"/>
  <c r="K1600" i="32"/>
  <c r="E1600" i="32"/>
  <c r="D1600" i="32"/>
  <c r="H1600" i="32"/>
  <c r="G1600" i="32"/>
  <c r="L1599" i="32"/>
  <c r="K1599" i="32"/>
  <c r="E1599" i="32"/>
  <c r="D1599" i="32"/>
  <c r="H1599" i="32"/>
  <c r="G1599" i="32"/>
  <c r="L1598" i="32"/>
  <c r="K1598" i="32"/>
  <c r="E1598" i="32"/>
  <c r="D1598" i="32"/>
  <c r="H1598" i="32"/>
  <c r="G1598" i="32"/>
  <c r="L1597" i="32"/>
  <c r="K1597" i="32"/>
  <c r="E1597" i="32"/>
  <c r="D1597" i="32"/>
  <c r="H1597" i="32"/>
  <c r="G1597" i="32"/>
  <c r="L1596" i="32"/>
  <c r="K1596" i="32"/>
  <c r="E1596" i="32"/>
  <c r="D1596" i="32"/>
  <c r="H1596" i="32"/>
  <c r="G1596" i="32"/>
  <c r="L1595" i="32"/>
  <c r="K1595" i="32"/>
  <c r="E1595" i="32"/>
  <c r="D1595" i="32"/>
  <c r="H1595" i="32"/>
  <c r="G1595" i="32"/>
  <c r="L1594" i="32"/>
  <c r="K1594" i="32"/>
  <c r="E1594" i="32"/>
  <c r="D1594" i="32"/>
  <c r="H1594" i="32"/>
  <c r="G1594" i="32"/>
  <c r="L1593" i="32"/>
  <c r="K1593" i="32"/>
  <c r="E1593" i="32"/>
  <c r="D1593" i="32"/>
  <c r="H1593" i="32"/>
  <c r="G1593" i="32"/>
  <c r="L1592" i="32"/>
  <c r="K1592" i="32"/>
  <c r="E1592" i="32"/>
  <c r="D1592" i="32"/>
  <c r="H1592" i="32"/>
  <c r="G1592" i="32"/>
  <c r="L1591" i="32"/>
  <c r="K1591" i="32"/>
  <c r="E1591" i="32"/>
  <c r="D1591" i="32"/>
  <c r="H1591" i="32"/>
  <c r="G1591" i="32"/>
  <c r="L1590" i="32"/>
  <c r="K1590" i="32"/>
  <c r="E1590" i="32"/>
  <c r="D1590" i="32"/>
  <c r="H1590" i="32"/>
  <c r="G1590" i="32"/>
  <c r="L1589" i="32"/>
  <c r="K1589" i="32"/>
  <c r="E1589" i="32"/>
  <c r="D1589" i="32"/>
  <c r="H1589" i="32"/>
  <c r="G1589" i="32"/>
  <c r="L1588" i="32"/>
  <c r="K1588" i="32"/>
  <c r="E1588" i="32"/>
  <c r="D1588" i="32"/>
  <c r="H1588" i="32"/>
  <c r="G1588" i="32"/>
  <c r="L1587" i="32"/>
  <c r="K1587" i="32"/>
  <c r="E1587" i="32"/>
  <c r="D1587" i="32"/>
  <c r="H1587" i="32"/>
  <c r="G1587" i="32"/>
  <c r="L1586" i="32"/>
  <c r="K1586" i="32"/>
  <c r="E1586" i="32"/>
  <c r="D1586" i="32"/>
  <c r="H1586" i="32"/>
  <c r="G1586" i="32"/>
  <c r="L1585" i="32"/>
  <c r="K1585" i="32"/>
  <c r="E1585" i="32"/>
  <c r="D1585" i="32"/>
  <c r="H1585" i="32"/>
  <c r="G1585" i="32"/>
  <c r="L1584" i="32"/>
  <c r="K1584" i="32"/>
  <c r="E1584" i="32"/>
  <c r="D1584" i="32"/>
  <c r="H1584" i="32"/>
  <c r="G1584" i="32"/>
  <c r="L1583" i="32"/>
  <c r="K1583" i="32"/>
  <c r="E1583" i="32"/>
  <c r="D1583" i="32"/>
  <c r="H1583" i="32"/>
  <c r="G1583" i="32"/>
  <c r="L1582" i="32"/>
  <c r="K1582" i="32"/>
  <c r="E1582" i="32"/>
  <c r="D1582" i="32"/>
  <c r="H1582" i="32"/>
  <c r="G1582" i="32"/>
  <c r="L1581" i="32"/>
  <c r="K1581" i="32"/>
  <c r="E1581" i="32"/>
  <c r="D1581" i="32"/>
  <c r="H1581" i="32"/>
  <c r="G1581" i="32"/>
  <c r="L1580" i="32"/>
  <c r="K1580" i="32"/>
  <c r="E1580" i="32"/>
  <c r="D1580" i="32"/>
  <c r="H1580" i="32"/>
  <c r="G1580" i="32"/>
  <c r="L1579" i="32"/>
  <c r="K1579" i="32"/>
  <c r="E1579" i="32"/>
  <c r="D1579" i="32"/>
  <c r="H1579" i="32"/>
  <c r="G1579" i="32"/>
  <c r="L1578" i="32"/>
  <c r="K1578" i="32"/>
  <c r="E1578" i="32"/>
  <c r="D1578" i="32"/>
  <c r="H1578" i="32"/>
  <c r="G1578" i="32"/>
  <c r="L1577" i="32"/>
  <c r="K1577" i="32"/>
  <c r="E1577" i="32"/>
  <c r="D1577" i="32"/>
  <c r="H1577" i="32"/>
  <c r="G1577" i="32"/>
  <c r="L1576" i="32"/>
  <c r="K1576" i="32"/>
  <c r="E1576" i="32"/>
  <c r="D1576" i="32"/>
  <c r="H1576" i="32"/>
  <c r="G1576" i="32"/>
  <c r="L1575" i="32"/>
  <c r="K1575" i="32"/>
  <c r="E1575" i="32"/>
  <c r="D1575" i="32"/>
  <c r="H1575" i="32"/>
  <c r="G1575" i="32"/>
  <c r="L1574" i="32"/>
  <c r="K1574" i="32"/>
  <c r="E1574" i="32"/>
  <c r="D1574" i="32"/>
  <c r="H1574" i="32"/>
  <c r="G1574" i="32"/>
  <c r="L1573" i="32"/>
  <c r="K1573" i="32"/>
  <c r="E1573" i="32"/>
  <c r="D1573" i="32"/>
  <c r="H1573" i="32"/>
  <c r="G1573" i="32"/>
  <c r="L1572" i="32"/>
  <c r="K1572" i="32"/>
  <c r="E1572" i="32"/>
  <c r="D1572" i="32"/>
  <c r="H1572" i="32"/>
  <c r="G1572" i="32"/>
  <c r="L1571" i="32"/>
  <c r="K1571" i="32"/>
  <c r="E1571" i="32"/>
  <c r="D1571" i="32"/>
  <c r="H1571" i="32"/>
  <c r="G1571" i="32"/>
  <c r="L1570" i="32"/>
  <c r="K1570" i="32"/>
  <c r="E1570" i="32"/>
  <c r="D1570" i="32"/>
  <c r="H1570" i="32"/>
  <c r="G1570" i="32"/>
  <c r="L1569" i="32"/>
  <c r="E1569" i="32"/>
  <c r="D1569" i="32"/>
  <c r="H1569" i="32"/>
  <c r="G1569" i="32"/>
  <c r="L1568" i="32"/>
  <c r="E1568" i="32"/>
  <c r="D1568" i="32"/>
  <c r="H1568" i="32"/>
  <c r="G1568" i="32"/>
  <c r="L1567" i="32"/>
  <c r="E1567" i="32"/>
  <c r="D1567" i="32"/>
  <c r="H1567" i="32"/>
  <c r="G1567" i="32"/>
  <c r="L1566" i="32"/>
  <c r="E1566" i="32"/>
  <c r="D1566" i="32"/>
  <c r="H1566" i="32"/>
  <c r="G1566" i="32"/>
  <c r="L1565" i="32"/>
  <c r="E1565" i="32"/>
  <c r="D1565" i="32"/>
  <c r="H1565" i="32"/>
  <c r="G1565" i="32"/>
  <c r="L1564" i="32"/>
  <c r="E1564" i="32"/>
  <c r="D1564" i="32"/>
  <c r="H1564" i="32"/>
  <c r="G1564" i="32"/>
  <c r="L1563" i="32"/>
  <c r="E1563" i="32"/>
  <c r="D1563" i="32"/>
  <c r="H1563" i="32"/>
  <c r="G1563" i="32"/>
  <c r="L1562" i="32"/>
  <c r="E1562" i="32"/>
  <c r="D1562" i="32"/>
  <c r="H1562" i="32"/>
  <c r="G1562" i="32"/>
  <c r="L1561" i="32"/>
  <c r="E1561" i="32"/>
  <c r="D1561" i="32"/>
  <c r="H1561" i="32"/>
  <c r="G1561" i="32"/>
  <c r="L1560" i="32"/>
  <c r="E1560" i="32"/>
  <c r="D1560" i="32"/>
  <c r="H1560" i="32"/>
  <c r="G1560" i="32"/>
  <c r="L1559" i="32"/>
  <c r="E1559" i="32"/>
  <c r="D1559" i="32"/>
  <c r="H1559" i="32"/>
  <c r="G1559" i="32"/>
  <c r="L1558" i="32"/>
  <c r="E1558" i="32"/>
  <c r="D1558" i="32"/>
  <c r="H1558" i="32"/>
  <c r="G1558" i="32"/>
  <c r="L1557" i="32"/>
  <c r="E1557" i="32"/>
  <c r="D1557" i="32"/>
  <c r="H1557" i="32"/>
  <c r="G1557" i="32"/>
  <c r="L1556" i="32"/>
  <c r="E1556" i="32"/>
  <c r="D1556" i="32"/>
  <c r="H1556" i="32"/>
  <c r="G1556" i="32"/>
  <c r="L1555" i="32"/>
  <c r="E1555" i="32"/>
  <c r="D1555" i="32"/>
  <c r="H1555" i="32"/>
  <c r="G1555" i="32"/>
  <c r="L1554" i="32"/>
  <c r="E1554" i="32"/>
  <c r="D1554" i="32"/>
  <c r="H1554" i="32"/>
  <c r="G1554" i="32"/>
  <c r="L1553" i="32"/>
  <c r="E1553" i="32"/>
  <c r="D1553" i="32"/>
  <c r="H1553" i="32"/>
  <c r="G1553" i="32"/>
  <c r="L1552" i="32"/>
  <c r="E1552" i="32"/>
  <c r="D1552" i="32"/>
  <c r="H1552" i="32"/>
  <c r="G1552" i="32"/>
  <c r="L1551" i="32"/>
  <c r="E1551" i="32"/>
  <c r="D1551" i="32"/>
  <c r="H1551" i="32"/>
  <c r="G1551" i="32"/>
  <c r="L1550" i="32"/>
  <c r="E1550" i="32"/>
  <c r="D1550" i="32"/>
  <c r="H1550" i="32"/>
  <c r="G1550" i="32"/>
  <c r="L1549" i="32"/>
  <c r="E1549" i="32"/>
  <c r="D1549" i="32"/>
  <c r="H1549" i="32"/>
  <c r="G1549" i="32"/>
  <c r="L1548" i="32"/>
  <c r="E1548" i="32"/>
  <c r="D1548" i="32"/>
  <c r="H1548" i="32"/>
  <c r="G1548" i="32"/>
  <c r="L1547" i="32"/>
  <c r="E1547" i="32"/>
  <c r="D1547" i="32"/>
  <c r="H1547" i="32"/>
  <c r="G1547" i="32"/>
  <c r="L1546" i="32"/>
  <c r="E1546" i="32"/>
  <c r="D1546" i="32"/>
  <c r="H1546" i="32"/>
  <c r="G1546" i="32"/>
  <c r="L1545" i="32"/>
  <c r="E1545" i="32"/>
  <c r="D1545" i="32"/>
  <c r="H1545" i="32"/>
  <c r="G1545" i="32"/>
  <c r="L1544" i="32"/>
  <c r="E1544" i="32"/>
  <c r="D1544" i="32"/>
  <c r="H1544" i="32"/>
  <c r="G1544" i="32"/>
  <c r="L1543" i="32"/>
  <c r="E1543" i="32"/>
  <c r="D1543" i="32"/>
  <c r="H1543" i="32"/>
  <c r="G1543" i="32"/>
  <c r="L1542" i="32"/>
  <c r="E1542" i="32"/>
  <c r="D1542" i="32"/>
  <c r="H1542" i="32"/>
  <c r="G1542" i="32"/>
  <c r="L1541" i="32"/>
  <c r="E1541" i="32"/>
  <c r="D1541" i="32"/>
  <c r="H1541" i="32"/>
  <c r="G1541" i="32"/>
  <c r="L1540" i="32"/>
  <c r="E1540" i="32"/>
  <c r="D1540" i="32"/>
  <c r="H1540" i="32"/>
  <c r="G1540" i="32"/>
  <c r="L1539" i="32"/>
  <c r="E1539" i="32"/>
  <c r="D1539" i="32"/>
  <c r="H1539" i="32"/>
  <c r="G1539" i="32"/>
  <c r="L1538" i="32"/>
  <c r="E1538" i="32"/>
  <c r="D1538" i="32"/>
  <c r="H1538" i="32"/>
  <c r="G1538" i="32"/>
  <c r="L1537" i="32"/>
  <c r="E1537" i="32"/>
  <c r="D1537" i="32"/>
  <c r="H1537" i="32"/>
  <c r="G1537" i="32"/>
  <c r="L1536" i="32"/>
  <c r="E1536" i="32"/>
  <c r="D1536" i="32"/>
  <c r="H1536" i="32"/>
  <c r="G1536" i="32"/>
  <c r="L1535" i="32"/>
  <c r="E1535" i="32"/>
  <c r="D1535" i="32"/>
  <c r="H1535" i="32"/>
  <c r="G1535" i="32"/>
  <c r="L1534" i="32"/>
  <c r="E1534" i="32"/>
  <c r="D1534" i="32"/>
  <c r="H1534" i="32"/>
  <c r="G1534" i="32"/>
  <c r="L1533" i="32"/>
  <c r="E1533" i="32"/>
  <c r="D1533" i="32"/>
  <c r="H1533" i="32"/>
  <c r="G1533" i="32"/>
  <c r="L1532" i="32"/>
  <c r="E1532" i="32"/>
  <c r="D1532" i="32"/>
  <c r="H1532" i="32"/>
  <c r="G1532" i="32"/>
  <c r="L1531" i="32"/>
  <c r="E1531" i="32"/>
  <c r="D1531" i="32"/>
  <c r="H1531" i="32"/>
  <c r="G1531" i="32"/>
  <c r="L1530" i="32"/>
  <c r="E1530" i="32"/>
  <c r="D1530" i="32"/>
  <c r="H1530" i="32"/>
  <c r="G1530" i="32"/>
  <c r="L1529" i="32"/>
  <c r="E1529" i="32"/>
  <c r="D1529" i="32"/>
  <c r="H1529" i="32"/>
  <c r="G1529" i="32"/>
  <c r="L1528" i="32"/>
  <c r="E1528" i="32"/>
  <c r="D1528" i="32"/>
  <c r="H1528" i="32"/>
  <c r="G1528" i="32"/>
  <c r="L1527" i="32"/>
  <c r="E1527" i="32"/>
  <c r="D1527" i="32"/>
  <c r="H1527" i="32"/>
  <c r="G1527" i="32"/>
  <c r="L1526" i="32"/>
  <c r="E1526" i="32"/>
  <c r="D1526" i="32"/>
  <c r="H1526" i="32"/>
  <c r="G1526" i="32"/>
  <c r="L1525" i="32"/>
  <c r="E1525" i="32"/>
  <c r="D1525" i="32"/>
  <c r="H1525" i="32"/>
  <c r="G1525" i="32"/>
  <c r="L1524" i="32"/>
  <c r="E1524" i="32"/>
  <c r="D1524" i="32"/>
  <c r="H1524" i="32"/>
  <c r="G1524" i="32"/>
  <c r="L1523" i="32"/>
  <c r="E1523" i="32"/>
  <c r="D1523" i="32"/>
  <c r="H1523" i="32"/>
  <c r="G1523" i="32"/>
  <c r="L1522" i="32"/>
  <c r="E1522" i="32"/>
  <c r="D1522" i="32"/>
  <c r="H1522" i="32"/>
  <c r="G1522" i="32"/>
  <c r="L1521" i="32"/>
  <c r="E1521" i="32"/>
  <c r="D1521" i="32"/>
  <c r="H1521" i="32"/>
  <c r="G1521" i="32"/>
  <c r="L1520" i="32"/>
  <c r="E1520" i="32"/>
  <c r="D1520" i="32"/>
  <c r="H1520" i="32"/>
  <c r="G1520" i="32"/>
  <c r="L1519" i="32"/>
  <c r="E1519" i="32"/>
  <c r="D1519" i="32"/>
  <c r="H1519" i="32"/>
  <c r="G1519" i="32"/>
  <c r="L1518" i="32"/>
  <c r="E1518" i="32"/>
  <c r="D1518" i="32"/>
  <c r="H1518" i="32"/>
  <c r="G1518" i="32"/>
  <c r="L1517" i="32"/>
  <c r="E1517" i="32"/>
  <c r="D1517" i="32"/>
  <c r="H1517" i="32"/>
  <c r="G1517" i="32"/>
  <c r="L1516" i="32"/>
  <c r="E1516" i="32"/>
  <c r="D1516" i="32"/>
  <c r="H1516" i="32"/>
  <c r="G1516" i="32"/>
  <c r="L1515" i="32"/>
  <c r="E1515" i="32"/>
  <c r="D1515" i="32"/>
  <c r="H1515" i="32"/>
  <c r="G1515" i="32"/>
  <c r="L1514" i="32"/>
  <c r="E1514" i="32"/>
  <c r="D1514" i="32"/>
  <c r="H1514" i="32"/>
  <c r="G1514" i="32"/>
  <c r="L1513" i="32"/>
  <c r="E1513" i="32"/>
  <c r="D1513" i="32"/>
  <c r="H1513" i="32"/>
  <c r="G1513" i="32"/>
  <c r="L1512" i="32"/>
  <c r="E1512" i="32"/>
  <c r="D1512" i="32"/>
  <c r="H1512" i="32"/>
  <c r="G1512" i="32"/>
  <c r="L1511" i="32"/>
  <c r="E1511" i="32"/>
  <c r="D1511" i="32"/>
  <c r="H1511" i="32"/>
  <c r="G1511" i="32"/>
  <c r="L1510" i="32"/>
  <c r="E1510" i="32"/>
  <c r="D1510" i="32"/>
  <c r="H1510" i="32"/>
  <c r="G1510" i="32"/>
  <c r="L1509" i="32"/>
  <c r="E1509" i="32"/>
  <c r="D1509" i="32"/>
  <c r="H1509" i="32"/>
  <c r="G1509" i="32"/>
  <c r="L1508" i="32"/>
  <c r="E1508" i="32"/>
  <c r="D1508" i="32"/>
  <c r="H1508" i="32"/>
  <c r="G1508" i="32"/>
  <c r="L1507" i="32"/>
  <c r="E1507" i="32"/>
  <c r="D1507" i="32"/>
  <c r="H1507" i="32"/>
  <c r="G1507" i="32"/>
  <c r="L1506" i="32"/>
  <c r="E1506" i="32"/>
  <c r="D1506" i="32"/>
  <c r="H1506" i="32"/>
  <c r="G1506" i="32"/>
  <c r="L1505" i="32"/>
  <c r="E1505" i="32"/>
  <c r="D1505" i="32"/>
  <c r="H1505" i="32"/>
  <c r="G1505" i="32"/>
  <c r="L1504" i="32"/>
  <c r="E1504" i="32"/>
  <c r="D1504" i="32"/>
  <c r="H1504" i="32"/>
  <c r="G1504" i="32"/>
  <c r="L1503" i="32"/>
  <c r="E1503" i="32"/>
  <c r="D1503" i="32"/>
  <c r="H1503" i="32"/>
  <c r="G1503" i="32"/>
  <c r="L1502" i="32"/>
  <c r="E1502" i="32"/>
  <c r="D1502" i="32"/>
  <c r="H1502" i="32"/>
  <c r="G1502" i="32"/>
  <c r="L1501" i="32"/>
  <c r="E1501" i="32"/>
  <c r="D1501" i="32"/>
  <c r="H1501" i="32"/>
  <c r="G1501" i="32"/>
  <c r="L1500" i="32"/>
  <c r="E1500" i="32"/>
  <c r="D1500" i="32"/>
  <c r="H1500" i="32"/>
  <c r="G1500" i="32"/>
  <c r="L1499" i="32"/>
  <c r="E1499" i="32"/>
  <c r="D1499" i="32"/>
  <c r="H1499" i="32"/>
  <c r="G1499" i="32"/>
  <c r="L1498" i="32"/>
  <c r="E1498" i="32"/>
  <c r="D1498" i="32"/>
  <c r="H1498" i="32"/>
  <c r="G1498" i="32"/>
  <c r="L1497" i="32"/>
  <c r="E1497" i="32"/>
  <c r="D1497" i="32"/>
  <c r="H1497" i="32"/>
  <c r="G1497" i="32"/>
  <c r="L1496" i="32"/>
  <c r="E1496" i="32"/>
  <c r="D1496" i="32"/>
  <c r="H1496" i="32"/>
  <c r="G1496" i="32"/>
  <c r="L1495" i="32"/>
  <c r="E1495" i="32"/>
  <c r="D1495" i="32"/>
  <c r="H1495" i="32"/>
  <c r="G1495" i="32"/>
  <c r="L1494" i="32"/>
  <c r="E1494" i="32"/>
  <c r="D1494" i="32"/>
  <c r="H1494" i="32"/>
  <c r="G1494" i="32"/>
  <c r="L1493" i="32"/>
  <c r="E1493" i="32"/>
  <c r="D1493" i="32"/>
  <c r="H1493" i="32"/>
  <c r="G1493" i="32"/>
  <c r="L1492" i="32"/>
  <c r="E1492" i="32"/>
  <c r="D1492" i="32"/>
  <c r="H1492" i="32"/>
  <c r="G1492" i="32"/>
  <c r="L1491" i="32"/>
  <c r="E1491" i="32"/>
  <c r="D1491" i="32"/>
  <c r="H1491" i="32"/>
  <c r="G1491" i="32"/>
  <c r="L1490" i="32"/>
  <c r="E1490" i="32"/>
  <c r="D1490" i="32"/>
  <c r="H1490" i="32"/>
  <c r="G1490" i="32"/>
  <c r="L1489" i="32"/>
  <c r="E1489" i="32"/>
  <c r="D1489" i="32"/>
  <c r="H1489" i="32"/>
  <c r="G1489" i="32"/>
  <c r="L1488" i="32"/>
  <c r="E1488" i="32"/>
  <c r="D1488" i="32"/>
  <c r="H1488" i="32"/>
  <c r="G1488" i="32"/>
  <c r="L1487" i="32"/>
  <c r="E1487" i="32"/>
  <c r="D1487" i="32"/>
  <c r="H1487" i="32"/>
  <c r="G1487" i="32"/>
  <c r="L1486" i="32"/>
  <c r="E1486" i="32"/>
  <c r="D1486" i="32"/>
  <c r="H1486" i="32"/>
  <c r="G1486" i="32"/>
  <c r="L1485" i="32"/>
  <c r="E1485" i="32"/>
  <c r="D1485" i="32"/>
  <c r="H1485" i="32"/>
  <c r="G1485" i="32"/>
  <c r="L1484" i="32"/>
  <c r="E1484" i="32"/>
  <c r="D1484" i="32"/>
  <c r="H1484" i="32"/>
  <c r="G1484" i="32"/>
  <c r="L1483" i="32"/>
  <c r="E1483" i="32"/>
  <c r="D1483" i="32"/>
  <c r="H1483" i="32"/>
  <c r="G1483" i="32"/>
  <c r="L1482" i="32"/>
  <c r="E1482" i="32"/>
  <c r="D1482" i="32"/>
  <c r="H1482" i="32"/>
  <c r="G1482" i="32"/>
  <c r="L1481" i="32"/>
  <c r="E1481" i="32"/>
  <c r="D1481" i="32"/>
  <c r="H1481" i="32"/>
  <c r="G1481" i="32"/>
  <c r="L1480" i="32"/>
  <c r="E1480" i="32"/>
  <c r="D1480" i="32"/>
  <c r="H1480" i="32"/>
  <c r="G1480" i="32"/>
  <c r="L1479" i="32"/>
  <c r="E1479" i="32"/>
  <c r="D1479" i="32"/>
  <c r="H1479" i="32"/>
  <c r="G1479" i="32"/>
  <c r="L1478" i="32"/>
  <c r="E1478" i="32"/>
  <c r="D1478" i="32"/>
  <c r="H1478" i="32"/>
  <c r="G1478" i="32"/>
  <c r="L1477" i="32"/>
  <c r="E1477" i="32"/>
  <c r="D1477" i="32"/>
  <c r="H1477" i="32"/>
  <c r="G1477" i="32"/>
  <c r="L1476" i="32"/>
  <c r="E1476" i="32"/>
  <c r="D1476" i="32"/>
  <c r="H1476" i="32"/>
  <c r="G1476" i="32"/>
  <c r="L1475" i="32"/>
  <c r="E1475" i="32"/>
  <c r="D1475" i="32"/>
  <c r="H1475" i="32"/>
  <c r="G1475" i="32"/>
  <c r="L1474" i="32"/>
  <c r="E1474" i="32"/>
  <c r="D1474" i="32"/>
  <c r="H1474" i="32"/>
  <c r="G1474" i="32"/>
  <c r="L1473" i="32"/>
  <c r="E1473" i="32"/>
  <c r="D1473" i="32"/>
  <c r="H1473" i="32"/>
  <c r="G1473" i="32"/>
  <c r="L1472" i="32"/>
  <c r="E1472" i="32"/>
  <c r="D1472" i="32"/>
  <c r="H1472" i="32"/>
  <c r="G1472" i="32"/>
  <c r="L1471" i="32"/>
  <c r="E1471" i="32"/>
  <c r="D1471" i="32"/>
  <c r="H1471" i="32"/>
  <c r="G1471" i="32"/>
  <c r="L1470" i="32"/>
  <c r="E1470" i="32"/>
  <c r="D1470" i="32"/>
  <c r="H1470" i="32"/>
  <c r="G1470" i="32"/>
  <c r="L1469" i="32"/>
  <c r="E1469" i="32"/>
  <c r="D1469" i="32"/>
  <c r="H1469" i="32"/>
  <c r="G1469" i="32"/>
  <c r="L1468" i="32"/>
  <c r="E1468" i="32"/>
  <c r="D1468" i="32"/>
  <c r="H1468" i="32"/>
  <c r="G1468" i="32"/>
  <c r="L1467" i="32"/>
  <c r="E1467" i="32"/>
  <c r="D1467" i="32"/>
  <c r="H1467" i="32"/>
  <c r="G1467" i="32"/>
  <c r="L1466" i="32"/>
  <c r="E1466" i="32"/>
  <c r="D1466" i="32"/>
  <c r="H1466" i="32"/>
  <c r="G1466" i="32"/>
  <c r="L1465" i="32"/>
  <c r="E1465" i="32"/>
  <c r="D1465" i="32"/>
  <c r="H1465" i="32"/>
  <c r="G1465" i="32"/>
  <c r="L1464" i="32"/>
  <c r="E1464" i="32"/>
  <c r="D1464" i="32"/>
  <c r="H1464" i="32"/>
  <c r="G1464" i="32"/>
  <c r="L1463" i="32"/>
  <c r="E1463" i="32"/>
  <c r="D1463" i="32"/>
  <c r="H1463" i="32"/>
  <c r="G1463" i="32"/>
  <c r="L1462" i="32"/>
  <c r="E1462" i="32"/>
  <c r="D1462" i="32"/>
  <c r="H1462" i="32"/>
  <c r="G1462" i="32"/>
  <c r="L1461" i="32"/>
  <c r="E1461" i="32"/>
  <c r="D1461" i="32"/>
  <c r="H1461" i="32"/>
  <c r="G1461" i="32"/>
  <c r="L1460" i="32"/>
  <c r="E1460" i="32"/>
  <c r="D1460" i="32"/>
  <c r="H1460" i="32"/>
  <c r="G1460" i="32"/>
  <c r="L1459" i="32"/>
  <c r="E1459" i="32"/>
  <c r="D1459" i="32"/>
  <c r="H1459" i="32"/>
  <c r="G1459" i="32"/>
  <c r="L1458" i="32"/>
  <c r="E1458" i="32"/>
  <c r="D1458" i="32"/>
  <c r="H1458" i="32"/>
  <c r="G1458" i="32"/>
  <c r="L1457" i="32"/>
  <c r="E1457" i="32"/>
  <c r="D1457" i="32"/>
  <c r="H1457" i="32"/>
  <c r="G1457" i="32"/>
  <c r="L1456" i="32"/>
  <c r="E1456" i="32"/>
  <c r="D1456" i="32"/>
  <c r="H1456" i="32"/>
  <c r="G1456" i="32"/>
  <c r="L1455" i="32"/>
  <c r="E1455" i="32"/>
  <c r="D1455" i="32"/>
  <c r="H1455" i="32"/>
  <c r="G1455" i="32"/>
  <c r="L1454" i="32"/>
  <c r="E1454" i="32"/>
  <c r="D1454" i="32"/>
  <c r="H1454" i="32"/>
  <c r="G1454" i="32"/>
  <c r="L1453" i="32"/>
  <c r="E1453" i="32"/>
  <c r="D1453" i="32"/>
  <c r="H1453" i="32"/>
  <c r="G1453" i="32"/>
  <c r="L1452" i="32"/>
  <c r="E1452" i="32"/>
  <c r="D1452" i="32"/>
  <c r="H1452" i="32"/>
  <c r="G1452" i="32"/>
  <c r="L1451" i="32"/>
  <c r="E1451" i="32"/>
  <c r="D1451" i="32"/>
  <c r="H1451" i="32"/>
  <c r="G1451" i="32"/>
  <c r="L1450" i="32"/>
  <c r="E1450" i="32"/>
  <c r="D1450" i="32"/>
  <c r="H1450" i="32"/>
  <c r="G1450" i="32"/>
  <c r="L1449" i="32"/>
  <c r="E1449" i="32"/>
  <c r="D1449" i="32"/>
  <c r="H1449" i="32"/>
  <c r="G1449" i="32"/>
  <c r="L1448" i="32"/>
  <c r="E1448" i="32"/>
  <c r="D1448" i="32"/>
  <c r="H1448" i="32"/>
  <c r="G1448" i="32"/>
  <c r="L1447" i="32"/>
  <c r="E1447" i="32"/>
  <c r="D1447" i="32"/>
  <c r="H1447" i="32"/>
  <c r="G1447" i="32"/>
  <c r="L1446" i="32"/>
  <c r="E1446" i="32"/>
  <c r="D1446" i="32"/>
  <c r="H1446" i="32"/>
  <c r="G1446" i="32"/>
  <c r="L1445" i="32"/>
  <c r="E1445" i="32"/>
  <c r="D1445" i="32"/>
  <c r="H1445" i="32"/>
  <c r="G1445" i="32"/>
  <c r="L1444" i="32"/>
  <c r="E1444" i="32"/>
  <c r="D1444" i="32"/>
  <c r="H1444" i="32"/>
  <c r="G1444" i="32"/>
  <c r="L1443" i="32"/>
  <c r="E1443" i="32"/>
  <c r="D1443" i="32"/>
  <c r="H1443" i="32"/>
  <c r="G1443" i="32"/>
  <c r="L1442" i="32"/>
  <c r="E1442" i="32"/>
  <c r="D1442" i="32"/>
  <c r="H1442" i="32"/>
  <c r="G1442" i="32"/>
  <c r="L1441" i="32"/>
  <c r="E1441" i="32"/>
  <c r="D1441" i="32"/>
  <c r="H1441" i="32"/>
  <c r="G1441" i="32"/>
  <c r="L1440" i="32"/>
  <c r="E1440" i="32"/>
  <c r="D1440" i="32"/>
  <c r="H1440" i="32"/>
  <c r="G1440" i="32"/>
  <c r="L1439" i="32"/>
  <c r="E1439" i="32"/>
  <c r="D1439" i="32"/>
  <c r="H1439" i="32"/>
  <c r="G1439" i="32"/>
  <c r="L1438" i="32"/>
  <c r="E1438" i="32"/>
  <c r="D1438" i="32"/>
  <c r="H1438" i="32"/>
  <c r="G1438" i="32"/>
  <c r="L1437" i="32"/>
  <c r="E1437" i="32"/>
  <c r="D1437" i="32"/>
  <c r="H1437" i="32"/>
  <c r="G1437" i="32"/>
  <c r="L1436" i="32"/>
  <c r="E1436" i="32"/>
  <c r="D1436" i="32"/>
  <c r="H1436" i="32"/>
  <c r="G1436" i="32"/>
  <c r="L1435" i="32"/>
  <c r="E1435" i="32"/>
  <c r="D1435" i="32"/>
  <c r="H1435" i="32"/>
  <c r="G1435" i="32"/>
  <c r="L1434" i="32"/>
  <c r="E1434" i="32"/>
  <c r="D1434" i="32"/>
  <c r="H1434" i="32"/>
  <c r="G1434" i="32"/>
  <c r="L1433" i="32"/>
  <c r="E1433" i="32"/>
  <c r="D1433" i="32"/>
  <c r="H1433" i="32"/>
  <c r="G1433" i="32"/>
  <c r="L1432" i="32"/>
  <c r="E1432" i="32"/>
  <c r="D1432" i="32"/>
  <c r="H1432" i="32"/>
  <c r="G1432" i="32"/>
  <c r="L1431" i="32"/>
  <c r="E1431" i="32"/>
  <c r="D1431" i="32"/>
  <c r="H1431" i="32"/>
  <c r="G1431" i="32"/>
  <c r="L1430" i="32"/>
  <c r="E1430" i="32"/>
  <c r="D1430" i="32"/>
  <c r="H1430" i="32"/>
  <c r="G1430" i="32"/>
  <c r="L1429" i="32"/>
  <c r="E1429" i="32"/>
  <c r="D1429" i="32"/>
  <c r="H1429" i="32"/>
  <c r="G1429" i="32"/>
  <c r="L1428" i="32"/>
  <c r="E1428" i="32"/>
  <c r="D1428" i="32"/>
  <c r="H1428" i="32"/>
  <c r="G1428" i="32"/>
  <c r="L1427" i="32"/>
  <c r="E1427" i="32"/>
  <c r="D1427" i="32"/>
  <c r="H1427" i="32"/>
  <c r="G1427" i="32"/>
  <c r="L1426" i="32"/>
  <c r="E1426" i="32"/>
  <c r="D1426" i="32"/>
  <c r="H1426" i="32"/>
  <c r="G1426" i="32"/>
  <c r="L1425" i="32"/>
  <c r="E1425" i="32"/>
  <c r="D1425" i="32"/>
  <c r="H1425" i="32"/>
  <c r="G1425" i="32"/>
  <c r="L1424" i="32"/>
  <c r="E1424" i="32"/>
  <c r="D1424" i="32"/>
  <c r="H1424" i="32"/>
  <c r="G1424" i="32"/>
  <c r="L1423" i="32"/>
  <c r="E1423" i="32"/>
  <c r="D1423" i="32"/>
  <c r="H1423" i="32"/>
  <c r="G1423" i="32"/>
  <c r="L1422" i="32"/>
  <c r="E1422" i="32"/>
  <c r="D1422" i="32"/>
  <c r="H1422" i="32"/>
  <c r="G1422" i="32"/>
  <c r="L1421" i="32"/>
  <c r="E1421" i="32"/>
  <c r="D1421" i="32"/>
  <c r="H1421" i="32"/>
  <c r="G1421" i="32"/>
  <c r="L1420" i="32"/>
  <c r="E1420" i="32"/>
  <c r="D1420" i="32"/>
  <c r="H1420" i="32"/>
  <c r="G1420" i="32"/>
  <c r="L1419" i="32"/>
  <c r="E1419" i="32"/>
  <c r="D1419" i="32"/>
  <c r="H1419" i="32"/>
  <c r="G1419" i="32"/>
  <c r="L1418" i="32"/>
  <c r="E1418" i="32"/>
  <c r="D1418" i="32"/>
  <c r="H1418" i="32"/>
  <c r="G1418" i="32"/>
  <c r="L1417" i="32"/>
  <c r="E1417" i="32"/>
  <c r="D1417" i="32"/>
  <c r="H1417" i="32"/>
  <c r="G1417" i="32"/>
  <c r="L1416" i="32"/>
  <c r="E1416" i="32"/>
  <c r="D1416" i="32"/>
  <c r="H1416" i="32"/>
  <c r="G1416" i="32"/>
  <c r="L1415" i="32"/>
  <c r="E1415" i="32"/>
  <c r="D1415" i="32"/>
  <c r="H1415" i="32"/>
  <c r="G1415" i="32"/>
  <c r="L1414" i="32"/>
  <c r="E1414" i="32"/>
  <c r="D1414" i="32"/>
  <c r="H1414" i="32"/>
  <c r="G1414" i="32"/>
  <c r="L1413" i="32"/>
  <c r="E1413" i="32"/>
  <c r="D1413" i="32"/>
  <c r="H1413" i="32"/>
  <c r="G1413" i="32"/>
  <c r="L1412" i="32"/>
  <c r="E1412" i="32"/>
  <c r="D1412" i="32"/>
  <c r="H1412" i="32"/>
  <c r="G1412" i="32"/>
  <c r="L1411" i="32"/>
  <c r="E1411" i="32"/>
  <c r="D1411" i="32"/>
  <c r="H1411" i="32"/>
  <c r="G1411" i="32"/>
  <c r="L1410" i="32"/>
  <c r="E1410" i="32"/>
  <c r="D1410" i="32"/>
  <c r="H1410" i="32"/>
  <c r="G1410" i="32"/>
  <c r="L1409" i="32"/>
  <c r="E1409" i="32"/>
  <c r="D1409" i="32"/>
  <c r="H1409" i="32"/>
  <c r="G1409" i="32"/>
  <c r="L1408" i="32"/>
  <c r="E1408" i="32"/>
  <c r="D1408" i="32"/>
  <c r="H1408" i="32"/>
  <c r="G1408" i="32"/>
  <c r="L1407" i="32"/>
  <c r="E1407" i="32"/>
  <c r="D1407" i="32"/>
  <c r="H1407" i="32"/>
  <c r="G1407" i="32"/>
  <c r="L1406" i="32"/>
  <c r="E1406" i="32"/>
  <c r="D1406" i="32"/>
  <c r="H1406" i="32"/>
  <c r="G1406" i="32"/>
  <c r="L1405" i="32"/>
  <c r="E1405" i="32"/>
  <c r="D1405" i="32"/>
  <c r="H1405" i="32"/>
  <c r="G1405" i="32"/>
  <c r="L1404" i="32"/>
  <c r="E1404" i="32"/>
  <c r="D1404" i="32"/>
  <c r="H1404" i="32"/>
  <c r="G1404" i="32"/>
  <c r="L1403" i="32"/>
  <c r="E1403" i="32"/>
  <c r="D1403" i="32"/>
  <c r="H1403" i="32"/>
  <c r="G1403" i="32"/>
  <c r="L1402" i="32"/>
  <c r="E1402" i="32"/>
  <c r="D1402" i="32"/>
  <c r="H1402" i="32"/>
  <c r="G1402" i="32"/>
  <c r="L1401" i="32"/>
  <c r="E1401" i="32"/>
  <c r="D1401" i="32"/>
  <c r="H1401" i="32"/>
  <c r="G1401" i="32"/>
  <c r="L1400" i="32"/>
  <c r="E1400" i="32"/>
  <c r="D1400" i="32"/>
  <c r="H1400" i="32"/>
  <c r="G1400" i="32"/>
  <c r="L1399" i="32"/>
  <c r="E1399" i="32"/>
  <c r="D1399" i="32"/>
  <c r="H1399" i="32"/>
  <c r="G1399" i="32"/>
  <c r="L1398" i="32"/>
  <c r="E1398" i="32"/>
  <c r="D1398" i="32"/>
  <c r="H1398" i="32"/>
  <c r="G1398" i="32"/>
  <c r="L1397" i="32"/>
  <c r="E1397" i="32"/>
  <c r="D1397" i="32"/>
  <c r="H1397" i="32"/>
  <c r="G1397" i="32"/>
  <c r="L1396" i="32"/>
  <c r="E1396" i="32"/>
  <c r="D1396" i="32"/>
  <c r="H1396" i="32"/>
  <c r="G1396" i="32"/>
  <c r="L1395" i="32"/>
  <c r="E1395" i="32"/>
  <c r="D1395" i="32"/>
  <c r="H1395" i="32"/>
  <c r="G1395" i="32"/>
  <c r="L1394" i="32"/>
  <c r="E1394" i="32"/>
  <c r="D1394" i="32"/>
  <c r="H1394" i="32"/>
  <c r="G1394" i="32"/>
  <c r="L1393" i="32"/>
  <c r="E1393" i="32"/>
  <c r="D1393" i="32"/>
  <c r="H1393" i="32"/>
  <c r="G1393" i="32"/>
  <c r="L1392" i="32"/>
  <c r="E1392" i="32"/>
  <c r="D1392" i="32"/>
  <c r="H1392" i="32"/>
  <c r="G1392" i="32"/>
  <c r="L1391" i="32"/>
  <c r="E1391" i="32"/>
  <c r="D1391" i="32"/>
  <c r="H1391" i="32"/>
  <c r="G1391" i="32"/>
  <c r="L1390" i="32"/>
  <c r="E1390" i="32"/>
  <c r="D1390" i="32"/>
  <c r="H1390" i="32"/>
  <c r="G1390" i="32"/>
  <c r="L1389" i="32"/>
  <c r="E1389" i="32"/>
  <c r="D1389" i="32"/>
  <c r="H1389" i="32"/>
  <c r="G1389" i="32"/>
  <c r="L1388" i="32"/>
  <c r="E1388" i="32"/>
  <c r="D1388" i="32"/>
  <c r="H1388" i="32"/>
  <c r="G1388" i="32"/>
  <c r="L1387" i="32"/>
  <c r="E1387" i="32"/>
  <c r="D1387" i="32"/>
  <c r="H1387" i="32"/>
  <c r="G1387" i="32"/>
  <c r="L1386" i="32"/>
  <c r="E1386" i="32"/>
  <c r="D1386" i="32"/>
  <c r="H1386" i="32"/>
  <c r="G1386" i="32"/>
  <c r="L1385" i="32"/>
  <c r="E1385" i="32"/>
  <c r="D1385" i="32"/>
  <c r="H1385" i="32"/>
  <c r="G1385" i="32"/>
  <c r="L1384" i="32"/>
  <c r="E1384" i="32"/>
  <c r="D1384" i="32"/>
  <c r="H1384" i="32"/>
  <c r="G1384" i="32"/>
  <c r="L1383" i="32"/>
  <c r="E1383" i="32"/>
  <c r="D1383" i="32"/>
  <c r="H1383" i="32"/>
  <c r="G1383" i="32"/>
  <c r="L1382" i="32"/>
  <c r="E1382" i="32"/>
  <c r="D1382" i="32"/>
  <c r="H1382" i="32"/>
  <c r="G1382" i="32"/>
  <c r="L1380" i="32"/>
  <c r="D1380" i="32"/>
  <c r="D1676" i="32" s="1"/>
  <c r="H1380" i="32"/>
  <c r="G1380" i="32"/>
  <c r="L1335" i="32"/>
  <c r="K1335" i="32"/>
  <c r="E1335" i="32"/>
  <c r="D1335" i="32"/>
  <c r="H1335" i="32"/>
  <c r="G1335" i="32"/>
  <c r="L1334" i="32"/>
  <c r="K1334" i="32"/>
  <c r="E1334" i="32"/>
  <c r="D1334" i="32"/>
  <c r="H1334" i="32"/>
  <c r="G1334" i="32"/>
  <c r="L1333" i="32"/>
  <c r="K1333" i="32"/>
  <c r="E1333" i="32"/>
  <c r="D1333" i="32"/>
  <c r="H1333" i="32"/>
  <c r="G1333" i="32"/>
  <c r="L1332" i="32"/>
  <c r="K1332" i="32"/>
  <c r="E1332" i="32"/>
  <c r="D1332" i="32"/>
  <c r="H1332" i="32"/>
  <c r="H1336" i="32" s="1"/>
  <c r="G1332" i="32"/>
  <c r="F1332" i="32" s="1"/>
  <c r="L1331" i="32"/>
  <c r="K1331" i="32"/>
  <c r="E1331" i="32"/>
  <c r="D1331" i="32"/>
  <c r="H1331" i="32"/>
  <c r="G1331" i="32"/>
  <c r="L1330" i="32"/>
  <c r="L1336" i="32" s="1"/>
  <c r="K1330" i="32"/>
  <c r="E1330" i="32"/>
  <c r="D1330" i="32"/>
  <c r="H1330" i="32"/>
  <c r="G1330" i="32"/>
  <c r="F1330" i="32" s="1"/>
  <c r="L1329" i="32"/>
  <c r="K1329" i="32"/>
  <c r="E1329" i="32"/>
  <c r="D1329" i="32"/>
  <c r="H1329" i="32"/>
  <c r="G1329" i="32"/>
  <c r="L1327" i="32"/>
  <c r="K1327" i="32"/>
  <c r="E1327" i="32"/>
  <c r="D1327" i="32"/>
  <c r="H1327" i="32"/>
  <c r="G1327" i="32"/>
  <c r="L1326" i="32"/>
  <c r="K1326" i="32"/>
  <c r="E1326" i="32"/>
  <c r="D1326" i="32"/>
  <c r="H1326" i="32"/>
  <c r="G1326" i="32"/>
  <c r="L1325" i="32"/>
  <c r="K1325" i="32"/>
  <c r="E1325" i="32"/>
  <c r="D1325" i="32"/>
  <c r="H1325" i="32"/>
  <c r="G1325" i="32"/>
  <c r="L1324" i="32"/>
  <c r="K1324" i="32"/>
  <c r="E1324" i="32"/>
  <c r="D1324" i="32"/>
  <c r="H1324" i="32"/>
  <c r="G1324" i="32"/>
  <c r="L1323" i="32"/>
  <c r="L1328" i="32" s="1"/>
  <c r="K1323" i="32"/>
  <c r="E1323" i="32"/>
  <c r="D1323" i="32"/>
  <c r="H1323" i="32"/>
  <c r="H1328" i="32" s="1"/>
  <c r="G1323" i="32"/>
  <c r="F1323" i="32" s="1"/>
  <c r="F1328" i="32" s="1"/>
  <c r="L1321" i="32"/>
  <c r="K1321" i="32"/>
  <c r="E1321" i="32"/>
  <c r="D1321" i="32"/>
  <c r="H1321" i="32"/>
  <c r="F1321" i="32" s="1"/>
  <c r="G1321" i="32"/>
  <c r="L1320" i="32"/>
  <c r="K1320" i="32"/>
  <c r="E1320" i="32"/>
  <c r="D1320" i="32"/>
  <c r="H1320" i="32"/>
  <c r="G1320" i="32"/>
  <c r="F1320" i="32" s="1"/>
  <c r="L1319" i="32"/>
  <c r="K1319" i="32"/>
  <c r="E1319" i="32"/>
  <c r="D1319" i="32"/>
  <c r="H1319" i="32"/>
  <c r="G1319" i="32"/>
  <c r="L1318" i="32"/>
  <c r="K1318" i="32"/>
  <c r="E1318" i="32"/>
  <c r="D1318" i="32"/>
  <c r="H1318" i="32"/>
  <c r="G1318" i="32"/>
  <c r="L1317" i="32"/>
  <c r="K1317" i="32"/>
  <c r="E1317" i="32"/>
  <c r="D1317" i="32"/>
  <c r="H1317" i="32"/>
  <c r="F1317" i="32" s="1"/>
  <c r="G1317" i="32"/>
  <c r="L1316" i="32"/>
  <c r="K1316" i="32"/>
  <c r="E1316" i="32"/>
  <c r="D1316" i="32"/>
  <c r="H1316" i="32"/>
  <c r="G1316" i="32"/>
  <c r="F1316" i="32" s="1"/>
  <c r="L1315" i="32"/>
  <c r="K1315" i="32"/>
  <c r="K1322" i="32" s="1"/>
  <c r="E1315" i="32"/>
  <c r="D1315" i="32"/>
  <c r="H1315" i="32"/>
  <c r="H1322" i="32" s="1"/>
  <c r="G1315" i="32"/>
  <c r="F1605" i="32"/>
  <c r="F1669" i="32"/>
  <c r="F1608" i="32"/>
  <c r="F1391" i="32"/>
  <c r="F1331" i="32"/>
  <c r="F1709" i="32"/>
  <c r="F1307" i="32"/>
  <c r="F1301" i="32"/>
  <c r="F1442" i="32"/>
  <c r="F1309" i="32"/>
  <c r="F1626" i="32"/>
  <c r="F1468" i="32"/>
  <c r="F1484" i="32"/>
  <c r="F1492" i="32"/>
  <c r="F1500" i="32"/>
  <c r="F1524" i="32"/>
  <c r="F1532" i="32"/>
  <c r="F1634" i="32"/>
  <c r="F1658"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585" i="32"/>
  <c r="F1589" i="32"/>
  <c r="F1637" i="32"/>
  <c r="F1435" i="32"/>
  <c r="F1467" i="32"/>
  <c r="F1475" i="32"/>
  <c r="F1560" i="32"/>
  <c r="F1595" i="32"/>
  <c r="F1438" i="32"/>
  <c r="F1454" i="32"/>
  <c r="F1478" i="32"/>
  <c r="F1539" i="32"/>
  <c r="F1689" i="32"/>
  <c r="F1685" i="32"/>
  <c r="F1681" i="32"/>
  <c r="L1711" i="32"/>
  <c r="F1602" i="32"/>
  <c r="K1711" i="32"/>
  <c r="F1593" i="32"/>
  <c r="E1700" i="32"/>
  <c r="J1711" i="32"/>
  <c r="F1334" i="32"/>
  <c r="D1700" i="32"/>
  <c r="D1711" i="32"/>
  <c r="I1711"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1698" i="32"/>
  <c r="F1319" i="32"/>
  <c r="F35" i="32"/>
  <c r="F1606" i="32"/>
  <c r="F1610" i="32"/>
  <c r="F1614" i="32"/>
  <c r="F1618" i="32"/>
  <c r="F1638" i="32"/>
  <c r="F1473" i="32"/>
  <c r="F1521" i="32"/>
  <c r="F1673" i="32"/>
  <c r="F1547"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443" i="32"/>
  <c r="F1549" i="32"/>
  <c r="F1552" i="32"/>
  <c r="F1392" i="32"/>
  <c r="F1459" i="32"/>
  <c r="F1537" i="32"/>
  <c r="F1622" i="32"/>
  <c r="F1630" i="32"/>
  <c r="F1642" i="32"/>
  <c r="F1523" i="32"/>
  <c r="F1399" i="32"/>
  <c r="F1445" i="32"/>
  <c r="F1453" i="32"/>
  <c r="F1544" i="32"/>
  <c r="F1550" i="32"/>
  <c r="F1421" i="32"/>
  <c r="F1449" i="32"/>
  <c r="F1452" i="32"/>
  <c r="F1535" i="32"/>
  <c r="F1543" i="32"/>
  <c r="F1546" i="32"/>
  <c r="F1588" i="32"/>
  <c r="F1600" i="32"/>
  <c r="F1616" i="32"/>
  <c r="F1628" i="32"/>
  <c r="F1636" i="32"/>
  <c r="F1390" i="32"/>
  <c r="F1410" i="32"/>
  <c r="F1432" i="32"/>
  <c r="F1446" i="32"/>
  <c r="F1460" i="32"/>
  <c r="F1545" i="32"/>
  <c r="F1655" i="32"/>
  <c r="L1699" i="32"/>
  <c r="F1448" i="32"/>
  <c r="F1451" i="32"/>
  <c r="F1490" i="32"/>
  <c r="F1496" i="32"/>
  <c r="F1326" i="32"/>
  <c r="F1380" i="32"/>
  <c r="F1395" i="32"/>
  <c r="F1531" i="32"/>
  <c r="F1296" i="32"/>
  <c r="F1462" i="32"/>
  <c r="F1646" i="32"/>
  <c r="F1670" i="32"/>
  <c r="F1434" i="32"/>
  <c r="F1567" i="32"/>
  <c r="F1633" i="32"/>
  <c r="F1677" i="32"/>
  <c r="F38" i="32"/>
  <c r="F1695" i="32"/>
  <c r="F1690" i="32"/>
  <c r="K1328" i="32"/>
  <c r="F1408" i="32"/>
  <c r="F1427" i="32"/>
  <c r="F1430" i="32"/>
  <c r="F1444" i="32"/>
  <c r="F1447" i="32"/>
  <c r="F1472" i="32"/>
  <c r="F1489" i="32"/>
  <c r="F1538" i="32"/>
  <c r="F1553" i="32"/>
  <c r="F1304" i="32"/>
  <c r="F1305" i="32"/>
  <c r="F1404" i="32"/>
  <c r="F1436" i="32"/>
  <c r="F1439" i="32"/>
  <c r="F1485" i="32"/>
  <c r="F1494" i="32"/>
  <c r="F1522" i="32"/>
  <c r="F1540" i="32"/>
  <c r="F1660" i="32"/>
  <c r="F1665" i="32"/>
  <c r="F1706" i="32"/>
  <c r="F1702" i="32"/>
  <c r="F1400" i="32"/>
  <c r="F1406" i="32"/>
  <c r="F1420" i="32"/>
  <c r="F1482" i="32"/>
  <c r="F1509" i="32"/>
  <c r="F1512" i="32"/>
  <c r="F1515" i="32"/>
  <c r="F1518" i="32"/>
  <c r="F1533" i="32"/>
  <c r="F1536" i="32"/>
  <c r="F1557" i="32"/>
  <c r="F1561" i="32"/>
  <c r="F1650" i="32"/>
  <c r="F1654" i="32"/>
  <c r="F1683" i="32"/>
  <c r="F1641" i="32"/>
  <c r="F1645" i="32"/>
  <c r="F1333" i="32"/>
  <c r="F1387" i="32"/>
  <c r="F1403" i="32"/>
  <c r="F1411" i="32"/>
  <c r="F1414" i="32"/>
  <c r="F1429" i="32"/>
  <c r="F1470" i="32"/>
  <c r="F1487" i="32"/>
  <c r="F42" i="32"/>
  <c r="F1308" i="32"/>
  <c r="F1425" i="32"/>
  <c r="F1461" i="32"/>
  <c r="F1671" i="32"/>
  <c r="H1699" i="32"/>
  <c r="F41" i="32"/>
  <c r="F1708" i="32"/>
  <c r="F1704"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407" i="32"/>
  <c r="F1413" i="32"/>
  <c r="F1298" i="32"/>
  <c r="F1300" i="32"/>
  <c r="K1676"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672" i="32"/>
  <c r="H1711" i="32"/>
  <c r="G27" i="32"/>
  <c r="F1530" i="32"/>
  <c r="F1397" i="32"/>
  <c r="F1555" i="32"/>
  <c r="F1694" i="32"/>
  <c r="F1707" i="32"/>
  <c r="F1703" i="32"/>
  <c r="H26" i="32"/>
  <c r="F1501" i="32"/>
  <c r="F1513" i="32"/>
  <c r="F1393" i="32"/>
  <c r="F1440" i="32"/>
  <c r="F1466" i="32"/>
  <c r="F1469" i="32"/>
  <c r="F1481" i="32"/>
  <c r="F1519" i="32"/>
  <c r="F1381" i="32"/>
  <c r="D27" i="32"/>
  <c r="J1322" i="32"/>
  <c r="F1299" i="32"/>
  <c r="L26" i="32"/>
  <c r="L1676" i="32"/>
  <c r="H27" i="32"/>
  <c r="F1696" i="32"/>
  <c r="F1691" i="32"/>
  <c r="F1687" i="32"/>
  <c r="I1699" i="32"/>
  <c r="F1409" i="32"/>
  <c r="F1441" i="32"/>
  <c r="J1699" i="32"/>
  <c r="J1328" i="32"/>
  <c r="F1327" i="32"/>
  <c r="F1394" i="32"/>
  <c r="F1426" i="32"/>
  <c r="F1433" i="32"/>
  <c r="F1465" i="32"/>
  <c r="F1497" i="32"/>
  <c r="F1529" i="32"/>
  <c r="F1697" i="32"/>
  <c r="F1692" i="32"/>
  <c r="F1688" i="32"/>
  <c r="G1711" i="32"/>
  <c r="F1418" i="32"/>
  <c r="F1306" i="32"/>
  <c r="F1325" i="32"/>
  <c r="K1336" i="32"/>
  <c r="F1385" i="32"/>
  <c r="F1424" i="32"/>
  <c r="F1456" i="32"/>
  <c r="F1488" i="32"/>
  <c r="F1520" i="32"/>
  <c r="F1563" i="32"/>
  <c r="F1564" i="32"/>
  <c r="F37" i="32"/>
  <c r="F39" i="32"/>
  <c r="F1705" i="32"/>
  <c r="F1701" i="32"/>
  <c r="F1686" i="32"/>
  <c r="K1699" i="32"/>
  <c r="F1693" i="32"/>
  <c r="G1328" i="32"/>
  <c r="F1324" i="32"/>
  <c r="G1699" i="32"/>
  <c r="F1680" i="32"/>
  <c r="H25" i="32"/>
  <c r="L25" i="32"/>
  <c r="G1336" i="32"/>
  <c r="F1329" i="32"/>
  <c r="H1676" i="32"/>
  <c r="F1384" i="32"/>
  <c r="G1676" i="32"/>
  <c r="I1676" i="32"/>
  <c r="L1322" i="32"/>
  <c r="E1380" i="32"/>
  <c r="E1676" i="32"/>
  <c r="J1676" i="32"/>
  <c r="F1417" i="32"/>
  <c r="K26" i="32"/>
  <c r="K25" i="32"/>
  <c r="G25" i="32"/>
  <c r="F25" i="32" s="1"/>
  <c r="E26" i="32"/>
  <c r="K27" i="32"/>
  <c r="D37" i="32"/>
  <c r="E27" i="32"/>
  <c r="L27" i="32"/>
  <c r="K1314" i="32"/>
  <c r="G26" i="32"/>
  <c r="F26" i="32" s="1"/>
  <c r="D26" i="32"/>
  <c r="F1700" i="32"/>
  <c r="F1711" i="32"/>
  <c r="F27" i="32"/>
  <c r="F1676" i="32"/>
  <c r="F1699" i="32"/>
  <c r="D25" i="32"/>
  <c r="E25" i="32"/>
  <c r="C16" i="32"/>
  <c r="E16" i="32"/>
  <c r="D16" i="32"/>
  <c r="F16" i="32"/>
  <c r="J26" i="59" l="1"/>
  <c r="I18" i="59" s="1"/>
  <c r="J25" i="59"/>
  <c r="L25" i="59" s="1"/>
  <c r="J24" i="59"/>
  <c r="G25" i="59"/>
  <c r="G26" i="59"/>
  <c r="G24" i="59"/>
  <c r="FN23" i="32"/>
  <c r="D1328" i="32"/>
  <c r="G23" i="32"/>
  <c r="GI23" i="32"/>
  <c r="CK23" i="32"/>
  <c r="CX23" i="32"/>
  <c r="AK23" i="32"/>
  <c r="AG23" i="32"/>
  <c r="BH23" i="32"/>
  <c r="BL23" i="32"/>
  <c r="EH23" i="32"/>
  <c r="EX23" i="32"/>
  <c r="BG23" i="32"/>
  <c r="BT23" i="32"/>
  <c r="I23" i="32"/>
  <c r="BQ23" i="32"/>
  <c r="FL23" i="32"/>
  <c r="DY23" i="32"/>
  <c r="DC23" i="32"/>
  <c r="FJ23" i="32"/>
  <c r="CZ23" i="32"/>
  <c r="F1336" i="32"/>
  <c r="J1314" i="32"/>
  <c r="E1328" i="32"/>
  <c r="F1164" i="32"/>
  <c r="F1077" i="32"/>
  <c r="F1022" i="32"/>
  <c r="F1007" i="32"/>
  <c r="F1004" i="32"/>
  <c r="F967" i="32"/>
  <c r="F919" i="32"/>
  <c r="I1328" i="32"/>
  <c r="G1322" i="32"/>
  <c r="D1314" i="32"/>
  <c r="F1135" i="32"/>
  <c r="F1083" i="32"/>
  <c r="F1337" i="32"/>
  <c r="G1379" i="32"/>
  <c r="F1028" i="32"/>
  <c r="F1027" i="32"/>
  <c r="F979" i="32"/>
  <c r="F955" i="32"/>
  <c r="F920" i="32"/>
  <c r="I1322" i="32"/>
  <c r="F29" i="32"/>
  <c r="F1173" i="32"/>
  <c r="F1138" i="32"/>
  <c r="F1133" i="32"/>
  <c r="F1130" i="32"/>
  <c r="F1088" i="32"/>
  <c r="F1053" i="32"/>
  <c r="F1050" i="32"/>
  <c r="F1039" i="32"/>
  <c r="F1034" i="32"/>
  <c r="F1033" i="32"/>
  <c r="F956" i="32"/>
  <c r="I1336" i="32"/>
  <c r="J1336" i="32"/>
  <c r="E1322" i="32"/>
  <c r="D1336" i="32"/>
  <c r="F1106" i="32"/>
  <c r="I1314" i="32"/>
  <c r="F1160" i="32"/>
  <c r="F1154" i="32"/>
  <c r="F1148" i="32"/>
  <c r="F1109" i="32"/>
  <c r="F1108" i="32"/>
  <c r="F1104" i="32"/>
  <c r="F1064" i="32"/>
  <c r="F930" i="32"/>
  <c r="F818" i="32"/>
  <c r="F812" i="32"/>
  <c r="F757" i="32"/>
  <c r="F743" i="32"/>
  <c r="F649" i="32"/>
  <c r="F633" i="32"/>
  <c r="F631" i="32"/>
  <c r="F616" i="32"/>
  <c r="F607" i="32"/>
  <c r="F589" i="32"/>
  <c r="F586" i="32"/>
  <c r="F569" i="32"/>
  <c r="F567" i="32"/>
  <c r="F563" i="32"/>
  <c r="F560" i="32"/>
  <c r="F554" i="32"/>
  <c r="F552" i="32"/>
  <c r="F545" i="32"/>
  <c r="F542" i="32"/>
  <c r="F523" i="32"/>
  <c r="F522" i="32"/>
  <c r="F484" i="32"/>
  <c r="F483" i="32"/>
  <c r="F459" i="32"/>
  <c r="F1268" i="32"/>
  <c r="F1207" i="32"/>
  <c r="H1379" i="32"/>
  <c r="F936" i="32"/>
  <c r="F934" i="32"/>
  <c r="F931" i="32"/>
  <c r="F929" i="32"/>
  <c r="F896" i="32"/>
  <c r="F892" i="32"/>
  <c r="F890" i="32"/>
  <c r="F849" i="32"/>
  <c r="F793" i="32"/>
  <c r="F745" i="32"/>
  <c r="F707" i="32"/>
  <c r="F702" i="32"/>
  <c r="F653" i="32"/>
  <c r="F652" i="32"/>
  <c r="F636" i="32"/>
  <c r="F601" i="32"/>
  <c r="F597" i="32"/>
  <c r="F575" i="32"/>
  <c r="F502" i="32"/>
  <c r="F498" i="32"/>
  <c r="F497" i="32"/>
  <c r="F465" i="32"/>
  <c r="F463" i="32"/>
  <c r="F445" i="32"/>
  <c r="F443" i="32"/>
  <c r="F388" i="32"/>
  <c r="F387" i="32"/>
  <c r="F364" i="32"/>
  <c r="F226" i="32"/>
  <c r="F777" i="32"/>
  <c r="F773" i="32"/>
  <c r="F673" i="32"/>
  <c r="F581" i="32"/>
  <c r="F487" i="32"/>
  <c r="F474" i="32"/>
  <c r="F472" i="32"/>
  <c r="F470" i="32"/>
  <c r="F449" i="32"/>
  <c r="F82" i="32"/>
  <c r="F904" i="32"/>
  <c r="F902" i="32"/>
  <c r="F862" i="32"/>
  <c r="F779" i="32"/>
  <c r="F722" i="32"/>
  <c r="F716" i="32"/>
  <c r="F692" i="32"/>
  <c r="F669" i="32"/>
  <c r="F664" i="32"/>
  <c r="F514" i="32"/>
  <c r="F492" i="32"/>
  <c r="F450" i="32"/>
  <c r="F424" i="32"/>
  <c r="F234" i="32"/>
  <c r="F139" i="32"/>
  <c r="F138" i="32"/>
  <c r="F520" i="32"/>
  <c r="F873" i="32"/>
  <c r="F731" i="32"/>
  <c r="F611" i="32"/>
  <c r="F112" i="32"/>
  <c r="F393" i="32"/>
  <c r="F218" i="32"/>
  <c r="F215" i="32"/>
  <c r="F175" i="32"/>
  <c r="F102" i="32"/>
  <c r="F96" i="32"/>
  <c r="F93" i="32"/>
  <c r="F78" i="32"/>
  <c r="F46" i="32"/>
  <c r="F1271" i="32"/>
  <c r="F1267" i="32"/>
  <c r="F1338" i="32"/>
  <c r="E1379" i="32"/>
  <c r="F410" i="32"/>
  <c r="F374" i="32"/>
  <c r="F373" i="32"/>
  <c r="F308" i="32"/>
  <c r="F306" i="32"/>
  <c r="F294" i="32"/>
  <c r="F282" i="32"/>
  <c r="F281" i="32"/>
  <c r="F222" i="32"/>
  <c r="F186" i="32"/>
  <c r="F100" i="32"/>
  <c r="F98" i="32"/>
  <c r="F97" i="32"/>
  <c r="L1379" i="32"/>
  <c r="F409" i="32"/>
  <c r="F379" i="32"/>
  <c r="F334" i="32"/>
  <c r="F316" i="32"/>
  <c r="F165" i="32"/>
  <c r="F149" i="32"/>
  <c r="F1258" i="32"/>
  <c r="F1236" i="32"/>
  <c r="F1224" i="32"/>
  <c r="F1223" i="32"/>
  <c r="I1379" i="32"/>
  <c r="K1379" i="32"/>
  <c r="F1339" i="32"/>
  <c r="F412" i="32"/>
  <c r="F380" i="32"/>
  <c r="F354" i="32"/>
  <c r="F336" i="32"/>
  <c r="F321" i="32"/>
  <c r="F318" i="32"/>
  <c r="F269" i="32"/>
  <c r="F198" i="32"/>
  <c r="F164" i="32"/>
  <c r="F163" i="32"/>
  <c r="F124" i="32"/>
  <c r="F1284" i="32"/>
  <c r="F1259" i="32"/>
  <c r="F1255" i="32"/>
  <c r="F1251" i="32"/>
  <c r="F1232" i="32"/>
  <c r="F1341" i="32"/>
  <c r="F360" i="32"/>
  <c r="F352" i="32"/>
  <c r="F113" i="32"/>
  <c r="F1287" i="32"/>
  <c r="H23" i="32"/>
  <c r="F23" i="32" s="1"/>
  <c r="EU23" i="32"/>
  <c r="EA23" i="32"/>
  <c r="BZ23" i="32"/>
  <c r="CB23" i="32"/>
  <c r="BK23" i="32"/>
  <c r="GF23" i="32"/>
  <c r="FP23" i="32"/>
  <c r="AB23" i="32"/>
  <c r="AE23" i="32"/>
  <c r="GG23" i="32"/>
  <c r="CI23" i="32"/>
  <c r="BC23" i="32"/>
  <c r="CG23" i="32"/>
  <c r="S23" i="32"/>
  <c r="GC23" i="32"/>
  <c r="CR23" i="32"/>
  <c r="AW23" i="32"/>
  <c r="AR23" i="32"/>
  <c r="AD23" i="32"/>
  <c r="D1322" i="32"/>
  <c r="FM23" i="32"/>
  <c r="L23" i="32"/>
  <c r="FE23" i="32"/>
  <c r="EN23" i="32"/>
  <c r="DZ23" i="32"/>
  <c r="BI23" i="32"/>
  <c r="FW23" i="32"/>
  <c r="DV23" i="32"/>
  <c r="AL23" i="32"/>
  <c r="CS23" i="32"/>
  <c r="GB23" i="32"/>
  <c r="EV23" i="32"/>
  <c r="FO23" i="32"/>
  <c r="DJ23" i="32"/>
  <c r="W23" i="32"/>
  <c r="Q23" i="32"/>
  <c r="EF23" i="32"/>
  <c r="AV23" i="32"/>
  <c r="Z23" i="32"/>
  <c r="CA23" i="32"/>
  <c r="AU23" i="32"/>
  <c r="D23" i="32"/>
  <c r="J23" i="32"/>
  <c r="EC23" i="32"/>
  <c r="V23" i="32"/>
  <c r="FY23" i="32"/>
  <c r="ED23" i="32"/>
  <c r="DK23" i="32"/>
  <c r="AX23" i="32"/>
  <c r="DI23" i="32"/>
  <c r="DS23" i="32"/>
  <c r="AP23" i="32"/>
  <c r="EE23" i="32"/>
  <c r="AQ23" i="32"/>
  <c r="FS23" i="32"/>
  <c r="FV23" i="32"/>
  <c r="AZ23" i="32"/>
  <c r="X23" i="32"/>
  <c r="GA23" i="32"/>
  <c r="AI23" i="32"/>
  <c r="AJ23" i="32"/>
  <c r="EO23" i="32"/>
  <c r="E1336" i="32"/>
  <c r="E23" i="32"/>
  <c r="FT23" i="32"/>
  <c r="CE23" i="32"/>
  <c r="BR23" i="32"/>
  <c r="BA23" i="32"/>
  <c r="AY23" i="32"/>
  <c r="EP23" i="32"/>
  <c r="GD23" i="32"/>
  <c r="EJ23" i="32"/>
  <c r="N23" i="32"/>
  <c r="DM23" i="32"/>
  <c r="CO23" i="32"/>
  <c r="CC23" i="32"/>
  <c r="DB23" i="32"/>
  <c r="EK23" i="32"/>
  <c r="EY23" i="32"/>
  <c r="GH23" i="32"/>
  <c r="BV23" i="32"/>
  <c r="FU23" i="32"/>
  <c r="DD23" i="32"/>
  <c r="EQ23" i="32"/>
  <c r="M23" i="32"/>
  <c r="FD23" i="32"/>
  <c r="CN23" i="32"/>
  <c r="CY23" i="32"/>
  <c r="FI23" i="32"/>
  <c r="CF23" i="32"/>
  <c r="EW23" i="32"/>
  <c r="CL23" i="32"/>
  <c r="BS23" i="32"/>
  <c r="FF23" i="32"/>
  <c r="CV23" i="32"/>
  <c r="FG23" i="32"/>
  <c r="EB23" i="32"/>
  <c r="AH23" i="32"/>
  <c r="EI23" i="32"/>
  <c r="CH23" i="32"/>
  <c r="DT23" i="32"/>
  <c r="FH23" i="32"/>
  <c r="EG23" i="32"/>
  <c r="AT23" i="32"/>
  <c r="GK23" i="32"/>
  <c r="AN23" i="32"/>
  <c r="AS23" i="32"/>
  <c r="DE23" i="32"/>
  <c r="CW23" i="32"/>
  <c r="BU23" i="32"/>
  <c r="DU23" i="32"/>
  <c r="BM23" i="32"/>
  <c r="FX23" i="32"/>
  <c r="DQ23" i="32"/>
  <c r="DL23" i="32"/>
  <c r="CU23" i="32"/>
  <c r="AA23" i="32"/>
  <c r="BF23" i="32"/>
  <c r="BY23" i="32"/>
  <c r="DG23" i="32"/>
  <c r="T23" i="32"/>
  <c r="DO23" i="32"/>
  <c r="R23" i="32"/>
  <c r="P23" i="32"/>
  <c r="FB23" i="32"/>
  <c r="AC23" i="32"/>
  <c r="ER23" i="32"/>
  <c r="DN23" i="32"/>
  <c r="Y23" i="32"/>
  <c r="CT23" i="32"/>
  <c r="FK23" i="32"/>
  <c r="AM23" i="32"/>
  <c r="DF23" i="32"/>
  <c r="BJ23" i="32"/>
  <c r="BE23" i="32"/>
  <c r="BN23" i="32"/>
  <c r="CP23" i="32"/>
  <c r="GJ23" i="32"/>
  <c r="CM23" i="32"/>
  <c r="EZ23" i="32"/>
  <c r="CJ23" i="32"/>
  <c r="BB23" i="32"/>
  <c r="AO23" i="32"/>
  <c r="FZ23" i="32"/>
  <c r="BP23" i="32"/>
  <c r="DW23" i="32"/>
  <c r="U23" i="32"/>
  <c r="O23" i="32"/>
  <c r="FQ23" i="32"/>
  <c r="AF23" i="32"/>
  <c r="EM23" i="32"/>
  <c r="CD23" i="32"/>
  <c r="K23" i="32"/>
  <c r="FR23" i="32"/>
  <c r="FC23" i="32"/>
  <c r="BW23" i="32"/>
  <c r="BD23" i="32"/>
  <c r="DA23" i="32"/>
  <c r="DP23" i="32"/>
  <c r="DX23" i="32"/>
  <c r="BO23" i="32"/>
  <c r="FA23" i="32"/>
  <c r="DH23" i="32"/>
  <c r="GL23" i="32"/>
  <c r="BX23" i="32"/>
  <c r="ES23" i="32"/>
  <c r="DR23" i="32"/>
  <c r="CQ23" i="32"/>
  <c r="ET23" i="32"/>
  <c r="GE23" i="32"/>
  <c r="EL23" i="32"/>
  <c r="E1314" i="32"/>
  <c r="F1315" i="32"/>
  <c r="F1322" i="32" s="1"/>
  <c r="F299" i="32"/>
  <c r="F298" i="32"/>
  <c r="D1379" i="32"/>
  <c r="J1379" i="32"/>
  <c r="B102" i="56"/>
  <c r="B115" i="56" s="1"/>
  <c r="B128" i="56" s="1"/>
  <c r="B141" i="56" s="1"/>
  <c r="B153" i="56" s="1"/>
  <c r="B165" i="56" s="1"/>
  <c r="K136" i="56"/>
  <c r="K141" i="56"/>
  <c r="K140" i="56"/>
  <c r="K139" i="56"/>
  <c r="K123" i="56"/>
  <c r="K127" i="56"/>
  <c r="K126" i="56"/>
  <c r="B87" i="56"/>
  <c r="B99" i="56"/>
  <c r="B112" i="56" s="1"/>
  <c r="B125" i="56" s="1"/>
  <c r="B138" i="56" s="1"/>
  <c r="B150" i="56" s="1"/>
  <c r="B162" i="56" s="1"/>
  <c r="B87" i="46"/>
  <c r="B97" i="46" s="1"/>
  <c r="B108" i="46" s="1"/>
  <c r="B119" i="46" s="1"/>
  <c r="B132" i="46" s="1"/>
  <c r="B144" i="46" s="1"/>
  <c r="B156" i="46" s="1"/>
  <c r="K137" i="56"/>
  <c r="K138" i="56"/>
  <c r="K125" i="56"/>
  <c r="K124" i="56"/>
  <c r="K128" i="56"/>
  <c r="B96" i="56"/>
  <c r="B109" i="56" s="1"/>
  <c r="B122" i="56" s="1"/>
  <c r="B135" i="56" s="1"/>
  <c r="B147" i="56" s="1"/>
  <c r="B159" i="56" s="1"/>
  <c r="L87" i="59"/>
  <c r="M87" i="59" s="1"/>
  <c r="P87" i="59" s="1"/>
  <c r="H13" i="59" s="1"/>
  <c r="L59" i="59"/>
  <c r="M59" i="59" s="1"/>
  <c r="B86" i="56"/>
  <c r="C14" i="32"/>
  <c r="D14" i="32" s="1"/>
  <c r="E14" i="32" s="1"/>
  <c r="F14" i="32" s="1"/>
  <c r="E12" i="50" s="1"/>
  <c r="E14" i="50" s="1"/>
  <c r="E26" i="50" s="1"/>
  <c r="G26" i="50" s="1"/>
  <c r="G27" i="50" s="1"/>
  <c r="G28" i="50" s="1"/>
  <c r="E9" i="59"/>
  <c r="D9" i="59"/>
  <c r="B97" i="56"/>
  <c r="B110" i="56" s="1"/>
  <c r="B123" i="56" s="1"/>
  <c r="B136" i="56" s="1"/>
  <c r="B148" i="56" s="1"/>
  <c r="B160" i="56" s="1"/>
  <c r="B85" i="56"/>
  <c r="L45" i="59"/>
  <c r="M45" i="59" s="1"/>
  <c r="P45" i="59" s="1"/>
  <c r="E13" i="59" s="1"/>
  <c r="L73" i="59"/>
  <c r="M73" i="59" s="1"/>
  <c r="P73" i="59" s="1"/>
  <c r="G13" i="59" s="1"/>
  <c r="P16" i="32"/>
  <c r="J48" i="57"/>
  <c r="K48" i="57" s="1"/>
  <c r="J47" i="57"/>
  <c r="K47" i="57" s="1"/>
  <c r="J46" i="57"/>
  <c r="K46" i="57" s="1"/>
  <c r="F45" i="57"/>
  <c r="D24" i="57"/>
  <c r="E28" i="57"/>
  <c r="D41" i="57"/>
  <c r="F41" i="57"/>
  <c r="E23" i="57"/>
  <c r="F23" i="57"/>
  <c r="D23" i="57"/>
  <c r="E27" i="57"/>
  <c r="F27" i="57"/>
  <c r="D27" i="57"/>
  <c r="D22" i="57"/>
  <c r="F46" i="57"/>
  <c r="F44" i="57"/>
  <c r="E48" i="57"/>
  <c r="D48" i="57"/>
  <c r="F20" i="57"/>
  <c r="D20" i="57"/>
  <c r="E20" i="57"/>
  <c r="E32" i="57"/>
  <c r="F32" i="57"/>
  <c r="D32" i="57"/>
  <c r="E39" i="57"/>
  <c r="D39" i="57"/>
  <c r="F39" i="57"/>
  <c r="E17" i="57"/>
  <c r="D17" i="57"/>
  <c r="F17" i="57"/>
  <c r="D35" i="57"/>
  <c r="E35" i="57"/>
  <c r="F35" i="57"/>
  <c r="E36" i="57"/>
  <c r="F36" i="57"/>
  <c r="D36" i="57"/>
  <c r="D13" i="57"/>
  <c r="E13" i="57"/>
  <c r="F13" i="57"/>
  <c r="D31" i="57"/>
  <c r="E31" i="57"/>
  <c r="F31" i="57"/>
  <c r="D29" i="57"/>
  <c r="E38" i="57"/>
  <c r="F28" i="57"/>
  <c r="E30" i="57"/>
  <c r="E22" i="57"/>
  <c r="E42" i="57"/>
  <c r="D19" i="57"/>
  <c r="F19" i="57"/>
  <c r="D30" i="57"/>
  <c r="D26" i="57"/>
  <c r="F29" i="57"/>
  <c r="D25" i="57"/>
  <c r="E19" i="57"/>
  <c r="F15" i="57"/>
  <c r="E41" i="57"/>
  <c r="E26" i="57"/>
  <c r="F25" i="57"/>
  <c r="D34" i="57"/>
  <c r="F38" i="57"/>
  <c r="F34" i="57"/>
  <c r="F22" i="57"/>
  <c r="L24" i="59" l="1"/>
  <c r="I17" i="59"/>
  <c r="M24" i="59"/>
  <c r="P24" i="59" s="1"/>
  <c r="M25" i="59"/>
  <c r="L26" i="59"/>
  <c r="M26" i="59" s="1"/>
  <c r="P26" i="59" s="1"/>
  <c r="P59" i="59"/>
  <c r="G29" i="50"/>
  <c r="G30" i="50" s="1"/>
  <c r="M41" i="50" s="1"/>
  <c r="F1379" i="32"/>
  <c r="E27" i="50"/>
  <c r="E28" i="50" s="1"/>
  <c r="I26" i="50"/>
  <c r="I27" i="50" s="1"/>
  <c r="I28" i="50" s="1"/>
  <c r="J26" i="50"/>
  <c r="J27" i="50" s="1"/>
  <c r="J28" i="50" s="1"/>
  <c r="H26" i="50"/>
  <c r="H27" i="50" s="1"/>
  <c r="H28" i="50" s="1"/>
  <c r="F26" i="50"/>
  <c r="F27" i="50" s="1"/>
  <c r="F28" i="50" s="1"/>
  <c r="F1314" i="32"/>
  <c r="P90" i="59"/>
  <c r="P76" i="59"/>
  <c r="P48" i="59"/>
  <c r="N18" i="61"/>
  <c r="K22" i="46" s="1"/>
  <c r="N21" i="61"/>
  <c r="K28" i="46" s="1"/>
  <c r="E15" i="57"/>
  <c r="D15" i="57"/>
  <c r="N22" i="61"/>
  <c r="K30" i="46" s="1"/>
  <c r="N20" i="61"/>
  <c r="K26" i="46" s="1"/>
  <c r="D33" i="57"/>
  <c r="E33" i="57"/>
  <c r="F33" i="57"/>
  <c r="F40" i="57"/>
  <c r="E40" i="57"/>
  <c r="D40" i="57"/>
  <c r="D18" i="57"/>
  <c r="E18" i="57"/>
  <c r="F18" i="57"/>
  <c r="F37" i="57"/>
  <c r="D37" i="57"/>
  <c r="E37" i="57"/>
  <c r="F14" i="57"/>
  <c r="D14" i="57"/>
  <c r="E14" i="57"/>
  <c r="E16" i="57"/>
  <c r="D16" i="57"/>
  <c r="F16" i="57"/>
  <c r="P62" i="59" l="1"/>
  <c r="F13" i="59"/>
  <c r="E10" i="47"/>
  <c r="E7" i="47"/>
  <c r="C26" i="42"/>
  <c r="P25" i="59"/>
  <c r="P28" i="59" s="1"/>
  <c r="D12" i="59" s="1"/>
  <c r="M45" i="50"/>
  <c r="E5" i="47"/>
  <c r="F8" i="42"/>
  <c r="F7" i="56"/>
  <c r="M43" i="50"/>
  <c r="E12" i="47" s="1"/>
  <c r="M42" i="50"/>
  <c r="E11" i="47" s="1"/>
  <c r="F7" i="46"/>
  <c r="M44" i="50"/>
  <c r="E13" i="47" s="1"/>
  <c r="F29" i="50"/>
  <c r="F30" i="50" s="1"/>
  <c r="L41" i="50" s="1"/>
  <c r="E21" i="42" s="1"/>
  <c r="H29" i="50"/>
  <c r="H30" i="50" s="1"/>
  <c r="N41" i="50" s="1"/>
  <c r="J29" i="50"/>
  <c r="J30" i="50" s="1"/>
  <c r="P41" i="50" s="1"/>
  <c r="I29" i="50"/>
  <c r="I30" i="50" s="1"/>
  <c r="O41" i="50" s="1"/>
  <c r="E29" i="50"/>
  <c r="E30" i="50" s="1"/>
  <c r="K41" i="50" s="1"/>
  <c r="G12" i="59"/>
  <c r="E12" i="59"/>
  <c r="F12" i="59"/>
  <c r="H12" i="59"/>
  <c r="C29" i="42"/>
  <c r="C28" i="42"/>
  <c r="C30" i="42"/>
  <c r="C27" i="42"/>
  <c r="N19" i="61"/>
  <c r="K24" i="46" s="1"/>
  <c r="N13" i="61"/>
  <c r="K11" i="46" s="1"/>
  <c r="N14" i="61"/>
  <c r="K13" i="46" s="1"/>
  <c r="N16" i="61"/>
  <c r="K18" i="46" s="1"/>
  <c r="N17" i="61"/>
  <c r="K20" i="46" s="1"/>
  <c r="N15" i="61"/>
  <c r="K16" i="46" s="1"/>
  <c r="F10" i="47" l="1"/>
  <c r="F7" i="47"/>
  <c r="F60" i="46"/>
  <c r="F59" i="56" s="1"/>
  <c r="E14" i="47"/>
  <c r="D10" i="47"/>
  <c r="D7" i="47"/>
  <c r="G7" i="47"/>
  <c r="G10" i="47"/>
  <c r="C10" i="47"/>
  <c r="C7" i="47"/>
  <c r="H10" i="47"/>
  <c r="H7" i="47"/>
  <c r="E13" i="42"/>
  <c r="F22" i="42" s="1"/>
  <c r="P45" i="50"/>
  <c r="E38" i="46"/>
  <c r="E47" i="56"/>
  <c r="D38" i="46"/>
  <c r="D47" i="56"/>
  <c r="D26" i="42"/>
  <c r="D13" i="59"/>
  <c r="C25" i="42"/>
  <c r="E26" i="42"/>
  <c r="F15" i="42"/>
  <c r="F17" i="42"/>
  <c r="F150" i="56" s="1"/>
  <c r="F59" i="46"/>
  <c r="F58" i="56" s="1"/>
  <c r="F58" i="46"/>
  <c r="F18" i="42"/>
  <c r="F115" i="56"/>
  <c r="F16" i="42"/>
  <c r="F5" i="47"/>
  <c r="G115" i="56"/>
  <c r="F101" i="56"/>
  <c r="L45" i="50"/>
  <c r="L44" i="50"/>
  <c r="D13" i="47" s="1"/>
  <c r="E7" i="46"/>
  <c r="D5" i="47"/>
  <c r="L43" i="50"/>
  <c r="D12" i="47" s="1"/>
  <c r="E7" i="56"/>
  <c r="L42" i="50"/>
  <c r="D11" i="47" s="1"/>
  <c r="E8" i="42"/>
  <c r="D7" i="46"/>
  <c r="C5" i="47"/>
  <c r="K44" i="50"/>
  <c r="K43" i="50"/>
  <c r="C12" i="47" s="1"/>
  <c r="K42" i="50"/>
  <c r="K45" i="50"/>
  <c r="D8" i="42"/>
  <c r="D7" i="56"/>
  <c r="O45" i="50"/>
  <c r="G14" i="47" s="1"/>
  <c r="O43" i="50"/>
  <c r="H7" i="46"/>
  <c r="G5" i="47"/>
  <c r="O44" i="50"/>
  <c r="G13" i="47" s="1"/>
  <c r="O42" i="50"/>
  <c r="H8" i="42"/>
  <c r="H7" i="56"/>
  <c r="I8" i="42"/>
  <c r="P43" i="50"/>
  <c r="H12" i="47" s="1"/>
  <c r="P44" i="50"/>
  <c r="I7" i="46"/>
  <c r="N45" i="50"/>
  <c r="F14" i="47" s="1"/>
  <c r="G8" i="42"/>
  <c r="N43" i="50"/>
  <c r="F12" i="47" s="1"/>
  <c r="N44" i="50"/>
  <c r="F13" i="47" s="1"/>
  <c r="G7" i="46"/>
  <c r="N42" i="50"/>
  <c r="F11" i="47" s="1"/>
  <c r="G7" i="56"/>
  <c r="M46" i="50"/>
  <c r="H5" i="47"/>
  <c r="I7" i="56"/>
  <c r="P42" i="50"/>
  <c r="F165" i="56"/>
  <c r="F153" i="56"/>
  <c r="F122" i="46"/>
  <c r="F135" i="46"/>
  <c r="F147" i="46"/>
  <c r="F141" i="56"/>
  <c r="N141" i="56" s="1"/>
  <c r="F159" i="46"/>
  <c r="F128" i="56"/>
  <c r="N128" i="56" s="1"/>
  <c r="F158" i="46"/>
  <c r="F164" i="56"/>
  <c r="F146" i="46"/>
  <c r="F127" i="56"/>
  <c r="N127" i="56" s="1"/>
  <c r="F121" i="46"/>
  <c r="F152" i="56"/>
  <c r="F140" i="56"/>
  <c r="N140" i="56" s="1"/>
  <c r="F134" i="46"/>
  <c r="I58" i="46" l="1"/>
  <c r="H11" i="47"/>
  <c r="H16" i="42"/>
  <c r="G11" i="47"/>
  <c r="D60" i="46"/>
  <c r="D59" i="56" s="1"/>
  <c r="C14" i="47"/>
  <c r="D58" i="46"/>
  <c r="C11" i="47"/>
  <c r="H15" i="42"/>
  <c r="G12" i="47"/>
  <c r="F133" i="46"/>
  <c r="N65" i="56"/>
  <c r="F67" i="46"/>
  <c r="F68" i="46" s="1"/>
  <c r="F65" i="56"/>
  <c r="I60" i="46"/>
  <c r="I59" i="56" s="1"/>
  <c r="H14" i="47"/>
  <c r="D59" i="46"/>
  <c r="D58" i="56" s="1"/>
  <c r="C13" i="47"/>
  <c r="E60" i="46"/>
  <c r="E59" i="56" s="1"/>
  <c r="D14" i="47"/>
  <c r="I59" i="46"/>
  <c r="I58" i="56" s="1"/>
  <c r="H13" i="47"/>
  <c r="H60" i="46"/>
  <c r="H59" i="56" s="1"/>
  <c r="H18" i="42"/>
  <c r="H59" i="46"/>
  <c r="H58" i="56" s="1"/>
  <c r="H17" i="42"/>
  <c r="F125" i="56"/>
  <c r="N125" i="56" s="1"/>
  <c r="F29" i="42"/>
  <c r="I18" i="42"/>
  <c r="F162" i="56"/>
  <c r="F119" i="46"/>
  <c r="F156" i="46"/>
  <c r="F132" i="46"/>
  <c r="F51" i="46"/>
  <c r="F49" i="56"/>
  <c r="F39" i="56"/>
  <c r="F40" i="46"/>
  <c r="F50" i="56"/>
  <c r="F40" i="56"/>
  <c r="F41" i="46"/>
  <c r="F48" i="56"/>
  <c r="F39" i="46"/>
  <c r="F38" i="56"/>
  <c r="F51" i="56"/>
  <c r="F41" i="56"/>
  <c r="F77" i="46"/>
  <c r="F27" i="42"/>
  <c r="F50" i="46"/>
  <c r="F160" i="56"/>
  <c r="E58" i="46"/>
  <c r="E59" i="46"/>
  <c r="F117" i="46"/>
  <c r="F130" i="46"/>
  <c r="F136" i="56"/>
  <c r="N136" i="56" s="1"/>
  <c r="F142" i="46"/>
  <c r="F138" i="56"/>
  <c r="N138" i="56" s="1"/>
  <c r="F123" i="56"/>
  <c r="N123" i="56" s="1"/>
  <c r="F144" i="46"/>
  <c r="P46" i="50"/>
  <c r="F106" i="46"/>
  <c r="F148" i="56"/>
  <c r="F48" i="46"/>
  <c r="F154" i="46"/>
  <c r="G15" i="42"/>
  <c r="F66" i="46"/>
  <c r="G17" i="42"/>
  <c r="G59" i="46"/>
  <c r="G58" i="56" s="1"/>
  <c r="H58" i="46"/>
  <c r="F66" i="56"/>
  <c r="G18" i="42"/>
  <c r="G60" i="46"/>
  <c r="G59" i="56" s="1"/>
  <c r="G16" i="42"/>
  <c r="G58" i="46"/>
  <c r="F149" i="56"/>
  <c r="F163" i="56"/>
  <c r="F30" i="42"/>
  <c r="F118" i="46"/>
  <c r="F137" i="56"/>
  <c r="N137" i="56" s="1"/>
  <c r="F161" i="56"/>
  <c r="F155" i="46"/>
  <c r="F124" i="56"/>
  <c r="N124" i="56" s="1"/>
  <c r="F120" i="46"/>
  <c r="F145" i="46"/>
  <c r="F139" i="56"/>
  <c r="N139" i="56" s="1"/>
  <c r="F126" i="56"/>
  <c r="N126" i="56" s="1"/>
  <c r="F157" i="46"/>
  <c r="F28" i="42"/>
  <c r="F151" i="56"/>
  <c r="F143" i="46"/>
  <c r="F49" i="46"/>
  <c r="F131" i="46"/>
  <c r="F78" i="56"/>
  <c r="G90" i="56"/>
  <c r="F90" i="56"/>
  <c r="F102" i="56"/>
  <c r="G78" i="56"/>
  <c r="G102" i="56"/>
  <c r="H77" i="56"/>
  <c r="F114" i="56"/>
  <c r="F77" i="56"/>
  <c r="G122" i="46"/>
  <c r="F89" i="56"/>
  <c r="H114" i="56"/>
  <c r="H101" i="56"/>
  <c r="H89" i="56"/>
  <c r="D66" i="46"/>
  <c r="D16" i="42"/>
  <c r="I66" i="46"/>
  <c r="I16" i="42"/>
  <c r="D15" i="42"/>
  <c r="D17" i="42"/>
  <c r="E15" i="42"/>
  <c r="I17" i="42"/>
  <c r="O46" i="50"/>
  <c r="L46" i="50"/>
  <c r="N46" i="50"/>
  <c r="I15" i="42"/>
  <c r="D13" i="42"/>
  <c r="K46" i="50"/>
  <c r="D18" i="42"/>
  <c r="E16" i="42"/>
  <c r="E17" i="42"/>
  <c r="E18" i="42"/>
  <c r="F88" i="46" l="1"/>
  <c r="F78" i="46"/>
  <c r="F98" i="46"/>
  <c r="F109" i="46"/>
  <c r="O65" i="56"/>
  <c r="G67" i="46"/>
  <c r="G109" i="46" s="1"/>
  <c r="G65" i="56"/>
  <c r="P65" i="56"/>
  <c r="H67" i="46"/>
  <c r="H65" i="56"/>
  <c r="M65" i="56"/>
  <c r="E67" i="46"/>
  <c r="E68" i="46" s="1"/>
  <c r="E65" i="56"/>
  <c r="L65" i="56"/>
  <c r="D67" i="46"/>
  <c r="D109" i="46" s="1"/>
  <c r="D65" i="56"/>
  <c r="I51" i="56"/>
  <c r="Q65" i="56"/>
  <c r="I67" i="46"/>
  <c r="I78" i="46" s="1"/>
  <c r="I65" i="56"/>
  <c r="I151" i="56"/>
  <c r="I145" i="46"/>
  <c r="I133" i="46"/>
  <c r="I88" i="46"/>
  <c r="I120" i="46"/>
  <c r="I163" i="56"/>
  <c r="I51" i="46"/>
  <c r="I139" i="56"/>
  <c r="Q139" i="56" s="1"/>
  <c r="I41" i="56"/>
  <c r="I30" i="42"/>
  <c r="I157" i="46"/>
  <c r="I126" i="56"/>
  <c r="Q126" i="56" s="1"/>
  <c r="F108" i="46"/>
  <c r="E66" i="46"/>
  <c r="E107" i="46" s="1"/>
  <c r="F97" i="46"/>
  <c r="F87" i="56"/>
  <c r="F87" i="46"/>
  <c r="I38" i="56"/>
  <c r="I39" i="46"/>
  <c r="I48" i="56"/>
  <c r="I41" i="46"/>
  <c r="I50" i="56"/>
  <c r="I40" i="56"/>
  <c r="H51" i="56"/>
  <c r="H41" i="56"/>
  <c r="D51" i="56"/>
  <c r="D41" i="56"/>
  <c r="G38" i="56"/>
  <c r="G39" i="46"/>
  <c r="G48" i="56"/>
  <c r="H49" i="56"/>
  <c r="H39" i="56"/>
  <c r="H40" i="46"/>
  <c r="H38" i="56"/>
  <c r="H39" i="46"/>
  <c r="H48" i="56"/>
  <c r="G40" i="46"/>
  <c r="G49" i="56"/>
  <c r="G39" i="56"/>
  <c r="E51" i="56"/>
  <c r="E41" i="56"/>
  <c r="E39" i="46"/>
  <c r="E38" i="56"/>
  <c r="E48" i="56"/>
  <c r="D47" i="46"/>
  <c r="D37" i="56"/>
  <c r="D37" i="46"/>
  <c r="E37" i="46"/>
  <c r="E47" i="46"/>
  <c r="E37" i="56"/>
  <c r="I49" i="56"/>
  <c r="I39" i="56"/>
  <c r="I40" i="46"/>
  <c r="G51" i="56"/>
  <c r="G41" i="56"/>
  <c r="G50" i="56"/>
  <c r="G40" i="56"/>
  <c r="G41" i="46"/>
  <c r="E50" i="56"/>
  <c r="E40" i="56"/>
  <c r="E41" i="46"/>
  <c r="H50" i="56"/>
  <c r="H40" i="56"/>
  <c r="H41" i="46"/>
  <c r="D50" i="56"/>
  <c r="D40" i="56"/>
  <c r="D41" i="46"/>
  <c r="E49" i="56"/>
  <c r="E39" i="56"/>
  <c r="E40" i="46"/>
  <c r="D38" i="56"/>
  <c r="D39" i="46"/>
  <c r="D48" i="56"/>
  <c r="D39" i="56"/>
  <c r="D40" i="46"/>
  <c r="D49" i="56"/>
  <c r="F85" i="46"/>
  <c r="F95" i="46"/>
  <c r="F75" i="46"/>
  <c r="E48" i="46"/>
  <c r="E58" i="56"/>
  <c r="F73" i="56"/>
  <c r="D19" i="42"/>
  <c r="G99" i="56"/>
  <c r="G66" i="46"/>
  <c r="G86" i="56" s="1"/>
  <c r="F107" i="46"/>
  <c r="F76" i="46"/>
  <c r="F86" i="46"/>
  <c r="F96" i="46"/>
  <c r="H66" i="46"/>
  <c r="F113" i="56"/>
  <c r="F76" i="56"/>
  <c r="F88" i="56"/>
  <c r="F100" i="56"/>
  <c r="G159" i="46"/>
  <c r="G141" i="56"/>
  <c r="O141" i="56" s="1"/>
  <c r="G153" i="56"/>
  <c r="G165" i="56"/>
  <c r="G135" i="46"/>
  <c r="G147" i="46"/>
  <c r="G128" i="56"/>
  <c r="O128" i="56" s="1"/>
  <c r="E98" i="56"/>
  <c r="E111" i="56"/>
  <c r="E86" i="56"/>
  <c r="E74" i="56"/>
  <c r="H108" i="46"/>
  <c r="H77" i="46"/>
  <c r="H97" i="46"/>
  <c r="H87" i="46"/>
  <c r="I87" i="56"/>
  <c r="I75" i="56"/>
  <c r="I99" i="56"/>
  <c r="I112" i="56"/>
  <c r="D97" i="46"/>
  <c r="D77" i="46"/>
  <c r="D108" i="46"/>
  <c r="D87" i="46"/>
  <c r="D96" i="46"/>
  <c r="D76" i="46"/>
  <c r="D86" i="46"/>
  <c r="D107" i="46"/>
  <c r="I134" i="46"/>
  <c r="I158" i="46"/>
  <c r="I127" i="56"/>
  <c r="Q127" i="56" s="1"/>
  <c r="I164" i="56"/>
  <c r="I121" i="46"/>
  <c r="I140" i="56"/>
  <c r="Q140" i="56" s="1"/>
  <c r="I152" i="56"/>
  <c r="I146" i="46"/>
  <c r="H112" i="56"/>
  <c r="H99" i="56"/>
  <c r="H87" i="56"/>
  <c r="H75" i="56"/>
  <c r="H141" i="56"/>
  <c r="P141" i="56" s="1"/>
  <c r="H135" i="46"/>
  <c r="H122" i="46"/>
  <c r="H153" i="56"/>
  <c r="H159" i="46"/>
  <c r="H165" i="56"/>
  <c r="H147" i="46"/>
  <c r="H128" i="56"/>
  <c r="P128" i="56" s="1"/>
  <c r="I77" i="46"/>
  <c r="I97" i="46"/>
  <c r="I108" i="46"/>
  <c r="I87" i="46"/>
  <c r="D162" i="56"/>
  <c r="D132" i="46"/>
  <c r="D125" i="56"/>
  <c r="L125" i="56" s="1"/>
  <c r="D138" i="56"/>
  <c r="L138" i="56" s="1"/>
  <c r="D150" i="56"/>
  <c r="D50" i="46"/>
  <c r="D144" i="46"/>
  <c r="D119" i="46"/>
  <c r="D29" i="42"/>
  <c r="D156" i="46"/>
  <c r="D148" i="56"/>
  <c r="D136" i="56"/>
  <c r="L136" i="56" s="1"/>
  <c r="D117" i="46"/>
  <c r="D142" i="46"/>
  <c r="D130" i="46"/>
  <c r="D27" i="42"/>
  <c r="D154" i="46"/>
  <c r="D160" i="56"/>
  <c r="D123" i="56"/>
  <c r="L123" i="56" s="1"/>
  <c r="D48" i="46"/>
  <c r="D86" i="56"/>
  <c r="D98" i="56"/>
  <c r="D74" i="56"/>
  <c r="D111" i="56"/>
  <c r="E152" i="56"/>
  <c r="E127" i="56"/>
  <c r="M127" i="56" s="1"/>
  <c r="E158" i="46"/>
  <c r="E146" i="46"/>
  <c r="E134" i="46"/>
  <c r="E121" i="46"/>
  <c r="E164" i="56"/>
  <c r="E140" i="56"/>
  <c r="M140" i="56" s="1"/>
  <c r="D30" i="42"/>
  <c r="D145" i="46"/>
  <c r="D139" i="56"/>
  <c r="L139" i="56" s="1"/>
  <c r="D51" i="46"/>
  <c r="D133" i="46"/>
  <c r="D151" i="56"/>
  <c r="D163" i="56"/>
  <c r="D120" i="46"/>
  <c r="D126" i="56"/>
  <c r="L126" i="56" s="1"/>
  <c r="D157" i="46"/>
  <c r="I85" i="56"/>
  <c r="I97" i="56"/>
  <c r="I73" i="56"/>
  <c r="I110" i="56"/>
  <c r="I135" i="46"/>
  <c r="I141" i="56"/>
  <c r="Q141" i="56" s="1"/>
  <c r="I122" i="46"/>
  <c r="I159" i="46"/>
  <c r="I147" i="46"/>
  <c r="I128" i="56"/>
  <c r="Q128" i="56" s="1"/>
  <c r="I153" i="56"/>
  <c r="I165" i="56"/>
  <c r="D30" i="62"/>
  <c r="D24" i="62"/>
  <c r="D25" i="62"/>
  <c r="E141" i="46"/>
  <c r="D23" i="62"/>
  <c r="E153" i="46"/>
  <c r="D28" i="62"/>
  <c r="E135" i="56"/>
  <c r="E25" i="42"/>
  <c r="D26" i="62"/>
  <c r="E122" i="56"/>
  <c r="E129" i="46"/>
  <c r="D31" i="62"/>
  <c r="E147" i="56"/>
  <c r="E159" i="56"/>
  <c r="D32" i="62"/>
  <c r="E19" i="42"/>
  <c r="D29" i="62"/>
  <c r="D27" i="62"/>
  <c r="E116" i="46"/>
  <c r="D99" i="56"/>
  <c r="D75" i="56"/>
  <c r="D87" i="56"/>
  <c r="D112" i="56"/>
  <c r="G30" i="42"/>
  <c r="G163" i="56"/>
  <c r="G126" i="56"/>
  <c r="O126" i="56" s="1"/>
  <c r="G133" i="46"/>
  <c r="G120" i="46"/>
  <c r="G151" i="56"/>
  <c r="G157" i="46"/>
  <c r="G145" i="46"/>
  <c r="G139" i="56"/>
  <c r="O139" i="56" s="1"/>
  <c r="G51" i="46"/>
  <c r="H85" i="56"/>
  <c r="H73" i="56"/>
  <c r="H97" i="56"/>
  <c r="H110" i="56"/>
  <c r="D115" i="56"/>
  <c r="D78" i="56"/>
  <c r="D90" i="56"/>
  <c r="D102" i="56"/>
  <c r="I89" i="56"/>
  <c r="I101" i="56"/>
  <c r="I114" i="56"/>
  <c r="I77" i="56"/>
  <c r="D88" i="46"/>
  <c r="D98" i="46"/>
  <c r="I48" i="46"/>
  <c r="I136" i="56"/>
  <c r="Q136" i="56" s="1"/>
  <c r="I148" i="56"/>
  <c r="I123" i="56"/>
  <c r="Q123" i="56" s="1"/>
  <c r="I160" i="56"/>
  <c r="I117" i="46"/>
  <c r="I142" i="46"/>
  <c r="I130" i="46"/>
  <c r="I27" i="42"/>
  <c r="I154" i="46"/>
  <c r="G149" i="56"/>
  <c r="G137" i="56"/>
  <c r="O137" i="56" s="1"/>
  <c r="G118" i="46"/>
  <c r="G161" i="56"/>
  <c r="G143" i="46"/>
  <c r="G49" i="46"/>
  <c r="G124" i="56"/>
  <c r="O124" i="56" s="1"/>
  <c r="G131" i="46"/>
  <c r="G155" i="46"/>
  <c r="G28" i="42"/>
  <c r="H134" i="46"/>
  <c r="H158" i="46"/>
  <c r="H127" i="56"/>
  <c r="P127" i="56" s="1"/>
  <c r="H164" i="56"/>
  <c r="H146" i="46"/>
  <c r="H152" i="56"/>
  <c r="H140" i="56"/>
  <c r="P140" i="56" s="1"/>
  <c r="H121" i="46"/>
  <c r="I49" i="46"/>
  <c r="I143" i="46"/>
  <c r="I118" i="46"/>
  <c r="I161" i="56"/>
  <c r="I137" i="56"/>
  <c r="Q137" i="56" s="1"/>
  <c r="I155" i="46"/>
  <c r="I131" i="46"/>
  <c r="I28" i="42"/>
  <c r="I124" i="56"/>
  <c r="Q124" i="56" s="1"/>
  <c r="I149" i="56"/>
  <c r="H75" i="46"/>
  <c r="H95" i="46"/>
  <c r="H85" i="46"/>
  <c r="H106" i="46"/>
  <c r="D122" i="46"/>
  <c r="D153" i="56"/>
  <c r="D135" i="46"/>
  <c r="D128" i="56"/>
  <c r="L128" i="56" s="1"/>
  <c r="D165" i="56"/>
  <c r="D159" i="46"/>
  <c r="D147" i="46"/>
  <c r="D141" i="56"/>
  <c r="L141" i="56" s="1"/>
  <c r="E75" i="56"/>
  <c r="E112" i="56"/>
  <c r="E87" i="56"/>
  <c r="E99" i="56"/>
  <c r="I75" i="46"/>
  <c r="I85" i="46"/>
  <c r="I106" i="46"/>
  <c r="I95" i="46"/>
  <c r="I78" i="56"/>
  <c r="I115" i="56"/>
  <c r="I90" i="56"/>
  <c r="I102" i="56"/>
  <c r="H133" i="46"/>
  <c r="H120" i="46"/>
  <c r="H145" i="46"/>
  <c r="H30" i="42"/>
  <c r="H157" i="46"/>
  <c r="H51" i="46"/>
  <c r="H139" i="56"/>
  <c r="P139" i="56" s="1"/>
  <c r="H126" i="56"/>
  <c r="P126" i="56" s="1"/>
  <c r="H151" i="56"/>
  <c r="H163" i="56"/>
  <c r="I86" i="46"/>
  <c r="I76" i="46"/>
  <c r="I96" i="46"/>
  <c r="I107" i="46"/>
  <c r="H154" i="46"/>
  <c r="H27" i="42"/>
  <c r="H136" i="56"/>
  <c r="P136" i="56" s="1"/>
  <c r="H160" i="56"/>
  <c r="H148" i="56"/>
  <c r="H130" i="46"/>
  <c r="H48" i="46"/>
  <c r="H117" i="46"/>
  <c r="H142" i="46"/>
  <c r="H123" i="56"/>
  <c r="P123" i="56" s="1"/>
  <c r="E120" i="46"/>
  <c r="E151" i="56"/>
  <c r="E163" i="56"/>
  <c r="E145" i="46"/>
  <c r="E30" i="42"/>
  <c r="E133" i="46"/>
  <c r="E126" i="56"/>
  <c r="M126" i="56" s="1"/>
  <c r="E157" i="46"/>
  <c r="E139" i="56"/>
  <c r="M139" i="56" s="1"/>
  <c r="E51" i="46"/>
  <c r="E50" i="46"/>
  <c r="E162" i="56"/>
  <c r="E132" i="46"/>
  <c r="E150" i="56"/>
  <c r="E125" i="56"/>
  <c r="M125" i="56" s="1"/>
  <c r="E144" i="46"/>
  <c r="E138" i="56"/>
  <c r="M138" i="56" s="1"/>
  <c r="E156" i="46"/>
  <c r="E29" i="42"/>
  <c r="E119" i="46"/>
  <c r="G150" i="56"/>
  <c r="G119" i="46"/>
  <c r="G50" i="46"/>
  <c r="G144" i="46"/>
  <c r="G132" i="46"/>
  <c r="G125" i="56"/>
  <c r="O125" i="56" s="1"/>
  <c r="G156" i="46"/>
  <c r="G138" i="56"/>
  <c r="O138" i="56" s="1"/>
  <c r="G29" i="42"/>
  <c r="G162" i="56"/>
  <c r="C30" i="62"/>
  <c r="C32" i="62"/>
  <c r="C25" i="62"/>
  <c r="C24" i="62"/>
  <c r="C26" i="62"/>
  <c r="C23" i="62"/>
  <c r="C31" i="62"/>
  <c r="C27" i="62"/>
  <c r="C28" i="62"/>
  <c r="C29" i="62"/>
  <c r="D147" i="56"/>
  <c r="D141" i="46"/>
  <c r="D122" i="56"/>
  <c r="D153" i="46"/>
  <c r="D159" i="56"/>
  <c r="D135" i="56"/>
  <c r="D129" i="46"/>
  <c r="D25" i="42"/>
  <c r="D116" i="46"/>
  <c r="D134" i="46"/>
  <c r="D152" i="56"/>
  <c r="D158" i="46"/>
  <c r="D121" i="46"/>
  <c r="D164" i="56"/>
  <c r="D146" i="46"/>
  <c r="D127" i="56"/>
  <c r="L127" i="56" s="1"/>
  <c r="D140" i="56"/>
  <c r="L140" i="56" s="1"/>
  <c r="E95" i="46"/>
  <c r="E106" i="46"/>
  <c r="E75" i="46"/>
  <c r="E85" i="46"/>
  <c r="E135" i="46"/>
  <c r="E159" i="46"/>
  <c r="E147" i="46"/>
  <c r="E165" i="56"/>
  <c r="E122" i="46"/>
  <c r="E128" i="56"/>
  <c r="M128" i="56" s="1"/>
  <c r="E153" i="56"/>
  <c r="E141" i="56"/>
  <c r="M141" i="56" s="1"/>
  <c r="I111" i="56"/>
  <c r="I86" i="56"/>
  <c r="I98" i="56"/>
  <c r="I74" i="56"/>
  <c r="G152" i="56"/>
  <c r="G140" i="56"/>
  <c r="O140" i="56" s="1"/>
  <c r="G134" i="46"/>
  <c r="G164" i="56"/>
  <c r="G121" i="46"/>
  <c r="G158" i="46"/>
  <c r="G146" i="46"/>
  <c r="G127" i="56"/>
  <c r="O127" i="56" s="1"/>
  <c r="G130" i="46"/>
  <c r="G148" i="56"/>
  <c r="G117" i="46"/>
  <c r="G123" i="56"/>
  <c r="O123" i="56" s="1"/>
  <c r="G48" i="46"/>
  <c r="G142" i="46"/>
  <c r="G136" i="56"/>
  <c r="O136" i="56" s="1"/>
  <c r="G27" i="42"/>
  <c r="G154" i="46"/>
  <c r="G160" i="56"/>
  <c r="E97" i="46"/>
  <c r="E87" i="46"/>
  <c r="E77" i="46"/>
  <c r="E108" i="46"/>
  <c r="D114" i="56"/>
  <c r="D77" i="56"/>
  <c r="D89" i="56"/>
  <c r="D101" i="56"/>
  <c r="E142" i="46"/>
  <c r="E148" i="56"/>
  <c r="E130" i="46"/>
  <c r="E123" i="56"/>
  <c r="M123" i="56" s="1"/>
  <c r="E136" i="56"/>
  <c r="M136" i="56" s="1"/>
  <c r="E154" i="46"/>
  <c r="E27" i="42"/>
  <c r="E117" i="46"/>
  <c r="E160" i="56"/>
  <c r="H161" i="56"/>
  <c r="H143" i="46"/>
  <c r="H49" i="46"/>
  <c r="H124" i="56"/>
  <c r="P124" i="56" s="1"/>
  <c r="H131" i="46"/>
  <c r="H118" i="46"/>
  <c r="H28" i="42"/>
  <c r="H137" i="56"/>
  <c r="P137" i="56" s="1"/>
  <c r="H149" i="56"/>
  <c r="H155" i="46"/>
  <c r="G114" i="56"/>
  <c r="G101" i="56"/>
  <c r="G77" i="56"/>
  <c r="G89" i="56"/>
  <c r="E114" i="56"/>
  <c r="E77" i="56"/>
  <c r="E101" i="56"/>
  <c r="E89" i="56"/>
  <c r="E49" i="46"/>
  <c r="E137" i="56"/>
  <c r="M137" i="56" s="1"/>
  <c r="E124" i="56"/>
  <c r="M124" i="56" s="1"/>
  <c r="E131" i="46"/>
  <c r="E149" i="56"/>
  <c r="E143" i="46"/>
  <c r="E118" i="46"/>
  <c r="E161" i="56"/>
  <c r="E155" i="46"/>
  <c r="E28" i="42"/>
  <c r="H132" i="46"/>
  <c r="H138" i="56"/>
  <c r="P138" i="56" s="1"/>
  <c r="H162" i="56"/>
  <c r="H156" i="46"/>
  <c r="H144" i="46"/>
  <c r="H29" i="42"/>
  <c r="H150" i="56"/>
  <c r="H119" i="46"/>
  <c r="H50" i="46"/>
  <c r="H125" i="56"/>
  <c r="P125" i="56" s="1"/>
  <c r="H90" i="56"/>
  <c r="H102" i="56"/>
  <c r="H115" i="56"/>
  <c r="H78" i="56"/>
  <c r="I132" i="46"/>
  <c r="I162" i="56"/>
  <c r="I50" i="46"/>
  <c r="I138" i="56"/>
  <c r="Q138" i="56" s="1"/>
  <c r="I144" i="46"/>
  <c r="I150" i="56"/>
  <c r="I119" i="46"/>
  <c r="I29" i="42"/>
  <c r="I125" i="56"/>
  <c r="Q125" i="56" s="1"/>
  <c r="I156" i="46"/>
  <c r="E73" i="56"/>
  <c r="E85" i="56"/>
  <c r="E97" i="56"/>
  <c r="E110" i="56"/>
  <c r="E115" i="56"/>
  <c r="E78" i="56"/>
  <c r="E90" i="56"/>
  <c r="E102" i="56"/>
  <c r="D118" i="46"/>
  <c r="D137" i="56"/>
  <c r="L137" i="56" s="1"/>
  <c r="D131" i="46"/>
  <c r="D49" i="46"/>
  <c r="D161" i="56"/>
  <c r="D155" i="46"/>
  <c r="D149" i="56"/>
  <c r="D28" i="42"/>
  <c r="D124" i="56"/>
  <c r="L124" i="56" s="1"/>
  <c r="D143" i="46"/>
  <c r="D68" i="46" l="1"/>
  <c r="I68" i="46"/>
  <c r="D78" i="46"/>
  <c r="I98" i="46"/>
  <c r="I109" i="46"/>
  <c r="E88" i="46"/>
  <c r="E109" i="46"/>
  <c r="E78" i="46"/>
  <c r="E98" i="46"/>
  <c r="H88" i="46"/>
  <c r="H78" i="46"/>
  <c r="H98" i="46"/>
  <c r="H109" i="46"/>
  <c r="H68" i="46"/>
  <c r="G88" i="46"/>
  <c r="I88" i="56"/>
  <c r="I66" i="56"/>
  <c r="E88" i="56"/>
  <c r="E66" i="56"/>
  <c r="H100" i="56"/>
  <c r="H66" i="56"/>
  <c r="D113" i="56"/>
  <c r="D66" i="56"/>
  <c r="D76" i="56"/>
  <c r="D100" i="56"/>
  <c r="E113" i="56"/>
  <c r="I113" i="56"/>
  <c r="I76" i="56"/>
  <c r="I100" i="56"/>
  <c r="H113" i="56"/>
  <c r="H76" i="56"/>
  <c r="H88" i="56"/>
  <c r="D88" i="56"/>
  <c r="E100" i="56"/>
  <c r="E76" i="56"/>
  <c r="G100" i="56"/>
  <c r="G68" i="46"/>
  <c r="G78" i="46"/>
  <c r="G98" i="46"/>
  <c r="E96" i="46"/>
  <c r="E86" i="46"/>
  <c r="E76" i="46"/>
  <c r="F75" i="56"/>
  <c r="E60" i="56"/>
  <c r="G110" i="56"/>
  <c r="F112" i="56"/>
  <c r="F99" i="56"/>
  <c r="E61" i="46"/>
  <c r="C15" i="47"/>
  <c r="D72" i="56"/>
  <c r="D60" i="56"/>
  <c r="D61" i="46"/>
  <c r="F97" i="56"/>
  <c r="G97" i="56"/>
  <c r="G87" i="56"/>
  <c r="G75" i="56"/>
  <c r="G97" i="46"/>
  <c r="G108" i="46"/>
  <c r="D15" i="47"/>
  <c r="F85" i="56"/>
  <c r="G112" i="56"/>
  <c r="F110" i="56"/>
  <c r="G77" i="46"/>
  <c r="G106" i="46"/>
  <c r="G75" i="46"/>
  <c r="G85" i="46"/>
  <c r="G95" i="46"/>
  <c r="G87" i="46"/>
  <c r="G111" i="56"/>
  <c r="G98" i="56"/>
  <c r="G86" i="46"/>
  <c r="G74" i="56"/>
  <c r="G96" i="46"/>
  <c r="G85" i="56"/>
  <c r="G107" i="46"/>
  <c r="D73" i="56"/>
  <c r="G73" i="56"/>
  <c r="D31" i="42"/>
  <c r="G76" i="46"/>
  <c r="F111" i="56"/>
  <c r="F74" i="56"/>
  <c r="F98" i="56"/>
  <c r="F86" i="56"/>
  <c r="H76" i="46"/>
  <c r="H107" i="46"/>
  <c r="H86" i="46"/>
  <c r="H96" i="46"/>
  <c r="E42" i="46"/>
  <c r="E10" i="46" s="1"/>
  <c r="E11" i="46" s="1"/>
  <c r="M11" i="46" s="1"/>
  <c r="M122" i="56"/>
  <c r="M129" i="56" s="1"/>
  <c r="E129" i="56"/>
  <c r="D148" i="46"/>
  <c r="C45" i="62"/>
  <c r="D40" i="62"/>
  <c r="J26" i="62"/>
  <c r="D39" i="62"/>
  <c r="J25" i="62"/>
  <c r="C41" i="62"/>
  <c r="D136" i="46"/>
  <c r="C37" i="62"/>
  <c r="C33" i="62"/>
  <c r="E52" i="56"/>
  <c r="E31" i="42"/>
  <c r="D38" i="62"/>
  <c r="J24" i="62"/>
  <c r="L135" i="56"/>
  <c r="L142" i="56" s="1"/>
  <c r="D142" i="56"/>
  <c r="D42" i="46"/>
  <c r="C40" i="62"/>
  <c r="D46" i="62"/>
  <c r="J32" i="62"/>
  <c r="M135" i="56"/>
  <c r="M142" i="56" s="1"/>
  <c r="E142" i="56"/>
  <c r="E42" i="56"/>
  <c r="E94" i="46"/>
  <c r="E74" i="46"/>
  <c r="E105" i="46"/>
  <c r="E84" i="46"/>
  <c r="D52" i="56"/>
  <c r="L122" i="56"/>
  <c r="L129" i="56" s="1"/>
  <c r="D129" i="56"/>
  <c r="D52" i="46"/>
  <c r="C38" i="62"/>
  <c r="D95" i="46"/>
  <c r="D75" i="46"/>
  <c r="D85" i="46"/>
  <c r="D106" i="46"/>
  <c r="E123" i="46"/>
  <c r="E166" i="56"/>
  <c r="D42" i="62"/>
  <c r="J28" i="62"/>
  <c r="D44" i="62"/>
  <c r="J30" i="62"/>
  <c r="D42" i="56"/>
  <c r="D154" i="56"/>
  <c r="C39" i="62"/>
  <c r="D41" i="62"/>
  <c r="J27" i="62"/>
  <c r="E154" i="56"/>
  <c r="E160" i="46"/>
  <c r="D166" i="56"/>
  <c r="C43" i="62"/>
  <c r="C46" i="62"/>
  <c r="E52" i="46"/>
  <c r="D45" i="62"/>
  <c r="J31" i="62"/>
  <c r="D37" i="62"/>
  <c r="J23" i="62"/>
  <c r="D33" i="62"/>
  <c r="D123" i="46"/>
  <c r="D160" i="46"/>
  <c r="C42" i="62"/>
  <c r="C44" i="62"/>
  <c r="D43" i="62"/>
  <c r="J29" i="62"/>
  <c r="E136" i="46"/>
  <c r="E148" i="46"/>
  <c r="G113" i="56" l="1"/>
  <c r="G66" i="56"/>
  <c r="G88" i="56"/>
  <c r="G76" i="56"/>
  <c r="E62" i="46"/>
  <c r="D74" i="46"/>
  <c r="D79" i="46" s="1"/>
  <c r="D94" i="46"/>
  <c r="D99" i="46" s="1"/>
  <c r="D105" i="46"/>
  <c r="D110" i="46" s="1"/>
  <c r="D84" i="46"/>
  <c r="D18" i="46" s="1"/>
  <c r="E61" i="56"/>
  <c r="D84" i="56"/>
  <c r="D96" i="56"/>
  <c r="D109" i="56"/>
  <c r="E33" i="42"/>
  <c r="E34" i="42" s="1"/>
  <c r="E84" i="56"/>
  <c r="E18" i="56" s="1"/>
  <c r="E72" i="56"/>
  <c r="E16" i="56" s="1"/>
  <c r="E109" i="56"/>
  <c r="E116" i="56" s="1"/>
  <c r="E96" i="56"/>
  <c r="E20" i="56" s="1"/>
  <c r="D110" i="56"/>
  <c r="D97" i="56"/>
  <c r="D85" i="56"/>
  <c r="H74" i="56"/>
  <c r="H111" i="56"/>
  <c r="H98" i="56"/>
  <c r="H86" i="56"/>
  <c r="J45" i="62"/>
  <c r="J43" i="62"/>
  <c r="J40" i="62"/>
  <c r="J44" i="62"/>
  <c r="J38" i="62"/>
  <c r="J41" i="62"/>
  <c r="D12" i="46"/>
  <c r="D13" i="46" s="1"/>
  <c r="E18" i="46"/>
  <c r="E89" i="46"/>
  <c r="D10" i="46"/>
  <c r="E43" i="46"/>
  <c r="J39" i="62"/>
  <c r="D29" i="46"/>
  <c r="E22" i="46"/>
  <c r="E110" i="46"/>
  <c r="E10" i="56"/>
  <c r="E11" i="56" s="1"/>
  <c r="E43" i="56"/>
  <c r="D25" i="56"/>
  <c r="D26" i="56" s="1"/>
  <c r="D16" i="56"/>
  <c r="D79" i="56"/>
  <c r="E27" i="46"/>
  <c r="E149" i="46"/>
  <c r="D23" i="46"/>
  <c r="E12" i="46"/>
  <c r="E53" i="46"/>
  <c r="D29" i="56"/>
  <c r="D30" i="56" s="1"/>
  <c r="D27" i="56"/>
  <c r="D28" i="56" s="1"/>
  <c r="E16" i="46"/>
  <c r="E79" i="46"/>
  <c r="L25" i="56"/>
  <c r="D20" i="47"/>
  <c r="D10" i="56"/>
  <c r="D11" i="56" s="1"/>
  <c r="E14" i="46"/>
  <c r="E143" i="56"/>
  <c r="E25" i="56"/>
  <c r="E26" i="56" s="1"/>
  <c r="E12" i="56"/>
  <c r="E13" i="56" s="1"/>
  <c r="E53" i="56"/>
  <c r="E23" i="56"/>
  <c r="E24" i="56" s="1"/>
  <c r="E130" i="56"/>
  <c r="E25" i="46"/>
  <c r="E137" i="46"/>
  <c r="J42" i="62"/>
  <c r="D23" i="56"/>
  <c r="D24" i="56" s="1"/>
  <c r="E20" i="46"/>
  <c r="E99" i="46"/>
  <c r="M25" i="56"/>
  <c r="M143" i="56"/>
  <c r="C47" i="62"/>
  <c r="E14" i="56"/>
  <c r="M23" i="56"/>
  <c r="M130" i="56"/>
  <c r="E161" i="46"/>
  <c r="E29" i="46"/>
  <c r="E167" i="56"/>
  <c r="E29" i="56"/>
  <c r="E30" i="56" s="1"/>
  <c r="L23" i="56"/>
  <c r="D25" i="46"/>
  <c r="D27" i="46"/>
  <c r="J33" i="62"/>
  <c r="D74" i="47" s="1"/>
  <c r="E27" i="56"/>
  <c r="E28" i="56" s="1"/>
  <c r="E155" i="56"/>
  <c r="E124" i="46"/>
  <c r="E23" i="46"/>
  <c r="D12" i="56"/>
  <c r="D13" i="56" s="1"/>
  <c r="J46" i="62"/>
  <c r="C20" i="47"/>
  <c r="D47" i="62"/>
  <c r="J37" i="62"/>
  <c r="D22" i="46" l="1"/>
  <c r="L22" i="46" s="1"/>
  <c r="D16" i="46"/>
  <c r="L16" i="46" s="1"/>
  <c r="D20" i="46"/>
  <c r="L20" i="46" s="1"/>
  <c r="E69" i="46"/>
  <c r="D14" i="46"/>
  <c r="D89" i="46"/>
  <c r="D17" i="46" s="1"/>
  <c r="E91" i="56"/>
  <c r="E17" i="56" s="1"/>
  <c r="D91" i="56"/>
  <c r="E67" i="56"/>
  <c r="D20" i="56"/>
  <c r="E103" i="56"/>
  <c r="E19" i="56" s="1"/>
  <c r="D116" i="56"/>
  <c r="D21" i="56" s="1"/>
  <c r="E79" i="56"/>
  <c r="E15" i="56" s="1"/>
  <c r="E22" i="56"/>
  <c r="D14" i="56"/>
  <c r="D18" i="56"/>
  <c r="D103" i="56"/>
  <c r="D22" i="56"/>
  <c r="J47" i="62"/>
  <c r="D66" i="47"/>
  <c r="E26" i="46"/>
  <c r="E17" i="46"/>
  <c r="E19" i="46"/>
  <c r="E100" i="46"/>
  <c r="D21" i="47"/>
  <c r="D22" i="47"/>
  <c r="M18" i="46"/>
  <c r="D53" i="47"/>
  <c r="D21" i="46"/>
  <c r="M20" i="46"/>
  <c r="D19" i="46"/>
  <c r="D30" i="46"/>
  <c r="E21" i="56"/>
  <c r="E21" i="46"/>
  <c r="E111" i="46"/>
  <c r="L18" i="46"/>
  <c r="D15" i="46"/>
  <c r="E28" i="46"/>
  <c r="D68" i="47"/>
  <c r="M22" i="46"/>
  <c r="E24" i="46"/>
  <c r="D62" i="47"/>
  <c r="D26" i="46"/>
  <c r="E13" i="46"/>
  <c r="D45" i="47"/>
  <c r="D15" i="56"/>
  <c r="D43" i="47"/>
  <c r="D11" i="46"/>
  <c r="E80" i="46"/>
  <c r="E15" i="46"/>
  <c r="D70" i="47"/>
  <c r="E30" i="46"/>
  <c r="D28" i="46"/>
  <c r="M16" i="46"/>
  <c r="D24" i="46"/>
  <c r="D59" i="47" l="1"/>
  <c r="D51" i="47"/>
  <c r="D55" i="47"/>
  <c r="E90" i="46"/>
  <c r="D47" i="47"/>
  <c r="D17" i="56"/>
  <c r="E92" i="56"/>
  <c r="E117" i="56"/>
  <c r="E80" i="56"/>
  <c r="D19" i="56"/>
  <c r="E104" i="56"/>
  <c r="D58" i="47"/>
  <c r="D50" i="47"/>
  <c r="D54" i="47"/>
  <c r="L26" i="46"/>
  <c r="L24" i="46"/>
  <c r="M30" i="46"/>
  <c r="D71" i="47"/>
  <c r="D44" i="47"/>
  <c r="L11" i="46"/>
  <c r="D46" i="47"/>
  <c r="M13" i="46"/>
  <c r="M31" i="46" s="1"/>
  <c r="D29" i="47" s="1"/>
  <c r="D67" i="47"/>
  <c r="M26" i="46"/>
  <c r="L13" i="46"/>
  <c r="D69" i="47"/>
  <c r="M28" i="46"/>
  <c r="L28" i="46"/>
  <c r="D52" i="47"/>
  <c r="M24" i="46"/>
  <c r="D63" i="47"/>
  <c r="L30" i="46"/>
  <c r="D35" i="47" l="1"/>
  <c r="L31" i="46"/>
  <c r="C29" i="47" s="1"/>
  <c r="D31" i="47" s="1"/>
  <c r="D30" i="47" l="1"/>
  <c r="C35" i="47"/>
  <c r="D36" i="47" l="1"/>
  <c r="D37" i="47"/>
  <c r="K37" i="56" l="1"/>
  <c r="P95" i="59"/>
  <c r="L66" i="56" l="1"/>
  <c r="L14" i="56" s="1"/>
  <c r="L31" i="56" s="1"/>
  <c r="M66" i="56"/>
  <c r="K38" i="56"/>
  <c r="N38" i="56" s="1"/>
  <c r="K41" i="56"/>
  <c r="N41" i="56" s="1"/>
  <c r="K47" i="56"/>
  <c r="M37" i="56"/>
  <c r="K39" i="56"/>
  <c r="K40" i="56"/>
  <c r="L37" i="56"/>
  <c r="P38" i="56" l="1"/>
  <c r="M14" i="56"/>
  <c r="M31" i="56" s="1"/>
  <c r="M67" i="56"/>
  <c r="L41" i="56"/>
  <c r="O41" i="56"/>
  <c r="M38" i="56"/>
  <c r="Q38" i="56"/>
  <c r="L38" i="56"/>
  <c r="O38" i="56"/>
  <c r="Q41" i="56"/>
  <c r="M41" i="56"/>
  <c r="P41" i="56"/>
  <c r="K51" i="56"/>
  <c r="K50" i="56"/>
  <c r="M47" i="56"/>
  <c r="L47" i="56"/>
  <c r="K48" i="56"/>
  <c r="K49" i="56"/>
  <c r="P40" i="56"/>
  <c r="M40" i="56"/>
  <c r="L40" i="56"/>
  <c r="N40" i="56"/>
  <c r="O40" i="56"/>
  <c r="Q40" i="56"/>
  <c r="O39" i="56"/>
  <c r="L39" i="56"/>
  <c r="Q39" i="56"/>
  <c r="M39" i="56"/>
  <c r="P39" i="56"/>
  <c r="N39" i="56"/>
  <c r="M42" i="56" l="1"/>
  <c r="M10" i="56" s="1"/>
  <c r="L42" i="56"/>
  <c r="L10" i="56" s="1"/>
  <c r="O49" i="56"/>
  <c r="M49" i="56"/>
  <c r="N49" i="56"/>
  <c r="P49" i="56"/>
  <c r="Q49" i="56"/>
  <c r="L49" i="56"/>
  <c r="L48" i="56"/>
  <c r="Q48" i="56"/>
  <c r="N48" i="56"/>
  <c r="P48" i="56"/>
  <c r="O48" i="56"/>
  <c r="M48" i="56"/>
  <c r="L50" i="56"/>
  <c r="N50" i="56"/>
  <c r="Q50" i="56"/>
  <c r="P50" i="56"/>
  <c r="M50" i="56"/>
  <c r="O50" i="56"/>
  <c r="Q51" i="56"/>
  <c r="L51" i="56"/>
  <c r="N51" i="56"/>
  <c r="M51" i="56"/>
  <c r="P51" i="56"/>
  <c r="O51" i="56"/>
  <c r="M43" i="56" l="1"/>
  <c r="M52" i="56"/>
  <c r="L52" i="56"/>
  <c r="L12" i="56" s="1"/>
  <c r="M53" i="56" l="1"/>
  <c r="M12" i="56"/>
  <c r="F61" i="46" l="1"/>
  <c r="F62" i="46" s="1"/>
  <c r="F74" i="46" l="1"/>
  <c r="F79" i="46" s="1"/>
  <c r="F15" i="46" s="1"/>
  <c r="E50" i="47" s="1"/>
  <c r="F60" i="56"/>
  <c r="F61" i="56" s="1"/>
  <c r="F16" i="46" l="1"/>
  <c r="E51" i="47" s="1"/>
  <c r="F105" i="46"/>
  <c r="F22" i="46" s="1"/>
  <c r="F84" i="46"/>
  <c r="F94" i="46"/>
  <c r="F99" i="46" s="1"/>
  <c r="F69" i="46"/>
  <c r="F80" i="46"/>
  <c r="N66" i="56"/>
  <c r="F110" i="46"/>
  <c r="F89" i="46"/>
  <c r="F18" i="46"/>
  <c r="N16" i="46" l="1"/>
  <c r="F20" i="46"/>
  <c r="E55" i="47" s="1"/>
  <c r="F14" i="46"/>
  <c r="E47" i="47" s="1"/>
  <c r="F109" i="56"/>
  <c r="F116" i="56" s="1"/>
  <c r="F96" i="56"/>
  <c r="F103" i="56" s="1"/>
  <c r="F84" i="56"/>
  <c r="F91" i="56" s="1"/>
  <c r="F72" i="56"/>
  <c r="F79" i="56" s="1"/>
  <c r="F67" i="56"/>
  <c r="F19" i="46"/>
  <c r="E54" i="47" s="1"/>
  <c r="F100" i="46"/>
  <c r="E59" i="47"/>
  <c r="N22" i="46"/>
  <c r="F21" i="46"/>
  <c r="E58" i="47" s="1"/>
  <c r="F111" i="46"/>
  <c r="N14" i="56"/>
  <c r="N31" i="56" s="1"/>
  <c r="N67" i="56"/>
  <c r="G61" i="46"/>
  <c r="G62" i="46" s="1"/>
  <c r="G60" i="56"/>
  <c r="G61" i="56" s="1"/>
  <c r="N18" i="46"/>
  <c r="E53" i="47"/>
  <c r="F90" i="46"/>
  <c r="F17" i="46"/>
  <c r="E52" i="47" s="1"/>
  <c r="N20" i="46" l="1"/>
  <c r="F22" i="56"/>
  <c r="F20" i="56"/>
  <c r="F18" i="56"/>
  <c r="F16" i="56"/>
  <c r="F14" i="56"/>
  <c r="G74" i="46"/>
  <c r="G94" i="46"/>
  <c r="G84" i="46"/>
  <c r="G105" i="46"/>
  <c r="F92" i="56"/>
  <c r="F17" i="56"/>
  <c r="F19" i="56"/>
  <c r="F104" i="56"/>
  <c r="F80" i="56"/>
  <c r="F15" i="56"/>
  <c r="F117" i="56"/>
  <c r="F21" i="56"/>
  <c r="G69" i="46" l="1"/>
  <c r="G14" i="46"/>
  <c r="F47" i="47" s="1"/>
  <c r="H61" i="46"/>
  <c r="H62" i="46" s="1"/>
  <c r="H60" i="56"/>
  <c r="H61" i="56" s="1"/>
  <c r="G110" i="46"/>
  <c r="G22" i="46"/>
  <c r="G89" i="46"/>
  <c r="G18" i="46"/>
  <c r="G20" i="46"/>
  <c r="G99" i="46"/>
  <c r="G72" i="56"/>
  <c r="G84" i="56"/>
  <c r="O66" i="56"/>
  <c r="G96" i="56"/>
  <c r="G109" i="56"/>
  <c r="G16" i="46"/>
  <c r="G79" i="46"/>
  <c r="G18" i="56" l="1"/>
  <c r="G91" i="56"/>
  <c r="G19" i="46"/>
  <c r="F54" i="47" s="1"/>
  <c r="G100" i="46"/>
  <c r="O67" i="56"/>
  <c r="O14" i="56"/>
  <c r="O31" i="56" s="1"/>
  <c r="G80" i="46"/>
  <c r="G15" i="46"/>
  <c r="F50" i="47" s="1"/>
  <c r="G16" i="56"/>
  <c r="G79" i="56"/>
  <c r="O20" i="46"/>
  <c r="F55" i="47"/>
  <c r="O16" i="46"/>
  <c r="F51" i="47"/>
  <c r="F53" i="47"/>
  <c r="O18" i="46"/>
  <c r="H94" i="46"/>
  <c r="H74" i="46"/>
  <c r="H84" i="46"/>
  <c r="H105" i="46"/>
  <c r="G90" i="46"/>
  <c r="G17" i="46"/>
  <c r="F52" i="47" s="1"/>
  <c r="O22" i="46"/>
  <c r="F59" i="47"/>
  <c r="G14" i="56"/>
  <c r="G67" i="56"/>
  <c r="G111" i="46"/>
  <c r="G21" i="46"/>
  <c r="F58" i="47" s="1"/>
  <c r="G116" i="56"/>
  <c r="G22" i="56"/>
  <c r="G103" i="56"/>
  <c r="G20" i="56"/>
  <c r="I61" i="46" l="1"/>
  <c r="I62" i="46" s="1"/>
  <c r="I60" i="56"/>
  <c r="I61" i="56" s="1"/>
  <c r="H69" i="46"/>
  <c r="H14" i="46"/>
  <c r="G47" i="47" s="1"/>
  <c r="H20" i="46"/>
  <c r="H99" i="46"/>
  <c r="G80" i="56"/>
  <c r="G15" i="56"/>
  <c r="G92" i="56"/>
  <c r="G17" i="56"/>
  <c r="H96" i="56"/>
  <c r="H109" i="56"/>
  <c r="H84" i="56"/>
  <c r="P66" i="56"/>
  <c r="H72" i="56"/>
  <c r="G104" i="56"/>
  <c r="G19" i="56"/>
  <c r="H22" i="46"/>
  <c r="H110" i="46"/>
  <c r="H89" i="46"/>
  <c r="H18" i="46"/>
  <c r="G117" i="56"/>
  <c r="G21" i="56"/>
  <c r="H16" i="46"/>
  <c r="H79" i="46"/>
  <c r="H16" i="56" l="1"/>
  <c r="H79" i="56"/>
  <c r="H67" i="56"/>
  <c r="H14" i="56"/>
  <c r="H19" i="46"/>
  <c r="G54" i="47" s="1"/>
  <c r="H100" i="46"/>
  <c r="P67" i="56"/>
  <c r="P14" i="56"/>
  <c r="P31" i="56" s="1"/>
  <c r="H90" i="46"/>
  <c r="H17" i="46"/>
  <c r="G52" i="47" s="1"/>
  <c r="H18" i="56"/>
  <c r="H91" i="56"/>
  <c r="P20" i="46"/>
  <c r="G55" i="47"/>
  <c r="H22" i="56"/>
  <c r="H116" i="56"/>
  <c r="G53" i="47"/>
  <c r="P18" i="46"/>
  <c r="H20" i="56"/>
  <c r="H103" i="56"/>
  <c r="G51" i="47"/>
  <c r="P16" i="46"/>
  <c r="H15" i="46"/>
  <c r="G50" i="47" s="1"/>
  <c r="H80" i="46"/>
  <c r="H111" i="46"/>
  <c r="H21" i="46"/>
  <c r="G58" i="47" s="1"/>
  <c r="P22" i="46"/>
  <c r="G59" i="47"/>
  <c r="I84" i="46"/>
  <c r="I74" i="46"/>
  <c r="I105" i="46"/>
  <c r="I94" i="46"/>
  <c r="H17" i="56" l="1"/>
  <c r="H92" i="56"/>
  <c r="I89" i="46"/>
  <c r="I18" i="46"/>
  <c r="H15" i="56"/>
  <c r="H80" i="56"/>
  <c r="H117" i="56"/>
  <c r="H21" i="56"/>
  <c r="I72" i="56"/>
  <c r="I96" i="56"/>
  <c r="I84" i="56"/>
  <c r="Q66" i="56"/>
  <c r="I109" i="56"/>
  <c r="I79" i="46"/>
  <c r="I16" i="46"/>
  <c r="I14" i="46"/>
  <c r="H47" i="47" s="1"/>
  <c r="I69" i="46"/>
  <c r="I99" i="46"/>
  <c r="I20" i="46"/>
  <c r="I22" i="46"/>
  <c r="I110" i="46"/>
  <c r="H104" i="56"/>
  <c r="H19" i="56"/>
  <c r="Q14" i="56" l="1"/>
  <c r="Q31" i="56" s="1"/>
  <c r="Q67" i="56"/>
  <c r="I22" i="56"/>
  <c r="I116" i="56"/>
  <c r="I100" i="46"/>
  <c r="I19" i="46"/>
  <c r="H54" i="47" s="1"/>
  <c r="I67" i="56"/>
  <c r="I14" i="56"/>
  <c r="I16" i="56"/>
  <c r="I79" i="56"/>
  <c r="H55" i="47"/>
  <c r="Q20" i="46"/>
  <c r="I103" i="56"/>
  <c r="I20" i="56"/>
  <c r="Q16" i="46"/>
  <c r="H51" i="47"/>
  <c r="Q18" i="46"/>
  <c r="H53" i="47"/>
  <c r="I91" i="56"/>
  <c r="I18" i="56"/>
  <c r="I111" i="46"/>
  <c r="I21" i="46"/>
  <c r="H58" i="47" s="1"/>
  <c r="Q22" i="46"/>
  <c r="H59" i="47"/>
  <c r="I80" i="46"/>
  <c r="I15" i="46"/>
  <c r="H50" i="47" s="1"/>
  <c r="I90" i="46"/>
  <c r="I17" i="46"/>
  <c r="H52" i="47" s="1"/>
  <c r="I104" i="56" l="1"/>
  <c r="I19" i="56"/>
  <c r="I15" i="56"/>
  <c r="I80" i="56"/>
  <c r="I17" i="56"/>
  <c r="I92" i="56"/>
  <c r="I21" i="56"/>
  <c r="I117" i="56"/>
  <c r="F47" i="56" l="1"/>
  <c r="F52" i="56" s="1"/>
  <c r="F13" i="42"/>
  <c r="G22" i="42" s="1"/>
  <c r="F26" i="42"/>
  <c r="F21" i="42"/>
  <c r="F14" i="42" s="1"/>
  <c r="F38" i="46"/>
  <c r="N47" i="56" l="1"/>
  <c r="N52" i="56" s="1"/>
  <c r="E31" i="62"/>
  <c r="E45" i="62" s="1"/>
  <c r="K45" i="62" s="1"/>
  <c r="F53" i="56"/>
  <c r="F12" i="56"/>
  <c r="F13" i="56" s="1"/>
  <c r="F19" i="42"/>
  <c r="F116" i="46"/>
  <c r="F123" i="46" s="1"/>
  <c r="F124" i="46" s="1"/>
  <c r="E25" i="62"/>
  <c r="E39" i="62" s="1"/>
  <c r="K39" i="62" s="1"/>
  <c r="G38" i="46"/>
  <c r="F47" i="46"/>
  <c r="F52" i="46" s="1"/>
  <c r="F129" i="46"/>
  <c r="F136" i="46" s="1"/>
  <c r="F25" i="46" s="1"/>
  <c r="E28" i="62"/>
  <c r="K28" i="62" s="1"/>
  <c r="E15" i="47"/>
  <c r="N53" i="56"/>
  <c r="N12" i="56"/>
  <c r="E29" i="62"/>
  <c r="F135" i="56"/>
  <c r="F141" i="46"/>
  <c r="F148" i="46" s="1"/>
  <c r="F37" i="46"/>
  <c r="F42" i="46" s="1"/>
  <c r="E23" i="62"/>
  <c r="E30" i="62"/>
  <c r="E24" i="62"/>
  <c r="F159" i="56"/>
  <c r="F166" i="56" s="1"/>
  <c r="E27" i="62"/>
  <c r="F25" i="42"/>
  <c r="F31" i="42" s="1"/>
  <c r="E26" i="62"/>
  <c r="F122" i="56"/>
  <c r="F37" i="56"/>
  <c r="E32" i="62"/>
  <c r="F147" i="56"/>
  <c r="F154" i="56" s="1"/>
  <c r="F153" i="46"/>
  <c r="F160" i="46" s="1"/>
  <c r="K31" i="62" l="1"/>
  <c r="F23" i="46"/>
  <c r="F137" i="46"/>
  <c r="K25" i="62"/>
  <c r="E42" i="62"/>
  <c r="K42" i="62" s="1"/>
  <c r="G13" i="42"/>
  <c r="H22" i="42" s="1"/>
  <c r="G26" i="42"/>
  <c r="G21" i="42"/>
  <c r="G14" i="42" s="1"/>
  <c r="G47" i="56"/>
  <c r="O47" i="56" s="1"/>
  <c r="O52" i="56" s="1"/>
  <c r="F12" i="46"/>
  <c r="F53" i="46"/>
  <c r="E40" i="62"/>
  <c r="K40" i="62" s="1"/>
  <c r="K26" i="62"/>
  <c r="E20" i="47"/>
  <c r="F33" i="42"/>
  <c r="F34" i="42" s="1"/>
  <c r="E43" i="62"/>
  <c r="K43" i="62" s="1"/>
  <c r="K29" i="62"/>
  <c r="F43" i="46"/>
  <c r="F10" i="46"/>
  <c r="K27" i="62"/>
  <c r="E41" i="62"/>
  <c r="K41" i="62" s="1"/>
  <c r="E38" i="62"/>
  <c r="K38" i="62" s="1"/>
  <c r="K24" i="62"/>
  <c r="F26" i="46"/>
  <c r="E66" i="47"/>
  <c r="F29" i="46"/>
  <c r="F161" i="46"/>
  <c r="F27" i="56"/>
  <c r="F28" i="56" s="1"/>
  <c r="F155" i="56"/>
  <c r="F29" i="56"/>
  <c r="F30" i="56" s="1"/>
  <c r="F167" i="56"/>
  <c r="F42" i="56"/>
  <c r="N37" i="56"/>
  <c r="N42" i="56" s="1"/>
  <c r="E44" i="62"/>
  <c r="K44" i="62" s="1"/>
  <c r="K30" i="62"/>
  <c r="F27" i="46"/>
  <c r="F149" i="46"/>
  <c r="F142" i="56"/>
  <c r="N135" i="56"/>
  <c r="N142" i="56" s="1"/>
  <c r="F24" i="46"/>
  <c r="E62" i="47"/>
  <c r="E46" i="62"/>
  <c r="K46" i="62" s="1"/>
  <c r="K32" i="62"/>
  <c r="F129" i="56"/>
  <c r="N122" i="56"/>
  <c r="N129" i="56" s="1"/>
  <c r="E37" i="62"/>
  <c r="K23" i="62"/>
  <c r="K33" i="62" s="1"/>
  <c r="E74" i="47" s="1"/>
  <c r="E33" i="62"/>
  <c r="F26" i="62" l="1"/>
  <c r="L26" i="62" s="1"/>
  <c r="F32" i="62"/>
  <c r="F46" i="62" s="1"/>
  <c r="L46" i="62" s="1"/>
  <c r="F30" i="62"/>
  <c r="L30" i="62" s="1"/>
  <c r="G47" i="46"/>
  <c r="G52" i="46" s="1"/>
  <c r="G53" i="46" s="1"/>
  <c r="G159" i="56"/>
  <c r="G166" i="56" s="1"/>
  <c r="G167" i="56" s="1"/>
  <c r="G129" i="46"/>
  <c r="G136" i="46" s="1"/>
  <c r="G25" i="46" s="1"/>
  <c r="G37" i="56"/>
  <c r="G42" i="56" s="1"/>
  <c r="F29" i="62"/>
  <c r="L29" i="62" s="1"/>
  <c r="G19" i="42"/>
  <c r="F15" i="47"/>
  <c r="F24" i="62"/>
  <c r="L24" i="62" s="1"/>
  <c r="G122" i="56"/>
  <c r="G129" i="56" s="1"/>
  <c r="G25" i="42"/>
  <c r="G31" i="42" s="1"/>
  <c r="G33" i="42" s="1"/>
  <c r="G34" i="42" s="1"/>
  <c r="G141" i="46"/>
  <c r="G148" i="46" s="1"/>
  <c r="G149" i="46" s="1"/>
  <c r="F23" i="62"/>
  <c r="F37" i="62" s="1"/>
  <c r="F31" i="62"/>
  <c r="L31" i="62" s="1"/>
  <c r="G147" i="56"/>
  <c r="G154" i="56" s="1"/>
  <c r="G155" i="56" s="1"/>
  <c r="G37" i="46"/>
  <c r="G42" i="46" s="1"/>
  <c r="G43" i="46" s="1"/>
  <c r="F28" i="62"/>
  <c r="F42" i="62" s="1"/>
  <c r="L42" i="62" s="1"/>
  <c r="F25" i="62"/>
  <c r="L25" i="62" s="1"/>
  <c r="G135" i="56"/>
  <c r="G142" i="56" s="1"/>
  <c r="G52" i="56"/>
  <c r="G53" i="56" s="1"/>
  <c r="E45" i="47"/>
  <c r="F13" i="46"/>
  <c r="F27" i="62"/>
  <c r="F41" i="62" s="1"/>
  <c r="L41" i="62" s="1"/>
  <c r="G116" i="46"/>
  <c r="G123" i="46" s="1"/>
  <c r="G23" i="46" s="1"/>
  <c r="G153" i="46"/>
  <c r="G160" i="46" s="1"/>
  <c r="G161" i="46" s="1"/>
  <c r="N23" i="56"/>
  <c r="N130" i="56"/>
  <c r="F28" i="46"/>
  <c r="E68" i="47"/>
  <c r="H47" i="56"/>
  <c r="H21" i="42"/>
  <c r="H14" i="42" s="1"/>
  <c r="H26" i="42"/>
  <c r="H13" i="42"/>
  <c r="I22" i="42" s="1"/>
  <c r="H38" i="46"/>
  <c r="F130" i="56"/>
  <c r="F23" i="56"/>
  <c r="F24" i="56" s="1"/>
  <c r="E70" i="47"/>
  <c r="F30" i="46"/>
  <c r="E21" i="47"/>
  <c r="E22" i="47"/>
  <c r="N43" i="56"/>
  <c r="N10" i="56"/>
  <c r="F11" i="46"/>
  <c r="E43" i="47"/>
  <c r="F43" i="56"/>
  <c r="F10" i="56"/>
  <c r="F11" i="56" s="1"/>
  <c r="N25" i="56"/>
  <c r="N143" i="56"/>
  <c r="E63" i="47"/>
  <c r="N24" i="46"/>
  <c r="E67" i="47"/>
  <c r="N26" i="46"/>
  <c r="K37" i="62"/>
  <c r="K47" i="62" s="1"/>
  <c r="E47" i="62"/>
  <c r="F143" i="56"/>
  <c r="F25" i="56"/>
  <c r="F26" i="56" s="1"/>
  <c r="O12" i="56"/>
  <c r="O53" i="56"/>
  <c r="G124" i="46" l="1"/>
  <c r="G29" i="56"/>
  <c r="G30" i="56" s="1"/>
  <c r="F20" i="47"/>
  <c r="F21" i="47" s="1"/>
  <c r="F44" i="62"/>
  <c r="L44" i="62" s="1"/>
  <c r="G10" i="46"/>
  <c r="F43" i="47" s="1"/>
  <c r="O122" i="56"/>
  <c r="O129" i="56" s="1"/>
  <c r="O23" i="56" s="1"/>
  <c r="F40" i="62"/>
  <c r="L40" i="62" s="1"/>
  <c r="L32" i="62"/>
  <c r="F39" i="62"/>
  <c r="L39" i="62" s="1"/>
  <c r="F45" i="62"/>
  <c r="L45" i="62" s="1"/>
  <c r="G29" i="46"/>
  <c r="G30" i="46" s="1"/>
  <c r="O135" i="56"/>
  <c r="O142" i="56" s="1"/>
  <c r="O25" i="56" s="1"/>
  <c r="G137" i="46"/>
  <c r="G27" i="46"/>
  <c r="G28" i="46" s="1"/>
  <c r="O37" i="56"/>
  <c r="O42" i="56" s="1"/>
  <c r="O43" i="56" s="1"/>
  <c r="L28" i="62"/>
  <c r="G12" i="56"/>
  <c r="G13" i="56" s="1"/>
  <c r="F43" i="62"/>
  <c r="L43" i="62" s="1"/>
  <c r="F38" i="62"/>
  <c r="L38" i="62" s="1"/>
  <c r="G12" i="46"/>
  <c r="F45" i="47" s="1"/>
  <c r="L27" i="62"/>
  <c r="L23" i="62"/>
  <c r="L33" i="62" s="1"/>
  <c r="F74" i="47" s="1"/>
  <c r="F33" i="62"/>
  <c r="G27" i="56"/>
  <c r="G28" i="56" s="1"/>
  <c r="N13" i="46"/>
  <c r="E46" i="47"/>
  <c r="H153" i="46"/>
  <c r="H160" i="46" s="1"/>
  <c r="G28" i="62"/>
  <c r="G23" i="62"/>
  <c r="H122" i="56"/>
  <c r="G27" i="62"/>
  <c r="G31" i="62"/>
  <c r="H37" i="46"/>
  <c r="H42" i="46" s="1"/>
  <c r="H116" i="46"/>
  <c r="H123" i="46" s="1"/>
  <c r="H159" i="56"/>
  <c r="H166" i="56" s="1"/>
  <c r="H129" i="46"/>
  <c r="H136" i="46" s="1"/>
  <c r="H147" i="56"/>
  <c r="H154" i="56" s="1"/>
  <c r="G29" i="62"/>
  <c r="G15" i="47"/>
  <c r="H135" i="56"/>
  <c r="H37" i="56"/>
  <c r="H141" i="46"/>
  <c r="H148" i="46" s="1"/>
  <c r="G25" i="62"/>
  <c r="G32" i="62"/>
  <c r="G26" i="62"/>
  <c r="G30" i="62"/>
  <c r="H47" i="46"/>
  <c r="H52" i="46" s="1"/>
  <c r="G24" i="62"/>
  <c r="H19" i="42"/>
  <c r="I21" i="42"/>
  <c r="I14" i="42" s="1"/>
  <c r="H25" i="42"/>
  <c r="H31" i="42" s="1"/>
  <c r="G143" i="56"/>
  <c r="G25" i="56"/>
  <c r="G26" i="56" s="1"/>
  <c r="F70" i="47"/>
  <c r="F62" i="47"/>
  <c r="G24" i="46"/>
  <c r="N11" i="46"/>
  <c r="E44" i="47"/>
  <c r="G23" i="56"/>
  <c r="G24" i="56" s="1"/>
  <c r="G130" i="56"/>
  <c r="G26" i="46"/>
  <c r="F66" i="47"/>
  <c r="E71" i="47"/>
  <c r="N30" i="46"/>
  <c r="P47" i="56"/>
  <c r="P52" i="56" s="1"/>
  <c r="H52" i="56"/>
  <c r="F22" i="47"/>
  <c r="L37" i="62"/>
  <c r="L47" i="62" s="1"/>
  <c r="F47" i="62"/>
  <c r="E69" i="47"/>
  <c r="N28" i="46"/>
  <c r="G10" i="56"/>
  <c r="G11" i="56" s="1"/>
  <c r="G43" i="56"/>
  <c r="O130" i="56" l="1"/>
  <c r="G11" i="46"/>
  <c r="F44" i="47" s="1"/>
  <c r="O143" i="56"/>
  <c r="G13" i="46"/>
  <c r="O10" i="56"/>
  <c r="F68" i="47"/>
  <c r="N31" i="46"/>
  <c r="E29" i="47" s="1"/>
  <c r="E30" i="47" s="1"/>
  <c r="G40" i="62"/>
  <c r="M40" i="62" s="1"/>
  <c r="M26" i="62"/>
  <c r="G43" i="62"/>
  <c r="M43" i="62" s="1"/>
  <c r="M29" i="62"/>
  <c r="P122" i="56"/>
  <c r="P129" i="56" s="1"/>
  <c r="H129" i="56"/>
  <c r="M23" i="62"/>
  <c r="M33" i="62" s="1"/>
  <c r="G74" i="47" s="1"/>
  <c r="G37" i="62"/>
  <c r="G33" i="62"/>
  <c r="G20" i="47"/>
  <c r="H33" i="42"/>
  <c r="H34" i="42" s="1"/>
  <c r="H25" i="46"/>
  <c r="H137" i="46"/>
  <c r="M28" i="62"/>
  <c r="G42" i="62"/>
  <c r="M42" i="62" s="1"/>
  <c r="O26" i="46"/>
  <c r="F67" i="47"/>
  <c r="I26" i="42"/>
  <c r="I13" i="42"/>
  <c r="I38" i="46"/>
  <c r="I47" i="56"/>
  <c r="G39" i="62"/>
  <c r="M39" i="62" s="1"/>
  <c r="M25" i="62"/>
  <c r="H29" i="56"/>
  <c r="H30" i="56" s="1"/>
  <c r="H167" i="56"/>
  <c r="H29" i="46"/>
  <c r="H161" i="46"/>
  <c r="F71" i="47"/>
  <c r="O30" i="46"/>
  <c r="H149" i="46"/>
  <c r="H27" i="46"/>
  <c r="H23" i="46"/>
  <c r="H124" i="46"/>
  <c r="M32" i="62"/>
  <c r="G46" i="62"/>
  <c r="M46" i="62" s="1"/>
  <c r="G38" i="62"/>
  <c r="M38" i="62" s="1"/>
  <c r="M24" i="62"/>
  <c r="P37" i="56"/>
  <c r="P42" i="56" s="1"/>
  <c r="H42" i="56"/>
  <c r="H10" i="46"/>
  <c r="H43" i="46"/>
  <c r="O11" i="46"/>
  <c r="H27" i="56"/>
  <c r="H28" i="56" s="1"/>
  <c r="H155" i="56"/>
  <c r="O24" i="46"/>
  <c r="F63" i="47"/>
  <c r="O13" i="46"/>
  <c r="F46" i="47"/>
  <c r="H12" i="56"/>
  <c r="H13" i="56" s="1"/>
  <c r="H53" i="56"/>
  <c r="H12" i="46"/>
  <c r="H53" i="46"/>
  <c r="P135" i="56"/>
  <c r="P142" i="56" s="1"/>
  <c r="H142" i="56"/>
  <c r="G45" i="62"/>
  <c r="M45" i="62" s="1"/>
  <c r="M31" i="62"/>
  <c r="O28" i="46"/>
  <c r="F69" i="47"/>
  <c r="P12" i="56"/>
  <c r="P53" i="56"/>
  <c r="G44" i="62"/>
  <c r="M44" i="62" s="1"/>
  <c r="M30" i="62"/>
  <c r="G41" i="62"/>
  <c r="M41" i="62" s="1"/>
  <c r="M27" i="62"/>
  <c r="E35" i="47" l="1"/>
  <c r="E36" i="47" s="1"/>
  <c r="E31" i="47"/>
  <c r="O31" i="46"/>
  <c r="F29" i="47" s="1"/>
  <c r="F30" i="47" s="1"/>
  <c r="G47" i="62"/>
  <c r="M37" i="62"/>
  <c r="M47" i="62" s="1"/>
  <c r="G45" i="47"/>
  <c r="H13" i="46"/>
  <c r="I52" i="56"/>
  <c r="Q47" i="56"/>
  <c r="Q52" i="56" s="1"/>
  <c r="H130" i="56"/>
  <c r="H23" i="56"/>
  <c r="H24" i="56" s="1"/>
  <c r="P130" i="56"/>
  <c r="P23" i="56"/>
  <c r="H11" i="46"/>
  <c r="G43" i="47"/>
  <c r="H26" i="46"/>
  <c r="G66" i="47"/>
  <c r="H10" i="56"/>
  <c r="H11" i="56" s="1"/>
  <c r="H43" i="56"/>
  <c r="H30" i="46"/>
  <c r="G70" i="47"/>
  <c r="I129" i="46"/>
  <c r="I136" i="46" s="1"/>
  <c r="H23" i="62"/>
  <c r="I37" i="56"/>
  <c r="I135" i="56"/>
  <c r="I116" i="46"/>
  <c r="I123" i="46" s="1"/>
  <c r="H32" i="62"/>
  <c r="I19" i="42"/>
  <c r="H25" i="62"/>
  <c r="H26" i="62"/>
  <c r="H28" i="62"/>
  <c r="H31" i="62"/>
  <c r="I141" i="46"/>
  <c r="I148" i="46" s="1"/>
  <c r="I47" i="46"/>
  <c r="I52" i="46" s="1"/>
  <c r="I147" i="56"/>
  <c r="I154" i="56" s="1"/>
  <c r="H29" i="62"/>
  <c r="I122" i="56"/>
  <c r="I37" i="46"/>
  <c r="I42" i="46" s="1"/>
  <c r="H30" i="62"/>
  <c r="H24" i="62"/>
  <c r="I153" i="46"/>
  <c r="I160" i="46" s="1"/>
  <c r="I159" i="56"/>
  <c r="I166" i="56" s="1"/>
  <c r="I25" i="42"/>
  <c r="I31" i="42" s="1"/>
  <c r="H27" i="62"/>
  <c r="H15" i="47"/>
  <c r="H28" i="46"/>
  <c r="G68" i="47"/>
  <c r="E37" i="47"/>
  <c r="P43" i="56"/>
  <c r="P10" i="56"/>
  <c r="G22" i="47"/>
  <c r="G21" i="47"/>
  <c r="H143" i="56"/>
  <c r="H25" i="56"/>
  <c r="H26" i="56" s="1"/>
  <c r="P143" i="56"/>
  <c r="P25" i="56"/>
  <c r="H24" i="46"/>
  <c r="G62" i="47"/>
  <c r="F31" i="47" l="1"/>
  <c r="F35" i="47"/>
  <c r="F36" i="47" s="1"/>
  <c r="I42" i="56"/>
  <c r="Q37" i="56"/>
  <c r="Q42" i="56" s="1"/>
  <c r="P26" i="46"/>
  <c r="G67" i="47"/>
  <c r="H44" i="62"/>
  <c r="N44" i="62" s="1"/>
  <c r="N30" i="62"/>
  <c r="H40" i="62"/>
  <c r="N40" i="62" s="1"/>
  <c r="N26" i="62"/>
  <c r="I137" i="46"/>
  <c r="I25" i="46"/>
  <c r="G44" i="47"/>
  <c r="P11" i="46"/>
  <c r="Q53" i="56"/>
  <c r="Q12" i="56"/>
  <c r="G69" i="47"/>
  <c r="P28" i="46"/>
  <c r="N27" i="62"/>
  <c r="H41" i="62"/>
  <c r="N41" i="62" s="1"/>
  <c r="H39" i="62"/>
  <c r="N39" i="62" s="1"/>
  <c r="N25" i="62"/>
  <c r="F37" i="47"/>
  <c r="I53" i="56"/>
  <c r="I12" i="56"/>
  <c r="I13" i="56" s="1"/>
  <c r="H20" i="47"/>
  <c r="I33" i="42"/>
  <c r="I34" i="42" s="1"/>
  <c r="H43" i="62"/>
  <c r="N43" i="62" s="1"/>
  <c r="N29" i="62"/>
  <c r="P30" i="46"/>
  <c r="G71" i="47"/>
  <c r="G46" i="47"/>
  <c r="P13" i="46"/>
  <c r="H42" i="62"/>
  <c r="N42" i="62" s="1"/>
  <c r="N28" i="62"/>
  <c r="I27" i="56"/>
  <c r="I28" i="56" s="1"/>
  <c r="I155" i="56"/>
  <c r="H46" i="62"/>
  <c r="N46" i="62" s="1"/>
  <c r="N32" i="62"/>
  <c r="I43" i="46"/>
  <c r="I10" i="46"/>
  <c r="I129" i="56"/>
  <c r="Q122" i="56"/>
  <c r="Q129" i="56" s="1"/>
  <c r="P24" i="46"/>
  <c r="G63" i="47"/>
  <c r="I29" i="56"/>
  <c r="I30" i="56" s="1"/>
  <c r="I167" i="56"/>
  <c r="I161" i="46"/>
  <c r="I29" i="46"/>
  <c r="I12" i="46"/>
  <c r="I53" i="46"/>
  <c r="I23" i="46"/>
  <c r="I124" i="46"/>
  <c r="N31" i="62"/>
  <c r="H45" i="62"/>
  <c r="N45" i="62" s="1"/>
  <c r="H33" i="62"/>
  <c r="H37" i="62"/>
  <c r="N23" i="62"/>
  <c r="N33" i="62" s="1"/>
  <c r="H74" i="47" s="1"/>
  <c r="H38" i="62"/>
  <c r="N38" i="62" s="1"/>
  <c r="N24" i="62"/>
  <c r="I27" i="46"/>
  <c r="I149" i="46"/>
  <c r="Q135" i="56"/>
  <c r="Q142" i="56" s="1"/>
  <c r="I142" i="56"/>
  <c r="N37" i="62" l="1"/>
  <c r="N47" i="62" s="1"/>
  <c r="H47" i="62"/>
  <c r="I30" i="46"/>
  <c r="H70" i="47"/>
  <c r="P31" i="46"/>
  <c r="G29" i="47" s="1"/>
  <c r="I11" i="46"/>
  <c r="H43" i="47"/>
  <c r="I25" i="56"/>
  <c r="I26" i="56" s="1"/>
  <c r="I143" i="56"/>
  <c r="I28" i="46"/>
  <c r="H68" i="47"/>
  <c r="I24" i="46"/>
  <c r="H62" i="47"/>
  <c r="Q130" i="56"/>
  <c r="Q23" i="56"/>
  <c r="I26" i="46"/>
  <c r="H66" i="47"/>
  <c r="Q43" i="56"/>
  <c r="Q10" i="56"/>
  <c r="Q25" i="56"/>
  <c r="Q143" i="56"/>
  <c r="I13" i="46"/>
  <c r="H45" i="47"/>
  <c r="I23" i="56"/>
  <c r="I24" i="56" s="1"/>
  <c r="I130" i="56"/>
  <c r="H22" i="47"/>
  <c r="H21" i="47"/>
  <c r="I10" i="56"/>
  <c r="I11" i="56" s="1"/>
  <c r="I43" i="56"/>
  <c r="Q11" i="46" l="1"/>
  <c r="H44" i="47"/>
  <c r="G31" i="47"/>
  <c r="G30" i="47"/>
  <c r="G35" i="47"/>
  <c r="H67" i="47"/>
  <c r="Q26" i="46"/>
  <c r="H46" i="47"/>
  <c r="Q13" i="46"/>
  <c r="H71" i="47"/>
  <c r="Q30" i="46"/>
  <c r="H69" i="47"/>
  <c r="Q28" i="46"/>
  <c r="H63" i="47"/>
  <c r="Q24" i="46"/>
  <c r="G36" i="47" l="1"/>
  <c r="G37" i="47"/>
  <c r="Q31" i="46"/>
  <c r="H29" i="47" s="1"/>
  <c r="H31" i="47" l="1"/>
  <c r="H30" i="47"/>
  <c r="H35" i="47"/>
  <c r="H37" i="47" l="1"/>
  <c r="H36"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sharedStrings.xml><?xml version="1.0" encoding="utf-8"?>
<sst xmlns="http://schemas.openxmlformats.org/spreadsheetml/2006/main" count="4759" uniqueCount="2267">
  <si>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</si>
  <si>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</si>
  <si>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</si>
  <si>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</si>
  <si>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</si>
  <si>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</si>
  <si>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</si>
  <si>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</si>
  <si>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</si>
  <si>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</si>
  <si>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</si>
  <si>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</si>
  <si>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</si>
  <si>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</si>
  <si>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</si>
  <si>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</si>
  <si>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</si>
  <si>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</si>
  <si>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</si>
  <si>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</si>
  <si>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</si>
  <si>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</si>
  <si>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</si>
  <si>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</si>
  <si>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</si>
  <si>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</si>
  <si>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</si>
  <si>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</si>
  <si>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</si>
  <si>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</si>
  <si>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</si>
  <si>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</si>
  <si>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</si>
  <si>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</si>
  <si>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</si>
  <si>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</si>
  <si>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</si>
  <si>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</si>
  <si>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</si>
  <si>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</si>
  <si>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</si>
  <si>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</si>
  <si>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</si>
  <si>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12 and over</t>
  </si>
  <si>
    <t>Females aged 12 and over</t>
  </si>
  <si>
    <t>Topic-specific population selected</t>
  </si>
  <si>
    <t>LA England</t>
  </si>
  <si>
    <t>LOCALAUTHENG</t>
  </si>
  <si>
    <t>England – PCNs</t>
  </si>
  <si>
    <t>ENGCCGS</t>
  </si>
  <si>
    <t>medical</t>
  </si>
  <si>
    <t>mixed</t>
  </si>
  <si>
    <t>TOTAL</t>
  </si>
  <si>
    <t>Organisation name</t>
  </si>
  <si>
    <t>Concatenated field (for search)</t>
  </si>
  <si>
    <t>12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</si>
  <si>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</si>
  <si>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</si>
  <si>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</si>
  <si>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</si>
  <si>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</si>
  <si>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</si>
  <si>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</si>
  <si>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</si>
  <si>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</si>
  <si>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</si>
  <si>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</si>
  <si>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</si>
  <si>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</si>
  <si>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</si>
  <si>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</si>
  <si>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</si>
  <si>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</si>
  <si>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</si>
  <si>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</si>
  <si>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</si>
  <si>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</si>
  <si>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</si>
  <si>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</si>
  <si>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</si>
  <si>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</si>
  <si>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</si>
  <si>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</si>
  <si>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</si>
  <si>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</si>
  <si>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</si>
  <si>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</si>
  <si>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</si>
  <si>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</si>
  <si>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</si>
  <si>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</si>
  <si>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</si>
  <si>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</si>
  <si>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</si>
  <si>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</si>
  <si>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</si>
  <si>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</si>
  <si>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</si>
  <si>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</si>
  <si>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</si>
  <si>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</si>
  <si>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</si>
  <si>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</si>
  <si>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</si>
  <si>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</si>
  <si>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</si>
  <si>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</si>
  <si>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</si>
  <si>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</si>
  <si>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</si>
  <si>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</si>
  <si>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</si>
  <si>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</si>
  <si>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</si>
  <si>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</si>
  <si>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</si>
  <si>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</si>
  <si>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</si>
  <si>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</si>
  <si>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</si>
  <si>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</si>
  <si>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</si>
  <si>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</si>
  <si>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</si>
  <si>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</si>
  <si>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</si>
  <si>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</si>
  <si>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</si>
  <si>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</si>
  <si>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</si>
  <si>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</si>
  <si>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</si>
  <si>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</si>
  <si>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</si>
  <si>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</si>
  <si>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</si>
  <si>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</si>
  <si>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</si>
  <si>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</si>
  <si>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</si>
  <si>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</si>
  <si>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</si>
  <si>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</si>
  <si>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</si>
  <si>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</si>
  <si>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</si>
  <si>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</si>
  <si>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</si>
  <si>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</si>
  <si>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</si>
  <si>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</si>
  <si>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</si>
  <si>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</si>
  <si>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</si>
  <si>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</si>
  <si>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</si>
  <si>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</si>
  <si>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</si>
  <si>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</si>
  <si>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</si>
  <si>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</si>
  <si>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</si>
  <si>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</si>
  <si>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</si>
  <si>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</si>
  <si>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</si>
  <si>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</si>
  <si>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</si>
  <si>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</si>
  <si>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</si>
  <si>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</si>
  <si>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</si>
  <si>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</si>
  <si>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</si>
  <si>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</si>
  <si>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</si>
  <si>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</si>
  <si>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</si>
  <si>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</si>
  <si>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</si>
  <si>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</si>
  <si>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</si>
  <si>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</si>
  <si>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</si>
  <si>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</si>
  <si>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</si>
  <si>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</si>
  <si>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</si>
  <si>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</si>
  <si>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</si>
  <si>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</si>
  <si>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</si>
  <si>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</si>
  <si>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</si>
  <si>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</si>
  <si>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</si>
  <si>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</si>
  <si>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</si>
  <si>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</si>
  <si>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</si>
  <si>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</si>
  <si>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</si>
  <si>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</si>
  <si>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</si>
  <si>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</si>
  <si>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</si>
  <si>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</si>
  <si>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</si>
  <si>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</si>
  <si>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</si>
  <si>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</si>
  <si>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</si>
  <si>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</si>
  <si>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</si>
  <si>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</si>
  <si>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</si>
  <si>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</si>
  <si>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</si>
  <si>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</si>
  <si>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</si>
  <si>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</si>
  <si>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</si>
  <si>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</si>
  <si>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</si>
  <si>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</si>
  <si>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</si>
  <si>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</si>
  <si>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</si>
  <si>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</si>
  <si>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</si>
  <si>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</si>
  <si>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</si>
  <si>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</si>
  <si>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</si>
  <si>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</si>
  <si>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</si>
  <si>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</si>
  <si>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</si>
  <si>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</si>
  <si>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</si>
  <si>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</si>
  <si>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</si>
  <si>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</si>
  <si>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</si>
  <si>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</si>
  <si>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</si>
  <si>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</si>
  <si>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</si>
  <si>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</si>
  <si>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</si>
  <si>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</si>
  <si>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</si>
  <si>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</si>
  <si>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</si>
  <si>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</si>
  <si>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</si>
  <si>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</si>
  <si>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</si>
  <si>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</si>
  <si>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</si>
  <si>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</si>
  <si>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</si>
  <si>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</si>
  <si>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</si>
  <si>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</si>
  <si>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</si>
  <si>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</si>
  <si>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</si>
  <si>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</si>
  <si>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</si>
  <si>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</si>
  <si>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</si>
  <si>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</si>
  <si>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</si>
  <si>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</si>
  <si>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</si>
  <si>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</si>
  <si>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</si>
  <si>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</si>
  <si>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</si>
  <si>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</si>
  <si>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</si>
  <si>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</si>
  <si>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</si>
  <si>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</si>
  <si>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</si>
  <si>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</si>
  <si>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</si>
  <si>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</si>
  <si>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</si>
  <si>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</si>
  <si>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</si>
  <si>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</si>
  <si>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</si>
  <si>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</si>
  <si>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</si>
  <si>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</si>
  <si>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</si>
  <si>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</si>
  <si>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</si>
  <si>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</si>
  <si>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</si>
  <si>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</si>
  <si>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</si>
  <si>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</si>
  <si>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</si>
  <si>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</si>
  <si>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</si>
  <si>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</si>
  <si>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</si>
  <si>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</si>
  <si>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</si>
  <si>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</si>
  <si>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</si>
  <si>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</si>
  <si>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</si>
  <si>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</si>
  <si>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</si>
  <si>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</si>
  <si>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</si>
  <si>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</si>
  <si>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</si>
  <si>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</si>
  <si>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</si>
  <si>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</si>
  <si>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</si>
  <si>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</si>
  <si>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</si>
  <si>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</si>
  <si>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</si>
  <si>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</si>
  <si>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</si>
  <si>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</si>
  <si>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</si>
  <si>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</si>
  <si>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</si>
  <si>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</si>
  <si>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</si>
  <si>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</si>
  <si>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</si>
  <si>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</si>
  <si>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</si>
  <si>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</si>
  <si>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</si>
  <si>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</si>
  <si>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</si>
  <si>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</si>
  <si>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</si>
  <si>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</si>
  <si>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</si>
  <si>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</si>
  <si>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</si>
  <si>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</si>
  <si>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</si>
  <si>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</si>
  <si>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</si>
  <si>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</si>
  <si>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</si>
  <si>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</si>
  <si>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</si>
  <si>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</si>
  <si>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</si>
  <si>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</si>
  <si>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</si>
  <si>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</si>
  <si>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</si>
  <si>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</si>
  <si>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</si>
  <si>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</si>
  <si>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</si>
  <si>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</si>
  <si>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</si>
  <si>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</si>
  <si>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</si>
  <si>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</si>
  <si>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</si>
  <si>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</si>
  <si>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</si>
  <si>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</si>
  <si>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</si>
  <si>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</si>
  <si>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</si>
  <si>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</si>
  <si>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</si>
  <si>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</si>
  <si>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</si>
  <si>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</si>
  <si>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</si>
  <si>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</si>
  <si>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</si>
  <si>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</si>
  <si>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</si>
  <si>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</si>
  <si>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</si>
  <si>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</si>
  <si>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</si>
  <si>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</si>
  <si>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</si>
  <si>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</si>
  <si>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</si>
  <si>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</si>
  <si>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</si>
  <si>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</si>
  <si>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</si>
  <si>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</si>
  <si>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</si>
  <si>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</si>
  <si>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</si>
  <si>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</si>
  <si>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</si>
  <si>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</si>
  <si>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</si>
  <si>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</si>
  <si>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</si>
  <si>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</si>
  <si>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</si>
  <si>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</si>
  <si>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</si>
  <si>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</si>
  <si>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</si>
  <si>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</si>
  <si>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</si>
  <si>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</si>
  <si>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</si>
  <si>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</si>
  <si>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</si>
  <si>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</si>
  <si>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</si>
  <si>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</si>
  <si>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</si>
  <si>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</si>
  <si>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</si>
  <si>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</si>
  <si>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</si>
  <si>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</si>
  <si>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</si>
  <si>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</si>
  <si>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</si>
  <si>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</si>
  <si>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</si>
  <si>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</si>
  <si>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</si>
  <si>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</si>
  <si>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</si>
  <si>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</si>
  <si>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</si>
  <si>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</si>
  <si>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</si>
  <si>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</si>
  <si>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</si>
  <si>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</si>
  <si>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</si>
  <si>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</si>
  <si>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</si>
  <si>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</si>
  <si>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</si>
  <si>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</si>
  <si>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</si>
  <si>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</si>
  <si>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</si>
  <si>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</si>
  <si>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</si>
  <si>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</si>
  <si>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</si>
  <si>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</si>
  <si>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</si>
  <si>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</si>
  <si>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</si>
  <si>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</si>
  <si>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</si>
  <si>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</si>
  <si>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</si>
  <si>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</si>
  <si>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</si>
  <si>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</si>
  <si>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</si>
  <si>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</si>
  <si>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</si>
  <si>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</si>
  <si>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</si>
  <si>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</si>
  <si>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</si>
  <si>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</si>
  <si>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</si>
  <si>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</si>
  <si>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</si>
  <si>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</si>
  <si>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</si>
  <si>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</si>
  <si>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</si>
  <si>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</si>
  <si>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</si>
  <si>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</si>
  <si>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</si>
  <si>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</si>
  <si>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</si>
  <si>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</si>
  <si>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</si>
  <si>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</si>
  <si>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</si>
  <si>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</si>
  <si>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</si>
  <si>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</si>
  <si>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</si>
  <si>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</si>
  <si>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</si>
  <si>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</si>
  <si>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</si>
  <si>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</si>
  <si>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</si>
  <si>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</si>
  <si>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</si>
  <si>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</si>
  <si>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</si>
  <si>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</si>
  <si>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</si>
  <si>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</si>
  <si>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</si>
  <si>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</si>
  <si>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</si>
  <si>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</si>
  <si>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</si>
  <si>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</si>
  <si>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</si>
  <si>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</si>
  <si>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</si>
  <si>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</si>
  <si>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</si>
  <si>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</si>
  <si>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</si>
  <si>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</si>
  <si>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</si>
  <si>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</si>
  <si>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</si>
  <si>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</si>
  <si>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</si>
  <si>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</si>
  <si>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</si>
  <si>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</si>
  <si>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</si>
  <si>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</si>
  <si>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</si>
  <si>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</si>
  <si>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</si>
  <si>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</si>
  <si>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</si>
  <si>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</si>
  <si>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</si>
  <si>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</si>
  <si>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</si>
  <si>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</si>
  <si>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</si>
  <si>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</si>
  <si>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</si>
  <si>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</si>
  <si>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</si>
  <si>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</si>
  <si>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</si>
  <si>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</si>
  <si>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</si>
  <si>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</si>
  <si>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</si>
  <si>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</si>
  <si>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</si>
  <si>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</si>
  <si>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</si>
  <si>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</si>
  <si>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</si>
  <si>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</si>
  <si>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</si>
  <si>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</si>
  <si>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</si>
  <si>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</si>
  <si>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</si>
  <si>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</si>
  <si>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</si>
  <si>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</si>
  <si>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</si>
  <si>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</si>
  <si>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</si>
  <si>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</si>
  <si>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</si>
  <si>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</si>
  <si>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</si>
  <si>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</si>
  <si>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</si>
  <si>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</si>
  <si>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</si>
  <si>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</si>
  <si>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</si>
  <si>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</si>
  <si>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</si>
  <si>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</si>
  <si>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</si>
  <si>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</si>
  <si>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</si>
  <si>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</si>
  <si>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</si>
  <si>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</si>
  <si>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</si>
  <si>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</si>
  <si>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</si>
  <si>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</si>
  <si>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</si>
  <si>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</si>
  <si>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</si>
  <si>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</si>
  <si>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</si>
  <si>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</si>
  <si>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</si>
  <si>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</si>
  <si>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</si>
  <si>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</si>
  <si>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</si>
  <si>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</si>
  <si>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</si>
  <si>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</si>
  <si>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</si>
  <si>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</si>
  <si>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</si>
  <si>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</si>
  <si>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</si>
  <si>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</si>
  <si>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</si>
  <si>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</si>
  <si>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</si>
  <si>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</si>
  <si>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</si>
  <si>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</si>
  <si>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</si>
  <si>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</si>
  <si>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</si>
  <si>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</si>
  <si>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</si>
  <si>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</si>
  <si>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</si>
  <si>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</si>
  <si>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</si>
  <si>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</si>
  <si>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</si>
  <si>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</si>
  <si>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</si>
  <si>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</si>
  <si>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</si>
  <si>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</si>
  <si>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</si>
  <si>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</si>
  <si>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</si>
  <si>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</si>
  <si>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</si>
  <si>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</si>
  <si>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</si>
  <si>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</si>
  <si>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</si>
  <si>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</si>
  <si>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</si>
  <si>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</si>
  <si>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</si>
  <si>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</si>
  <si>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</si>
  <si>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</si>
  <si>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</si>
  <si>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</si>
  <si>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</si>
  <si>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</si>
  <si>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</si>
  <si>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</si>
  <si>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</si>
  <si>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</si>
  <si>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</si>
  <si>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</si>
  <si>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</si>
  <si>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</si>
  <si>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</si>
  <si>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</si>
  <si>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</si>
  <si>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</si>
  <si>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</si>
  <si>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</si>
  <si>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</si>
  <si>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</si>
  <si>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</si>
  <si>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</si>
  <si>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</si>
  <si>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</si>
  <si>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</si>
  <si>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</si>
  <si>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</si>
  <si>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</si>
  <si>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</si>
  <si>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</si>
  <si>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</si>
  <si>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</si>
  <si>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</si>
  <si>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</si>
  <si>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</si>
  <si>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</si>
  <si>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</si>
  <si>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</si>
  <si>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</si>
  <si>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</si>
  <si>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</si>
  <si>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</si>
  <si>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</si>
  <si>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</si>
  <si>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</si>
  <si>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</si>
  <si>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</si>
  <si>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</si>
  <si>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</si>
  <si>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</si>
  <si>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</si>
  <si>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</si>
  <si>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</si>
  <si>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</si>
  <si>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</si>
  <si>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</si>
  <si>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</si>
  <si>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</si>
  <si>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</si>
  <si>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</si>
  <si>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</si>
  <si>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</si>
  <si>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</si>
  <si>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</si>
  <si>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</si>
  <si>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</si>
  <si>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</si>
  <si>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</si>
  <si>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</si>
  <si>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</si>
  <si>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</si>
  <si>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</si>
  <si>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</si>
  <si>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</si>
  <si>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</si>
  <si>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</si>
  <si>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</si>
  <si>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</si>
  <si>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</si>
  <si>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</si>
  <si>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</si>
  <si>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</si>
  <si>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</si>
  <si>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</si>
  <si>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</si>
  <si>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</si>
  <si>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</si>
  <si>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</si>
  <si>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</si>
  <si>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</si>
  <si>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</si>
  <si>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</si>
  <si>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</si>
  <si>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</si>
  <si>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</si>
  <si>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</si>
  <si>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</si>
  <si>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</si>
  <si>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</si>
  <si>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</si>
  <si>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</si>
  <si>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</si>
  <si>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</si>
  <si>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</si>
  <si>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</si>
  <si>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</si>
  <si>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</si>
  <si>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</si>
  <si>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</si>
  <si>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</si>
  <si>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</si>
  <si>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</si>
  <si>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</si>
  <si>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</si>
  <si>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</si>
  <si>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</si>
  <si>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</si>
  <si>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</si>
  <si>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</si>
  <si>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</si>
  <si>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</si>
  <si>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</si>
  <si>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</si>
  <si>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</si>
  <si>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</si>
  <si>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</si>
  <si>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</si>
  <si>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</si>
  <si>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</si>
  <si>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</si>
  <si>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</si>
  <si>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</si>
  <si>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</si>
  <si>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</si>
  <si>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</si>
  <si>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</si>
  <si>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</si>
  <si>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</si>
  <si>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</si>
  <si>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</si>
  <si>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</si>
  <si>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</si>
  <si>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</si>
  <si>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</si>
  <si>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</si>
  <si>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</si>
  <si>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</si>
  <si>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</si>
  <si>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</si>
  <si>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</si>
  <si>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</si>
  <si>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</si>
  <si>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</si>
  <si>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</si>
  <si>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</si>
  <si>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</si>
  <si>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</si>
  <si>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</si>
  <si>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</si>
  <si>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</si>
  <si>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</si>
  <si>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</si>
  <si>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</si>
  <si>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</si>
  <si>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</si>
  <si>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</si>
  <si>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</si>
  <si>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</si>
  <si>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</si>
  <si>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</si>
  <si>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</si>
  <si>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</si>
  <si>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</si>
  <si>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</si>
  <si>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</si>
  <si>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</si>
  <si>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</si>
  <si>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</si>
  <si>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</si>
  <si>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</si>
  <si>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</si>
  <si>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</si>
  <si>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</si>
  <si>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</si>
  <si>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</si>
  <si>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</si>
  <si>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</si>
  <si>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</si>
  <si>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</si>
  <si>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</si>
  <si>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</si>
  <si>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</si>
  <si>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</si>
  <si>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</si>
  <si>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</si>
  <si>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</si>
  <si>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</si>
  <si>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</si>
  <si>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</si>
  <si>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</si>
  <si>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</si>
  <si>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</si>
  <si>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</si>
  <si>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</si>
  <si>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</si>
  <si>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</si>
  <si>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</si>
  <si>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</si>
  <si>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</si>
  <si>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</si>
  <si>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</si>
  <si>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</si>
  <si>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</si>
  <si>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</si>
  <si>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</si>
  <si>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</si>
  <si>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</si>
  <si>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</si>
  <si>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</si>
  <si>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</si>
  <si>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</si>
  <si>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</si>
  <si>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</si>
  <si>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</si>
  <si>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</si>
  <si>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</si>
  <si>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</si>
  <si>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</si>
  <si>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</si>
  <si>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</si>
  <si>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</si>
  <si>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</si>
  <si>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</si>
  <si>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</si>
  <si>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</si>
  <si>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</si>
  <si>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</si>
  <si>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</si>
  <si>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</si>
  <si>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</si>
  <si>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</si>
  <si>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</si>
  <si>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</si>
  <si>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</si>
  <si>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</si>
  <si>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</si>
  <si>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</si>
  <si>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</si>
  <si>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</si>
  <si>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</si>
  <si>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</si>
  <si>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</si>
  <si>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</si>
  <si>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</si>
  <si>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</si>
  <si>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</si>
  <si>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</si>
  <si>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</si>
  <si>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</si>
  <si>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</si>
  <si>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</si>
  <si>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</si>
  <si>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</si>
  <si>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</si>
  <si>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</si>
  <si>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</si>
  <si>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</si>
  <si>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</si>
  <si>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</si>
  <si>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</si>
  <si>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</si>
  <si>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</si>
  <si>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</si>
  <si>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</si>
  <si>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</si>
  <si>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</si>
  <si>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</si>
  <si>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</si>
  <si>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</si>
  <si>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</si>
  <si>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</si>
  <si>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</si>
  <si>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</si>
  <si>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</si>
  <si>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</si>
  <si>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</si>
  <si>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</si>
  <si>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</si>
  <si>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</si>
  <si>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</si>
  <si>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</si>
  <si>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</si>
  <si>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</si>
  <si>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</si>
  <si>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</si>
  <si>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</si>
  <si>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</si>
  <si>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</si>
  <si>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</si>
  <si>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</si>
  <si>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</si>
  <si>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</si>
  <si>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</si>
  <si>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</si>
  <si>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</si>
  <si>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</si>
  <si>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</si>
  <si>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</si>
  <si>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</si>
  <si>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</si>
  <si>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</si>
  <si>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</si>
  <si>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</si>
  <si>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</si>
  <si>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</si>
  <si>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</si>
  <si>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</si>
  <si>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</si>
  <si>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</si>
  <si>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</si>
  <si>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</si>
  <si>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</si>
  <si>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</si>
  <si>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</si>
  <si>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</si>
  <si>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</si>
  <si>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</si>
  <si>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</si>
  <si>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</si>
  <si>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</si>
  <si>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</si>
  <si>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</si>
  <si>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</si>
  <si>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</si>
  <si>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</si>
  <si>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</si>
  <si>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</si>
  <si>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</si>
  <si>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</si>
  <si>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</si>
  <si>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</si>
  <si>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</si>
  <si>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</si>
  <si>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</si>
  <si>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</si>
  <si>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</si>
  <si>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</si>
  <si>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</si>
  <si>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</si>
  <si>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</si>
  <si>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</si>
  <si>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</si>
  <si>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</si>
  <si>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</si>
  <si>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</si>
  <si>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</si>
  <si>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</si>
  <si>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</si>
  <si>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</si>
  <si>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</si>
  <si>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</si>
  <si>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</si>
  <si>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</si>
  <si>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</si>
  <si>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</si>
  <si>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</si>
  <si>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</si>
  <si>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</si>
  <si>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</si>
  <si>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</si>
  <si>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</si>
  <si>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</si>
  <si>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</si>
  <si>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</si>
  <si>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</si>
  <si>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</si>
  <si>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</si>
  <si>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</si>
  <si>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</si>
  <si>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</si>
  <si>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</si>
  <si>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</si>
  <si>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</si>
  <si>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</si>
  <si>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</si>
  <si>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</si>
  <si>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</si>
  <si>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</si>
  <si>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</si>
  <si>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</si>
  <si>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</si>
  <si>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</si>
  <si>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</si>
  <si>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</si>
  <si>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</si>
  <si>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</si>
  <si>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</si>
  <si>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</si>
  <si>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</si>
  <si>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</si>
  <si>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</si>
  <si>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</si>
  <si>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</si>
  <si>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</si>
  <si>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</si>
  <si>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</si>
  <si>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</si>
  <si>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</si>
  <si>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</si>
  <si>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</si>
  <si>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</si>
  <si>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</si>
  <si>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</si>
  <si>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</si>
  <si>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</si>
  <si>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</si>
  <si>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</si>
  <si>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</si>
  <si>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</si>
  <si>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</si>
  <si>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</si>
  <si>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</si>
  <si>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</si>
  <si>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</si>
  <si>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</si>
  <si>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</si>
  <si>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</si>
  <si>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</si>
  <si>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</si>
  <si>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</si>
  <si>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</si>
  <si>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</si>
  <si>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</si>
  <si>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</si>
  <si>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</si>
  <si>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</si>
  <si>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</si>
  <si>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</si>
  <si>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</si>
  <si>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</si>
  <si>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</si>
  <si>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</si>
  <si>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</si>
  <si>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</si>
  <si>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</si>
  <si>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</si>
  <si>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</si>
  <si>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</si>
  <si>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</si>
  <si>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</si>
  <si>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</si>
  <si>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</si>
  <si>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</si>
  <si>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</si>
  <si>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</si>
  <si>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</si>
  <si>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</si>
  <si>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</si>
  <si>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</si>
  <si>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</si>
  <si>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</si>
  <si>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</si>
  <si>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</si>
  <si>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</si>
  <si>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</si>
  <si>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</si>
  <si>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</si>
  <si>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</si>
  <si>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</si>
  <si>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</si>
  <si>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</si>
  <si>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</si>
  <si>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</si>
  <si>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</si>
  <si>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</si>
  <si>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</si>
  <si>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</si>
  <si>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</si>
  <si>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</si>
  <si>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</si>
  <si>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</si>
  <si>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</si>
  <si>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</si>
  <si>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</si>
  <si>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</si>
  <si>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</si>
  <si>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</si>
  <si>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</si>
  <si>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</si>
  <si>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</si>
  <si>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</si>
  <si>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</si>
  <si>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</si>
  <si>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</si>
  <si>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</si>
  <si>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</si>
  <si>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</si>
  <si>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</si>
  <si>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</si>
  <si>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</si>
  <si>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</si>
  <si>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</si>
  <si>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</si>
  <si>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</si>
  <si>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</si>
  <si>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</si>
  <si>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</si>
  <si>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</si>
  <si>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</si>
  <si>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</si>
  <si>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</si>
  <si>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</si>
  <si>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</si>
  <si>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</si>
  <si>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</si>
  <si>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</si>
  <si>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</si>
  <si>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</si>
  <si>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</si>
  <si>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</si>
  <si>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</si>
  <si>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</si>
  <si>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</si>
  <si>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</si>
  <si>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</si>
  <si>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</si>
  <si>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</si>
  <si>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</si>
  <si>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</si>
  <si>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</si>
  <si>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</si>
  <si>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</si>
  <si>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</si>
  <si>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</si>
  <si>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</si>
  <si>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</si>
  <si>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</si>
  <si>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</si>
  <si>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</si>
  <si>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</si>
  <si>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</si>
  <si>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</si>
  <si>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</si>
  <si>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</si>
  <si>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</si>
  <si>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</si>
  <si>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</si>
  <si>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</si>
  <si>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</si>
  <si>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</si>
  <si>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</si>
  <si>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</si>
  <si>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</si>
  <si>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</si>
  <si>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</si>
  <si>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</si>
  <si>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</si>
  <si>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</si>
  <si>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</si>
  <si>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</si>
  <si>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</si>
  <si>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</si>
  <si>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</si>
  <si>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</si>
  <si>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</si>
  <si>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</si>
  <si>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</si>
  <si>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</si>
  <si>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</si>
  <si>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</si>
  <si>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</si>
  <si>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</si>
  <si>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</si>
  <si>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</si>
  <si>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</si>
  <si>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</si>
  <si>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</si>
  <si>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</si>
  <si>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</si>
  <si>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</si>
  <si>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</si>
  <si>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</si>
  <si>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</si>
  <si>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</si>
  <si>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</si>
  <si>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</si>
  <si>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</si>
  <si>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</si>
  <si>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</si>
  <si>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</si>
  <si>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</si>
  <si>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</si>
  <si>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</si>
  <si>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</si>
  <si>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</si>
  <si>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</si>
  <si>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</si>
  <si>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</si>
  <si>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</si>
  <si>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</si>
  <si>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</si>
  <si>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</si>
  <si>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</si>
  <si>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</si>
  <si>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</si>
  <si>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</si>
  <si>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</si>
  <si>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</si>
  <si>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</si>
  <si>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</si>
  <si>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</si>
  <si>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</si>
  <si>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</si>
  <si>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</si>
  <si>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</si>
  <si>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</si>
  <si>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</si>
  <si>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</si>
  <si>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</si>
  <si>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</si>
  <si>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</si>
  <si>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</si>
  <si>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</si>
  <si>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</si>
  <si>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</si>
  <si>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</si>
  <si>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</si>
  <si>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</si>
  <si>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</si>
  <si>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</si>
  <si>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</si>
  <si>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</si>
  <si>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</si>
  <si>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</si>
  <si>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</si>
  <si>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</si>
  <si>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</si>
  <si>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</si>
  <si>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</si>
  <si>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</si>
  <si>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</si>
  <si>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</si>
  <si>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</si>
  <si>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</si>
  <si>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</si>
  <si>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</si>
  <si>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</si>
  <si>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</si>
  <si>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</si>
  <si>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</si>
  <si>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</si>
  <si>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</si>
  <si>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</si>
  <si>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</si>
  <si>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</si>
  <si>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</si>
  <si>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</si>
  <si>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</si>
  <si>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</si>
  <si>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</si>
  <si>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</si>
  <si>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</si>
  <si>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</si>
  <si>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</si>
  <si>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</si>
  <si>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</si>
  <si>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</si>
  <si>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</si>
  <si>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</si>
  <si>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</si>
  <si>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</si>
  <si>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</si>
  <si>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</si>
  <si>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</si>
  <si>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</si>
  <si>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</si>
  <si>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</si>
  <si>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</si>
  <si>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</si>
  <si>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</si>
  <si>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</si>
  <si>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</si>
  <si>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</si>
  <si>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</si>
  <si>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</si>
  <si>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</si>
  <si>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</si>
  <si>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</si>
  <si>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</si>
  <si>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</si>
  <si>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</si>
  <si>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</si>
  <si>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</si>
  <si>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</si>
  <si>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</si>
  <si>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</si>
  <si>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</si>
  <si>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</si>
  <si>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</si>
  <si>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</si>
  <si>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</si>
  <si>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</si>
  <si>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</si>
  <si>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</si>
  <si>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</si>
  <si>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</si>
  <si>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</si>
  <si>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</si>
  <si>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</si>
  <si>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</si>
  <si>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</si>
  <si>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</si>
  <si>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</si>
  <si>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</si>
  <si>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</si>
  <si>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</si>
  <si>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</si>
  <si>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</si>
  <si>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</si>
  <si>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</si>
  <si>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</si>
  <si>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</si>
  <si>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</si>
  <si>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</si>
  <si>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</si>
  <si>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</si>
  <si>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</si>
  <si>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</si>
  <si>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</si>
  <si>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</si>
  <si>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</si>
  <si>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</si>
  <si>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</si>
  <si>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</si>
  <si>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</si>
  <si>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</si>
  <si>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</si>
  <si>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</si>
  <si>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</si>
  <si>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</si>
  <si>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</si>
  <si>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</si>
  <si>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</si>
  <si>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</si>
  <si>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</si>
  <si>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</si>
  <si>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</si>
  <si>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</si>
  <si>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</si>
  <si>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</si>
  <si>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</si>
  <si>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</si>
  <si>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</si>
  <si>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</si>
  <si>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</si>
  <si>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</si>
  <si>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</si>
  <si>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</si>
  <si>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</si>
  <si>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</si>
  <si>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</si>
  <si>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</si>
  <si>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</si>
  <si>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</si>
  <si>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</si>
  <si>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</si>
  <si>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</si>
  <si>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</si>
  <si>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</si>
  <si>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</si>
  <si>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</si>
  <si>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</si>
  <si>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</si>
  <si>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</si>
  <si>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</si>
  <si>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</si>
  <si>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</si>
  <si>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</si>
  <si>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</si>
  <si>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</si>
  <si>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</si>
  <si>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</si>
  <si>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</si>
  <si>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</si>
  <si>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</si>
  <si>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</si>
  <si>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</si>
  <si>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</si>
  <si>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</si>
  <si>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</si>
  <si>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</si>
  <si>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</si>
  <si>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</si>
  <si>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</si>
  <si>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</si>
  <si>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</si>
  <si>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</si>
  <si>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</si>
  <si>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</si>
  <si>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</si>
  <si>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</si>
  <si>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</si>
  <si>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</si>
  <si>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</si>
  <si>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</si>
  <si>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</si>
  <si>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</si>
  <si>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</si>
  <si>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</si>
  <si>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</si>
  <si>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</si>
  <si>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</si>
  <si>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</si>
  <si>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</si>
  <si>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</si>
  <si>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</si>
  <si>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</si>
  <si>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</si>
  <si>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</si>
  <si>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</si>
  <si>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</si>
  <si>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</si>
  <si>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</si>
  <si>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</si>
  <si>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</si>
  <si>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</si>
  <si>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</si>
  <si>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</si>
  <si>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</si>
  <si>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</si>
  <si>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</si>
  <si>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</si>
  <si>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</si>
  <si>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</si>
  <si>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</si>
  <si>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</si>
  <si>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</si>
  <si>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</si>
  <si>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</si>
  <si>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</si>
  <si>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</si>
  <si>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</si>
  <si>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</si>
  <si>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</si>
  <si>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</si>
  <si>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</si>
  <si>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</si>
  <si>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</si>
  <si>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</si>
  <si>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</si>
  <si>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</si>
  <si>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</si>
  <si>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</si>
  <si>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</si>
  <si>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</si>
  <si>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</si>
  <si>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</si>
  <si>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</si>
  <si>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</si>
  <si>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</si>
  <si>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</si>
  <si>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</si>
  <si>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</si>
  <si>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</si>
  <si>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</si>
  <si>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</si>
  <si>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</si>
  <si>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</si>
  <si>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</si>
  <si>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</si>
  <si>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</si>
  <si>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</si>
  <si>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</si>
  <si>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</si>
  <si>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</si>
  <si>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</si>
  <si>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</si>
  <si>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</si>
  <si>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</si>
  <si>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</si>
  <si>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</si>
  <si>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</si>
  <si>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</si>
  <si>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</si>
  <si>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</si>
  <si>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</si>
  <si>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</si>
  <si>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</si>
  <si>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</si>
  <si>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</si>
  <si>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</si>
  <si>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</si>
  <si>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</si>
  <si>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</si>
  <si>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</si>
  <si>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</si>
  <si>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</si>
  <si>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</si>
  <si>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</si>
  <si>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</si>
  <si>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</si>
  <si>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</si>
  <si>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</si>
  <si>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</si>
  <si>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</si>
  <si>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</si>
  <si>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</si>
  <si>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</si>
  <si>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</si>
  <si>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</si>
  <si>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</si>
  <si>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</si>
  <si>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</si>
  <si>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</si>
  <si>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</si>
  <si>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</si>
  <si>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</si>
  <si>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</si>
  <si>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</si>
  <si>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</si>
  <si>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</si>
  <si>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</si>
  <si>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</si>
  <si>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</si>
  <si>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</si>
  <si>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</si>
  <si>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</si>
  <si>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</si>
  <si>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</si>
  <si>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</si>
  <si>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</si>
  <si>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</si>
  <si>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</si>
  <si>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</si>
  <si>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</si>
  <si>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</si>
  <si>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</si>
  <si>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</si>
  <si>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</si>
  <si>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</si>
  <si>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</si>
  <si>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</si>
  <si>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</si>
  <si>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</si>
  <si>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</si>
  <si>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</si>
  <si>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</si>
  <si>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</si>
  <si>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</si>
  <si>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</si>
  <si>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</si>
  <si>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</si>
  <si>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</si>
  <si>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</si>
  <si>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</si>
  <si>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</si>
  <si>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</si>
  <si>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</si>
  <si>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</si>
  <si>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</si>
  <si>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</si>
  <si>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</si>
  <si>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</si>
  <si>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</si>
  <si>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</si>
  <si>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</si>
  <si>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</si>
  <si>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</si>
  <si>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</si>
  <si>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</si>
  <si>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</si>
  <si>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</si>
  <si>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</si>
  <si>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</si>
  <si>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</si>
  <si>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</si>
  <si>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</si>
  <si>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</si>
  <si>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</si>
  <si>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</si>
  <si>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</si>
  <si>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</si>
  <si>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</si>
  <si>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</si>
  <si>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</si>
  <si>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</si>
  <si>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</si>
  <si>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</si>
  <si>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</si>
  <si>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</si>
  <si>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</si>
  <si>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</si>
  <si>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</si>
  <si>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</si>
  <si>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</si>
  <si>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</si>
  <si>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</si>
  <si>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</si>
  <si>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</si>
  <si>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</si>
  <si>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</si>
  <si>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</si>
  <si>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</si>
  <si>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</si>
  <si>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</si>
  <si>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</si>
  <si>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</si>
  <si>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</si>
  <si>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</si>
  <si>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</si>
  <si>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</si>
  <si>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</si>
  <si>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</si>
  <si>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</si>
  <si>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</si>
  <si>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</si>
  <si>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</si>
  <si>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</si>
  <si>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</si>
  <si>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</si>
  <si>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</si>
  <si>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</si>
  <si>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</si>
  <si>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</si>
  <si>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</si>
  <si>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</si>
  <si>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</si>
  <si>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</si>
  <si>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</si>
  <si>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</si>
  <si>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</si>
  <si>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</si>
  <si>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</si>
  <si>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</si>
  <si>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</si>
  <si>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</si>
  <si>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</si>
  <si>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</si>
  <si>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</si>
  <si>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</si>
  <si>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</si>
  <si>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</si>
  <si>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</si>
  <si>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</si>
  <si>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</si>
  <si>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</si>
  <si>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</si>
  <si>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</si>
  <si>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</si>
  <si>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</si>
  <si>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</si>
  <si>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</si>
  <si>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</si>
  <si>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</si>
  <si>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</si>
  <si>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</si>
  <si>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</si>
  <si>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</si>
  <si>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</si>
  <si>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</si>
  <si>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</si>
  <si>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</si>
  <si>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</si>
  <si>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</si>
  <si>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</si>
  <si>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</si>
  <si>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</si>
  <si>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</si>
  <si>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</si>
  <si>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</si>
  <si>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</si>
  <si>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</si>
  <si>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</si>
  <si>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</si>
  <si>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</si>
  <si>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</si>
  <si>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</si>
  <si>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</si>
  <si>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</si>
  <si>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</si>
  <si>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</si>
  <si>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</si>
  <si>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</si>
  <si>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</si>
  <si>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</si>
  <si>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</si>
  <si>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</si>
  <si>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</si>
  <si>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</si>
  <si>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</si>
  <si>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</si>
  <si>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</si>
  <si>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</si>
  <si>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</si>
  <si>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</si>
  <si>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</si>
  <si>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</si>
  <si>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</si>
  <si>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</si>
  <si>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</si>
  <si>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</si>
  <si>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</si>
  <si>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</si>
  <si>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</si>
  <si>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</si>
  <si>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</si>
  <si>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</si>
  <si>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</si>
  <si>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</si>
  <si>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</si>
  <si>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</si>
  <si>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</si>
  <si>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</si>
  <si>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</si>
  <si>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</si>
  <si>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</si>
  <si>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</si>
  <si>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</si>
  <si>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</si>
  <si>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</si>
  <si>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</si>
  <si>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</si>
  <si>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</si>
  <si>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</si>
  <si>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</si>
  <si>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</si>
  <si>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</si>
  <si>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</si>
  <si>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</si>
  <si>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</si>
  <si>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</si>
  <si>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</si>
  <si>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</si>
  <si>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sheet cell e18</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</si>
  <si>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</si>
  <si>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</si>
  <si>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</si>
  <si>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</si>
  <si>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</si>
  <si>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</si>
  <si>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</si>
  <si>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</si>
  <si>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</si>
  <si>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</si>
  <si>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</si>
  <si>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</si>
  <si>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</si>
  <si>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</si>
  <si>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</si>
  <si>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</si>
  <si>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</si>
  <si>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</si>
  <si>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</si>
  <si>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</si>
  <si>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</si>
  <si>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</si>
  <si>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</si>
  <si>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</si>
  <si>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</si>
  <si>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</si>
  <si>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</si>
  <si>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</si>
  <si>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</si>
  <si>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</si>
  <si>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</si>
  <si>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</si>
  <si>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</si>
  <si>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</si>
  <si>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</si>
  <si>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 xml:space="preserve">Garadacimab for preventing recurrent attacks of </t>
  </si>
  <si>
    <t xml:space="preserve">hereditary angioedema in people 12 years and over </t>
  </si>
  <si>
    <t>Published: October 2025</t>
  </si>
  <si>
    <t>Time from publication to routine commissioning funding</t>
  </si>
  <si>
    <t>90 days</t>
  </si>
  <si>
    <t>Programme budget category</t>
  </si>
  <si>
    <t>PBC 15X</t>
  </si>
  <si>
    <t>Commissioner</t>
  </si>
  <si>
    <t>NHS England</t>
  </si>
  <si>
    <t>Provider</t>
  </si>
  <si>
    <t>NHS hospital trusts</t>
  </si>
  <si>
    <t>Pathway position</t>
  </si>
  <si>
    <t>Specialty area</t>
  </si>
  <si>
    <t>Disease area</t>
  </si>
  <si>
    <t>Angioedema</t>
  </si>
  <si>
    <t>Administration method</t>
  </si>
  <si>
    <t>Subcutaneous</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</si>
  <si>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</si>
  <si>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</si>
  <si>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</si>
  <si>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</si>
  <si>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Capacity inputs</t>
  </si>
  <si>
    <t>Events</t>
  </si>
  <si>
    <t>Unit
costs</t>
  </si>
  <si>
    <t>Summary</t>
  </si>
  <si>
    <t>Financial
impact
(cash)</t>
  </si>
  <si>
    <t>Capacity
impact
(local prices)</t>
  </si>
  <si>
    <t>Capacity
impact
(national prices)</t>
  </si>
  <si>
    <t>Pale blue coloured worksheets are for users to input local data</t>
  </si>
  <si>
    <t>Darker blue coloured worksheets are to show detailed workings</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</si>
  <si>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</si>
  <si>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</si>
  <si>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</si>
  <si>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</si>
  <si>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</si>
  <si>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 of true CASH values.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</si>
  <si>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</si>
  <si>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</si>
  <si>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</si>
  <si>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</si>
  <si>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</si>
  <si>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</si>
  <si>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</si>
  <si>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</si>
  <si>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</si>
  <si>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 xml:space="preserve">Garadacimab for preventing recurrent attacks of hereditary angioedema in people 12 years and over </t>
  </si>
  <si>
    <t>Inputs and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</si>
  <si>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</si>
  <si>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</si>
  <si>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</si>
  <si>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</si>
  <si>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</si>
  <si>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</si>
  <si>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Population based on organisation type selected on the left.  This uses mid-2023 ONS population data</t>
  </si>
  <si>
    <t xml:space="preserve">Growth rate for 2023 to 2025 </t>
  </si>
  <si>
    <t xml:space="preserve">Estimated 2025 value.  This is current year. </t>
  </si>
  <si>
    <t>Local estimate if NICE figure above not required</t>
  </si>
  <si>
    <t>Leave blank if NICE estimate above suits local circumstances</t>
  </si>
  <si>
    <t>Population % growth per year based on ONS growth estimates</t>
  </si>
  <si>
    <t>Disease rate % change per year</t>
  </si>
  <si>
    <t>Eligible population calculation</t>
  </si>
  <si>
    <t>Current practice -
year 0</t>
  </si>
  <si>
    <t>Future practice -
year 1</t>
  </si>
  <si>
    <t>Future practice -
year 2</t>
  </si>
  <si>
    <t>Future practice -
year 3</t>
  </si>
  <si>
    <t>Future practice -
year 4</t>
  </si>
  <si>
    <t>Future practice -
year 5</t>
  </si>
  <si>
    <t>Population growth (100% represents no growth)</t>
  </si>
  <si>
    <t>As per above</t>
  </si>
  <si>
    <t>Disease change in incidence/prevalence (100% represents no growth)</t>
  </si>
  <si>
    <t>Prevalence of hereditary angioedema (HAE)</t>
  </si>
  <si>
    <t>1 per 50,000 - A National Survey of Hereditary Angioedema and Acquired C1 Inhibitor Deficiency in the United Kingdom, Yong et al, 2023</t>
  </si>
  <si>
    <t xml:space="preserve">Proportion of people who experience ≥2 HAE attacks per month </t>
  </si>
  <si>
    <t>Expert clinical opinion - NHSE</t>
  </si>
  <si>
    <t>Eligible population - adjust locally if required</t>
  </si>
  <si>
    <r>
      <t>Calculated from % assumptions. A</t>
    </r>
    <r>
      <rPr>
        <b/>
        <sz val="11"/>
        <color theme="1"/>
        <rFont val="Calibri"/>
        <family val="2"/>
        <scheme val="minor"/>
      </rPr>
      <t>djust locally if required</t>
    </r>
  </si>
  <si>
    <t>Eligible population adjusted for forecast disease rate change</t>
  </si>
  <si>
    <t>Market Shares</t>
  </si>
  <si>
    <t>Current, year 0</t>
  </si>
  <si>
    <t>year 1</t>
  </si>
  <si>
    <t>year 2</t>
  </si>
  <si>
    <t>year 3</t>
  </si>
  <si>
    <t>year 4</t>
  </si>
  <si>
    <t>year 5</t>
  </si>
  <si>
    <t xml:space="preserve">Garadacimab </t>
  </si>
  <si>
    <t xml:space="preserve">Lanadelumab </t>
  </si>
  <si>
    <t xml:space="preserve">Berotralstat </t>
  </si>
  <si>
    <t>Cinryze</t>
  </si>
  <si>
    <t xml:space="preserve">Berinert </t>
  </si>
  <si>
    <t>Market share estimates are marked as CIC and need to be locally input</t>
  </si>
  <si>
    <t>Interventions</t>
  </si>
  <si>
    <t>length of a cycle (days)</t>
  </si>
  <si>
    <t>Number of days per cycle</t>
  </si>
  <si>
    <t>cycles 
year 1</t>
  </si>
  <si>
    <t>cycles 
year 2+</t>
  </si>
  <si>
    <t>Pack details</t>
  </si>
  <si>
    <t>Dose and cost</t>
  </si>
  <si>
    <t>Drug</t>
  </si>
  <si>
    <t>Admin method</t>
  </si>
  <si>
    <t>Pack type</t>
  </si>
  <si>
    <t>Strength (mg / iu)</t>
  </si>
  <si>
    <t>Quantity in pack</t>
  </si>
  <si>
    <t>Total pack contents (mg / iu)</t>
  </si>
  <si>
    <t>Dose per administration</t>
  </si>
  <si>
    <t>Number of administrations per day/cycle</t>
  </si>
  <si>
    <t>Price</t>
  </si>
  <si>
    <t>VAT rate applicable</t>
  </si>
  <si>
    <t>Source</t>
  </si>
  <si>
    <t>Garadacimab  (mg)</t>
  </si>
  <si>
    <t>subcut</t>
  </si>
  <si>
    <t>Local input</t>
  </si>
  <si>
    <t>Lanadelumab (mg)</t>
  </si>
  <si>
    <t>vial</t>
  </si>
  <si>
    <t>Berotralstat (mg)</t>
  </si>
  <si>
    <t>oral</t>
  </si>
  <si>
    <t>capsules</t>
  </si>
  <si>
    <t>Cinryze (iu)</t>
  </si>
  <si>
    <t>IV</t>
  </si>
  <si>
    <t>Berinert (iu)</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</si>
  <si>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</si>
  <si>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</si>
  <si>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</si>
  <si>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</si>
  <si>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</si>
  <si>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</si>
  <si>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</si>
  <si>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</si>
  <si>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</si>
  <si>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</si>
  <si>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</si>
  <si>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</si>
  <si>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</si>
  <si>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Overview and instructions</t>
  </si>
  <si>
    <t>This section considers different types of capacity impact, grouped by colour.</t>
  </si>
  <si>
    <t>Each type of capacity is assessed in terms of activity (and some by cost) on the capacity worksheets.</t>
  </si>
  <si>
    <t>Enter your own data in blue cells for estimates of resources used locally</t>
  </si>
  <si>
    <t>Capacity requirements</t>
  </si>
  <si>
    <t>Number of events</t>
  </si>
  <si>
    <t>Capacity area</t>
  </si>
  <si>
    <t>Unit definition</t>
  </si>
  <si>
    <t>Frequency</t>
  </si>
  <si>
    <t>Average Slot length for appointment/treatment</t>
  </si>
  <si>
    <t>Staff grade</t>
  </si>
  <si>
    <t>Hourly cost</t>
  </si>
  <si>
    <t>specialty appointments</t>
  </si>
  <si>
    <t>Number of first attendances</t>
  </si>
  <si>
    <t>per patient per year</t>
  </si>
  <si>
    <t>Consultant mid</t>
  </si>
  <si>
    <t>Number of follow up attendances</t>
  </si>
  <si>
    <t>nursing</t>
  </si>
  <si>
    <t>Duration of administration (mins)</t>
  </si>
  <si>
    <t>Band 7 Mid</t>
  </si>
  <si>
    <t>Patient preparation time before administration (mins)</t>
  </si>
  <si>
    <t>Post administration nursing time (mins)</t>
  </si>
  <si>
    <t>pharmacy support</t>
  </si>
  <si>
    <t>Pharmacy activities</t>
  </si>
  <si>
    <t>per patient per admin</t>
  </si>
  <si>
    <t>Band 8a Bottom</t>
  </si>
  <si>
    <t>supporting specialty x</t>
  </si>
  <si>
    <t>Appointments with x specialty</t>
  </si>
  <si>
    <t>per patient/year</t>
  </si>
  <si>
    <t>radiology</t>
  </si>
  <si>
    <t>Images taken</t>
  </si>
  <si>
    <t>pathology</t>
  </si>
  <si>
    <t>Lab test</t>
  </si>
  <si>
    <t>Band 6 Mid</t>
  </si>
  <si>
    <t>genonmic testing</t>
  </si>
  <si>
    <t>Genomic tests</t>
  </si>
  <si>
    <t>Band 8a Mid</t>
  </si>
  <si>
    <t>Select HCAS rate on the payscales worksheet</t>
  </si>
  <si>
    <t>Notes</t>
  </si>
  <si>
    <t>Appointments with specialist assumed to include one additional appointment in first year of treatment then two follow up appointments each year</t>
  </si>
  <si>
    <t>Treatment duration ongoing and comparator treatments assumed to be in second year of treatment</t>
  </si>
  <si>
    <t>Adverse events, annual costs and rates</t>
  </si>
  <si>
    <t>Annual rate of events</t>
  </si>
  <si>
    <t>Event</t>
  </si>
  <si>
    <t>Treatment option A</t>
  </si>
  <si>
    <t>Treatment option B</t>
  </si>
  <si>
    <t>Treatment option C</t>
  </si>
  <si>
    <t>Treatment option D</t>
  </si>
  <si>
    <t>Treatment option E</t>
  </si>
  <si>
    <t>Treatment option F</t>
  </si>
  <si>
    <t>Treatment option G</t>
  </si>
  <si>
    <t>Cost of event</t>
  </si>
  <si>
    <t>Event 1</t>
  </si>
  <si>
    <t>Event 2</t>
  </si>
  <si>
    <t>Event 3</t>
  </si>
  <si>
    <t>Event 4</t>
  </si>
  <si>
    <t>Event 5</t>
  </si>
  <si>
    <t>Event 6</t>
  </si>
  <si>
    <t>Event 7</t>
  </si>
  <si>
    <t>Event 8</t>
  </si>
  <si>
    <t>Event 9</t>
  </si>
  <si>
    <t>Event 10</t>
  </si>
  <si>
    <t>An annual per person percentage likelihood rate of each event occuring is shown</t>
  </si>
  <si>
    <t>This is based on &lt;source&gt;</t>
  </si>
  <si>
    <t>The cost of the event is based on &lt;source&gt;</t>
  </si>
  <si>
    <t>Total events per year</t>
  </si>
  <si>
    <t>Cumulative change in events to current practice</t>
  </si>
  <si>
    <t>Current practice</t>
  </si>
  <si>
    <t>Total cost of events £'000</t>
  </si>
  <si>
    <t>Cumulative change in cost of events to current practice</t>
  </si>
  <si>
    <t>-</t>
  </si>
  <si>
    <t>Review the data in each blue cell below.  Enter a local value or leave NICE standard assumptions.</t>
  </si>
  <si>
    <t>Summary tables</t>
  </si>
  <si>
    <t>Treatment options</t>
  </si>
  <si>
    <t>Dose per administration (mg)</t>
  </si>
  <si>
    <t>Year</t>
  </si>
  <si>
    <t>Drug cost per year per patient</t>
  </si>
  <si>
    <t xml:space="preserve">Year 1 </t>
  </si>
  <si>
    <t>See tables below for the calculatios for each treatment option</t>
  </si>
  <si>
    <t>Average cycles per year per patient</t>
  </si>
  <si>
    <t>Average admins per year per patient</t>
  </si>
  <si>
    <t xml:space="preserve">Garadacimab  </t>
  </si>
  <si>
    <t>Drug cost</t>
  </si>
  <si>
    <t>Dosage and cost</t>
  </si>
  <si>
    <t>Drug name</t>
  </si>
  <si>
    <t>Strength (mg)</t>
  </si>
  <si>
    <t>Total pack contents (mg)</t>
  </si>
  <si>
    <t>Dose (mg)</t>
  </si>
  <si>
    <t>Dose per admin (mg)</t>
  </si>
  <si>
    <t>Frequency per cycle (days)</t>
  </si>
  <si>
    <t>Number of cycles</t>
  </si>
  <si>
    <t>Total dosage required (mg)</t>
  </si>
  <si>
    <t>Total number of packs required</t>
  </si>
  <si>
    <t>Cost per pack</t>
  </si>
  <si>
    <t>VAT rate</t>
  </si>
  <si>
    <t>Annual cost</t>
  </si>
  <si>
    <t>Garadacimab  - year 1 (loading dose)</t>
  </si>
  <si>
    <t>Garadacimab  - year 1</t>
  </si>
  <si>
    <t>Garadacimab  - year 2 onwards</t>
  </si>
  <si>
    <t>&lt;spare row&gt;</t>
  </si>
  <si>
    <t>All components</t>
  </si>
  <si>
    <t>Administration cost</t>
  </si>
  <si>
    <t>Treatment option</t>
  </si>
  <si>
    <t>HRG code</t>
  </si>
  <si>
    <t>HRG description</t>
  </si>
  <si>
    <t>No. times per cycle</t>
  </si>
  <si>
    <t>Tariff</t>
  </si>
  <si>
    <t>Homecare delivery cost</t>
  </si>
  <si>
    <t>Duration of treatment assumed ongoing</t>
  </si>
  <si>
    <t>Dosing as per company submission</t>
  </si>
  <si>
    <t>It is assumed that the first dose will be administered in hospital, supervised by a clinician (VAT applies). Subsequent doses will be administered at home via homecare, no VAT applicable.</t>
  </si>
  <si>
    <t>Paediatric Clinical Immunology and Allergy Service / Clinical Immunology and Allergy Service for local input</t>
  </si>
  <si>
    <t>Dosing as per BNF, estimated provided every 3 weeks as split between Q2W &amp; Q4W as per company submission</t>
  </si>
  <si>
    <t>Appointment price is not published and can be locally input</t>
  </si>
  <si>
    <t>Company funded homecare - no delivery charges, no VAT</t>
  </si>
  <si>
    <t>Dosing as per BNF</t>
  </si>
  <si>
    <t>Strength (iu)</t>
  </si>
  <si>
    <t>Total pack contents (iu)</t>
  </si>
  <si>
    <t>Dose (iu)</t>
  </si>
  <si>
    <t>Dose per admin (iu)</t>
  </si>
  <si>
    <t>Total dosage required (iu)</t>
  </si>
  <si>
    <t xml:space="preserve">Dose and frequency as per NHSE submission - Clinical experts indicate patients start on the licensed dose (1,000 units every 2-3 days), but rarely effective and would need increased frequency or higher doses. Assume most patients are on 1,500 units every 2-3 days for maintenance
</t>
  </si>
  <si>
    <t>Company funded homecare - no delivery charges no VAT</t>
  </si>
  <si>
    <t>Berinert (year 2+)</t>
  </si>
  <si>
    <t>Homecare, delivery cost</t>
  </si>
  <si>
    <t xml:space="preserve">Dose and frequency as per NHSE submission - Typical dose quoted by clinical experts: 1,500 units 2-3 weekly
</t>
  </si>
  <si>
    <t>Eligible population and uptake</t>
  </si>
  <si>
    <t>Future practice -year 3</t>
  </si>
  <si>
    <t>Future practice - year 4</t>
  </si>
  <si>
    <t>Future practice - year 5</t>
  </si>
  <si>
    <t>Eligible population</t>
  </si>
  <si>
    <t>Garadacimab</t>
  </si>
  <si>
    <t>People choosing garadacimab</t>
  </si>
  <si>
    <t>People receiving the treatment options</t>
  </si>
  <si>
    <t>Garadicimab</t>
  </si>
  <si>
    <t>Financial resource impact</t>
  </si>
  <si>
    <t>Cash items</t>
  </si>
  <si>
    <t>£'000</t>
  </si>
  <si>
    <t>Drug resource impact per year</t>
  </si>
  <si>
    <t>Increase in cost to current practice</t>
  </si>
  <si>
    <t>Year on year increase in cost</t>
  </si>
  <si>
    <t>Basis upon which the resource impact of capacity items are calculated is</t>
  </si>
  <si>
    <t>Capacity and health events avoided financial impact</t>
  </si>
  <si>
    <t>Capacity items</t>
  </si>
  <si>
    <t>Total resource impact</t>
  </si>
  <si>
    <t>Cash items, capacity and health events avoided</t>
  </si>
  <si>
    <t>Capacity impact, activity</t>
  </si>
  <si>
    <t>Capacity impact on activity</t>
  </si>
  <si>
    <t>Capacity impact on nursing staffing</t>
  </si>
  <si>
    <t>Capacity impact on pharmacy</t>
  </si>
  <si>
    <t>Capacity impact on x service</t>
  </si>
  <si>
    <t>Capacity impact on pathology/ radiology / genomics testing</t>
  </si>
  <si>
    <t>Capacity impact due to adverse events</t>
  </si>
  <si>
    <t xml:space="preserve">Total events - details are on the events tab </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</si>
  <si>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</si>
  <si>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</si>
  <si>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</si>
  <si>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</si>
  <si>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people having treatment options</t>
  </si>
  <si>
    <t>Gardicimab - year 1</t>
  </si>
  <si>
    <t>Gardicimab - year 2+</t>
  </si>
  <si>
    <t>Drugs - resource impact</t>
  </si>
  <si>
    <t>Unit Cost</t>
  </si>
  <si>
    <t>Drug resource impact (cash)</t>
  </si>
  <si>
    <t>Drug resource impact (cash) year on year</t>
  </si>
  <si>
    <t>Capacity impact (local prices)</t>
  </si>
  <si>
    <t>This sheet shows the capacity impact of the guidance.  Some are costed using local prices, that is, based on a hourly staff cost.</t>
  </si>
  <si>
    <t>Summary table</t>
  </si>
  <si>
    <t>Time (mins)</t>
  </si>
  <si>
    <t>Hourly rate</t>
  </si>
  <si>
    <t>Each item of capacity is modelled in an individual table below to give an overall estimate of resource impact</t>
  </si>
  <si>
    <t>Specialty appointments</t>
  </si>
  <si>
    <t>First attendances</t>
  </si>
  <si>
    <t>Number per patient per year</t>
  </si>
  <si>
    <t>Attendances - change in number of attendances current practice</t>
  </si>
  <si>
    <t>Follow up attendances</t>
  </si>
  <si>
    <t>Follow up attendances - change in number of attendances current practice</t>
  </si>
  <si>
    <t xml:space="preserve">Administrations  </t>
  </si>
  <si>
    <t>Administrations - number of cycles</t>
  </si>
  <si>
    <t>Cycles per year - change to current practice</t>
  </si>
  <si>
    <t>Berotralstat (oral)</t>
  </si>
  <si>
    <t>Berinert (IV)</t>
  </si>
  <si>
    <t>Administrations - change in number to current practice</t>
  </si>
  <si>
    <t>Nursing staffing</t>
  </si>
  <si>
    <t>Nursing - administrations</t>
  </si>
  <si>
    <t>Nursing administrations - change in number to current practice</t>
  </si>
  <si>
    <t>Nursing patient preparation time</t>
  </si>
  <si>
    <t>Nursing patient preparation - change in number to current practice</t>
  </si>
  <si>
    <t>Post administration nursing time</t>
  </si>
  <si>
    <t>Nursing post administration - change in number to current practice</t>
  </si>
  <si>
    <t>Pharmacy</t>
  </si>
  <si>
    <t>Pharmacy support</t>
  </si>
  <si>
    <t>Pharmacy support activities - change in number to current practice</t>
  </si>
  <si>
    <t>X specialty</t>
  </si>
  <si>
    <t>Appointments with supporting specialty x</t>
  </si>
  <si>
    <t>Appointments with x specialty - change to current practice</t>
  </si>
  <si>
    <t>Radiology / pathology / genomic testing</t>
  </si>
  <si>
    <t>Imaging scans</t>
  </si>
  <si>
    <t>Imaging scans - change in number to current practice</t>
  </si>
  <si>
    <t>Pathology tests</t>
  </si>
  <si>
    <t>Pathology tests - change in number to current practice</t>
  </si>
  <si>
    <t>Genomic tests - change in number to current practice</t>
  </si>
  <si>
    <t>Capacity impact (national prices)</t>
  </si>
  <si>
    <t>This sheet shows the capacity impact of the guidance.  Some are costed using national prices where they exist</t>
  </si>
  <si>
    <t>Unit cost</t>
  </si>
  <si>
    <t>All options</t>
  </si>
  <si>
    <t>Payscales</t>
  </si>
  <si>
    <t>Amend blue cells where required to relect local values</t>
  </si>
  <si>
    <t>Drop down look up list</t>
  </si>
  <si>
    <t xml:space="preserve">Non HCAS </t>
  </si>
  <si>
    <t>Payscale required</t>
  </si>
  <si>
    <t>Select required payscale using the drop down in the blue cell</t>
  </si>
  <si>
    <t>HCAS inner</t>
  </si>
  <si>
    <t>Employer NI threshold</t>
  </si>
  <si>
    <t>HCAS outer</t>
  </si>
  <si>
    <t>Employer NI contribution</t>
  </si>
  <si>
    <t>HCAS fringe</t>
  </si>
  <si>
    <t>Employer Pension contribution</t>
  </si>
  <si>
    <t>Apprenticeship levy</t>
  </si>
  <si>
    <t xml:space="preserve">      For information</t>
  </si>
  <si>
    <t>Payscale rate</t>
  </si>
  <si>
    <t>Band</t>
  </si>
  <si>
    <t>Pay scale</t>
  </si>
  <si>
    <t>AfC Salary with 2025/26 pay award</t>
  </si>
  <si>
    <t xml:space="preserve">Employers NI </t>
  </si>
  <si>
    <t>Employer Pension</t>
  </si>
  <si>
    <t xml:space="preserve">Appren 
ticeship 
levy </t>
  </si>
  <si>
    <t>Total salary cost incl. oncosts</t>
  </si>
  <si>
    <t>Annual working hours 
(based on data in column V)</t>
  </si>
  <si>
    <t>% of hours that are directly clinical (exclude admin time)</t>
  </si>
  <si>
    <t>Hours used to calculate hourly rate</t>
  </si>
  <si>
    <t>Hourly rate used in costing</t>
  </si>
  <si>
    <t>Enhancements 
Mon-Fri</t>
  </si>
  <si>
    <t>Enhancements Sun</t>
  </si>
  <si>
    <t>HCAS Inner</t>
  </si>
  <si>
    <t>HCAS Outer</t>
  </si>
  <si>
    <t>HCAS Fringe</t>
  </si>
  <si>
    <t xml:space="preserve"> Annual hours worked calculations</t>
  </si>
  <si>
    <t>Band 2 Bottom</t>
  </si>
  <si>
    <t>Band 2 Top</t>
  </si>
  <si>
    <t>Non medical staffing</t>
  </si>
  <si>
    <t>Band 3 Bottom</t>
  </si>
  <si>
    <t>Day per year</t>
  </si>
  <si>
    <t>Band 3 Top</t>
  </si>
  <si>
    <t>Annual leave/bank holidays</t>
  </si>
  <si>
    <t>Band 4 Bottom</t>
  </si>
  <si>
    <t>Mandatory training</t>
  </si>
  <si>
    <t>Band 4 Top</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</si>
  <si>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</si>
  <si>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</si>
  <si>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</si>
  <si>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</si>
  <si>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</si>
  <si>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</si>
  <si>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</si>
  <si>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</si>
  <si>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</si>
  <si>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</si>
  <si>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</si>
  <si>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Less SPA sessions (4 hour sessions)</t>
  </si>
  <si>
    <t>Band 7 Top</t>
  </si>
  <si>
    <t>8A</t>
  </si>
  <si>
    <t>Hours of clinical work per year</t>
  </si>
  <si>
    <t>Band 8a Top</t>
  </si>
  <si>
    <t>8B</t>
  </si>
  <si>
    <t>Band 8b Bottom</t>
  </si>
  <si>
    <t>GP</t>
  </si>
  <si>
    <t>Band 8b Mid</t>
  </si>
  <si>
    <t>Number of working weeks per year</t>
  </si>
  <si>
    <t>Band 8b Top</t>
  </si>
  <si>
    <t>Average working hours per week</t>
  </si>
  <si>
    <t>8C</t>
  </si>
  <si>
    <t>Band 8c Bottom</t>
  </si>
  <si>
    <t>Total hours per year</t>
  </si>
  <si>
    <t>Band 8c Mid</t>
  </si>
  <si>
    <t>% that is direct patient care</t>
  </si>
  <si>
    <t>Band 8c Top</t>
  </si>
  <si>
    <t>Number of hours of direct patient care</t>
  </si>
  <si>
    <t>8D</t>
  </si>
  <si>
    <t>Band 8d Bottom</t>
  </si>
  <si>
    <t>Band 8d Mid</t>
  </si>
  <si>
    <t>Band 8d Top</t>
  </si>
  <si>
    <t>Band 9 Bottom</t>
  </si>
  <si>
    <t>Band 9 Mid</t>
  </si>
  <si>
    <t>Band 9 Top</t>
  </si>
  <si>
    <t>GP Bottom</t>
  </si>
  <si>
    <t>GP Mid</t>
  </si>
  <si>
    <t>Consultant bottom</t>
  </si>
  <si>
    <t>Consultant top</t>
  </si>
  <si>
    <t>Homecare delivery frequency is based on internal intelligence from CMU (based on 8 weeks) estimated cost for local input</t>
  </si>
  <si>
    <t>Number of IV administrations</t>
  </si>
  <si>
    <t>Garidicimab year 1 overflow</t>
  </si>
  <si>
    <t>Garidicimab year 2</t>
  </si>
  <si>
    <t>Lanadelumab, and human-plasma-derived C1 INHs are positioned for people having 2 or more attacks per week. Garadicimab and berotalstat are positioned for people having 2 or more attacks per month Marketshares should be modelled accordingly</t>
  </si>
  <si>
    <t>Lanadelumab cycles estimated split between Q2 (55%) &amp; Q4 (45%) as per company submission amend for average number of cycles in local practice</t>
  </si>
  <si>
    <t xml:space="preserve">Comparator treatment options </t>
  </si>
  <si>
    <t>Assumed comparators all in year 2 of treatment for simplicity</t>
  </si>
  <si>
    <t>Annual Unit cost</t>
  </si>
  <si>
    <t>First line option</t>
  </si>
  <si>
    <t>pre-filled syringe</t>
  </si>
  <si>
    <t>pre-filled pen</t>
  </si>
  <si>
    <t>Immunology</t>
  </si>
  <si>
    <t>TA1101</t>
  </si>
  <si>
    <t>People aged 12 years and above</t>
  </si>
  <si>
    <t>Berinert use is unlicensed however in some cases is commissioned for prevention please amend marketshare estimates to reflect local practice and 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</si>
</sst>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 #,##0_);_(* \(#,##0\);_(* &quot;-&quot;??_);_(@_)"/>
    <numFmt numFmtId="170" formatCode="0.000%"/>
    <numFmt numFmtId="171" formatCode="0.00000%"/>
    <numFmt numFmtId="172" formatCode="0.00000000000000%"/>
    <numFmt numFmtId="173" formatCode="0.0%"/>
  </numFmts>
  <fonts count="79"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u/>
      <sz val="11"/>
      <color theme="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trike/>
      <sz val="11"/>
      <color theme="1"/>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u/>
      <sz val="11"/>
      <name val="Calibri"/>
      <family val="2"/>
      <scheme val="minor"/>
    </font>
    <font>
      <b/>
      <sz val="14"/>
      <color theme="1"/>
      <name val="Calibri"/>
      <family val="2"/>
      <scheme val="minor"/>
    </font>
    <font>
      <b/>
      <sz val="11"/>
      <name val="Calibri"/>
      <family val="2"/>
    </font>
    <font>
      <b/>
      <sz val="12"/>
      <color theme="0"/>
      <name val="Calibri"/>
      <family val="2"/>
    </font>
    <font>
      <b/>
      <sz val="12"/>
      <name val="Calibri"/>
      <family val="2"/>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thin">
        <color auto="1"/>
      </top>
      <bottom/>
      <diagonal/>
    </border>
    <border>
      <left style="thin">
        <color indexed="64"/>
      </left>
      <right/>
      <top/>
      <bottom style="thin">
        <color rgb="FF000000"/>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indexed="64"/>
      </right>
      <top/>
      <bottom style="thin">
        <color rgb="FF000000"/>
      </bottom>
      <diagonal/>
    </border>
    <border>
      <left style="thin">
        <color indexed="64"/>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auto="1"/>
      </left>
      <right style="medium">
        <color auto="1"/>
      </right>
      <top/>
      <bottom style="medium">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946">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0" fontId="46" fillId="25" borderId="0" xfId="82" applyFont="1" applyFill="1" applyAlignment="1">
      <alignment horizontal="left"/>
    </xf>
    <xf numFmtId="165" fontId="44" fillId="0" borderId="11" xfId="56" applyNumberFormat="1" applyFont="1" applyBorder="1"/>
    <xf numFmtId="0" fontId="0" fillId="0" borderId="20" xfId="0" applyBorder="1"/>
    <xf numFmtId="0" fontId="54" fillId="0" borderId="0" xfId="0" applyFont="1"/>
    <xf numFmtId="0" fontId="0" fillId="0" borderId="12" xfId="0" applyBorder="1" applyAlignment="1">
      <alignment horizontal="lef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0" fontId="0" fillId="24" borderId="11" xfId="0" applyFill="1" applyBorder="1" applyAlignment="1">
      <alignment horizontal="center"/>
    </xf>
    <xf numFmtId="0" fontId="0" fillId="24" borderId="30" xfId="0" applyFill="1" applyBorder="1" applyAlignment="1">
      <alignment horizontal="center"/>
    </xf>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3" borderId="17" xfId="0" applyFont="1" applyFill="1" applyBorder="1"/>
    <xf numFmtId="0" fontId="39" fillId="43" borderId="0" xfId="0" applyFont="1" applyFill="1"/>
    <xf numFmtId="0" fontId="39" fillId="41" borderId="17" xfId="0" applyFont="1" applyFill="1" applyBorder="1"/>
    <xf numFmtId="0" fontId="39" fillId="41" borderId="0" xfId="0" applyFont="1" applyFill="1"/>
    <xf numFmtId="0" fontId="39" fillId="44" borderId="17" xfId="0" applyFont="1" applyFill="1" applyBorder="1"/>
    <xf numFmtId="0" fontId="39" fillId="44" borderId="0" xfId="0" applyFont="1" applyFill="1"/>
    <xf numFmtId="0" fontId="39" fillId="42" borderId="17" xfId="0" applyFont="1" applyFill="1" applyBorder="1"/>
    <xf numFmtId="0" fontId="39" fillId="42"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0" fillId="0" borderId="20" xfId="0" applyBorder="1" applyAlignment="1">
      <alignment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7"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3"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0" fontId="0" fillId="41" borderId="20"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3" borderId="12" xfId="0" applyFont="1" applyFill="1" applyBorder="1" applyAlignment="1">
      <alignment horizontal="left" vertical="center"/>
    </xf>
    <xf numFmtId="0" fontId="39" fillId="43" borderId="0" xfId="82" applyFont="1" applyFill="1"/>
    <xf numFmtId="0" fontId="39" fillId="44" borderId="0" xfId="82" applyFont="1" applyFill="1"/>
    <xf numFmtId="0" fontId="48" fillId="42" borderId="12" xfId="0" applyFont="1" applyFill="1" applyBorder="1" applyAlignment="1">
      <alignment horizontal="left" vertical="center"/>
    </xf>
    <xf numFmtId="0" fontId="39" fillId="42" borderId="0" xfId="82" applyFont="1" applyFill="1"/>
    <xf numFmtId="0" fontId="0" fillId="45" borderId="0" xfId="0" applyFill="1"/>
    <xf numFmtId="0" fontId="48"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4" fontId="0" fillId="45" borderId="20" xfId="0" applyNumberFormat="1" applyFill="1" applyBorder="1"/>
    <xf numFmtId="0" fontId="0" fillId="45" borderId="20" xfId="0" applyFill="1" applyBorder="1"/>
    <xf numFmtId="0" fontId="39" fillId="45" borderId="17" xfId="0" applyFont="1" applyFill="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6"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17"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28" fillId="0" borderId="11" xfId="72" applyBorder="1" applyAlignment="1" applyProtection="1"/>
    <xf numFmtId="0" fontId="0" fillId="0" borderId="0" xfId="0" applyAlignment="1">
      <alignment horizontal="right" vertical="center"/>
    </xf>
    <xf numFmtId="0" fontId="28" fillId="0" borderId="0" xfId="72" applyAlignment="1" applyProtection="1"/>
    <xf numFmtId="0" fontId="48" fillId="24" borderId="17" xfId="0" applyFont="1" applyFill="1" applyBorder="1" applyAlignment="1">
      <alignment horizontal="right"/>
    </xf>
    <xf numFmtId="165" fontId="27" fillId="0" borderId="0" xfId="0" applyNumberFormat="1" applyFont="1"/>
    <xf numFmtId="10" fontId="48" fillId="0" borderId="11" xfId="92" applyNumberFormat="1" applyFont="1" applyFill="1" applyBorder="1"/>
    <xf numFmtId="3" fontId="44" fillId="0" borderId="0" xfId="0" applyNumberFormat="1" applyFont="1"/>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1" fillId="39" borderId="11" xfId="0" applyFont="1" applyFill="1" applyBorder="1" applyAlignment="1">
      <alignment horizontal="center" vertical="center" wrapText="1"/>
    </xf>
    <xf numFmtId="0" fontId="61" fillId="0" borderId="0" xfId="0" applyFont="1" applyAlignment="1">
      <alignment horizontal="center" vertical="center"/>
    </xf>
    <xf numFmtId="0" fontId="62" fillId="46"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6"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3" fillId="37" borderId="20" xfId="0" applyFont="1" applyFill="1" applyBorder="1" applyAlignment="1">
      <alignment horizontal="left"/>
    </xf>
    <xf numFmtId="0" fontId="0" fillId="41" borderId="17" xfId="0" applyFill="1" applyBorder="1"/>
    <xf numFmtId="0" fontId="0" fillId="45" borderId="17" xfId="0" applyFill="1" applyBorder="1"/>
    <xf numFmtId="0" fontId="44" fillId="40" borderId="20" xfId="0" applyFont="1" applyFill="1" applyBorder="1" applyAlignment="1">
      <alignment horizontal="left"/>
    </xf>
    <xf numFmtId="0" fontId="39" fillId="40"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3" borderId="12" xfId="0" applyFont="1" applyFill="1" applyBorder="1" applyAlignment="1">
      <alignment horizontal="left" wrapText="1"/>
    </xf>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45" borderId="12" xfId="0" applyFont="1" applyFill="1" applyBorder="1" applyAlignment="1">
      <alignment horizontal="left"/>
    </xf>
    <xf numFmtId="0" fontId="39" fillId="45"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0" fontId="39" fillId="45"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0" fontId="39" fillId="24" borderId="11" xfId="0" applyFont="1" applyFill="1" applyBorder="1"/>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3" borderId="17" xfId="0" applyNumberFormat="1" applyFill="1" applyBorder="1"/>
    <xf numFmtId="3" fontId="0" fillId="44" borderId="11" xfId="0" applyNumberFormat="1" applyFill="1" applyBorder="1"/>
    <xf numFmtId="0" fontId="0" fillId="24" borderId="15" xfId="0" applyFill="1" applyBorder="1" applyAlignment="1">
      <alignment horizontal="center" wrapText="1"/>
    </xf>
    <xf numFmtId="3" fontId="0" fillId="41" borderId="11" xfId="0" applyNumberFormat="1" applyFill="1" applyBorder="1"/>
    <xf numFmtId="3" fontId="0" fillId="45" borderId="11" xfId="0" applyNumberFormat="1" applyFill="1" applyBorder="1"/>
    <xf numFmtId="3" fontId="0" fillId="42" borderId="11" xfId="0" applyNumberFormat="1" applyFill="1" applyBorder="1"/>
    <xf numFmtId="0" fontId="39" fillId="40" borderId="14" xfId="0" applyFont="1" applyFill="1" applyBorder="1"/>
    <xf numFmtId="0" fontId="39" fillId="43" borderId="14" xfId="0" applyFont="1" applyFill="1" applyBorder="1"/>
    <xf numFmtId="0" fontId="39" fillId="42" borderId="10" xfId="0" applyFont="1" applyFill="1" applyBorder="1"/>
    <xf numFmtId="0" fontId="0" fillId="40" borderId="17" xfId="0" applyFill="1" applyBorder="1"/>
    <xf numFmtId="0" fontId="0" fillId="40" borderId="14" xfId="0" applyFill="1" applyBorder="1"/>
    <xf numFmtId="0" fontId="0" fillId="43" borderId="14" xfId="0" applyFill="1" applyBorder="1"/>
    <xf numFmtId="0" fontId="39" fillId="45" borderId="10" xfId="0" applyFont="1" applyFill="1" applyBorder="1"/>
    <xf numFmtId="0" fontId="0" fillId="42" borderId="17"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6" fillId="24" borderId="20" xfId="0"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3" fontId="44" fillId="43" borderId="17" xfId="0" applyNumberFormat="1" applyFont="1" applyFill="1" applyBorder="1"/>
    <xf numFmtId="3" fontId="44" fillId="44" borderId="17" xfId="0" applyNumberFormat="1" applyFont="1" applyFill="1" applyBorder="1"/>
    <xf numFmtId="3" fontId="44" fillId="45" borderId="17" xfId="0" applyNumberFormat="1" applyFont="1" applyFill="1" applyBorder="1"/>
    <xf numFmtId="3" fontId="44" fillId="42" borderId="17" xfId="0" applyNumberFormat="1" applyFont="1" applyFill="1" applyBorder="1"/>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11" xfId="0" applyFont="1" applyBorder="1" applyAlignment="1">
      <alignment horizontal="left"/>
    </xf>
    <xf numFmtId="0" fontId="61" fillId="39" borderId="11" xfId="0" applyFont="1"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1" fillId="24" borderId="0" xfId="0" applyFont="1" applyFill="1" applyAlignment="1">
      <alignment horizontal="center" vertical="center"/>
    </xf>
    <xf numFmtId="0" fontId="61"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1" fillId="24" borderId="14" xfId="0" applyFont="1" applyFill="1" applyBorder="1" applyAlignment="1">
      <alignment horizontal="center" vertical="center"/>
    </xf>
    <xf numFmtId="0" fontId="27" fillId="24" borderId="14" xfId="0" applyFont="1" applyFill="1" applyBorder="1"/>
    <xf numFmtId="0" fontId="0" fillId="24" borderId="35"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9" fontId="46" fillId="0" borderId="11" xfId="57" applyNumberFormat="1" applyFont="1" applyFill="1" applyBorder="1" applyProtection="1"/>
    <xf numFmtId="0" fontId="0" fillId="0" borderId="28" xfId="0"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64" fillId="0" borderId="0" xfId="0" applyFont="1" applyAlignment="1">
      <alignment vertical="center"/>
    </xf>
    <xf numFmtId="0" fontId="44" fillId="0" borderId="0" xfId="82" applyFont="1"/>
    <xf numFmtId="165" fontId="0" fillId="0" borderId="0" xfId="0" quotePrefix="1" applyNumberFormat="1" applyAlignment="1">
      <alignment horizontal="center"/>
    </xf>
    <xf numFmtId="0" fontId="0" fillId="0" borderId="29" xfId="82" applyFont="1" applyBorder="1"/>
    <xf numFmtId="165" fontId="44" fillId="0" borderId="29" xfId="56" applyNumberFormat="1" applyFont="1" applyBorder="1"/>
    <xf numFmtId="0" fontId="39" fillId="0" borderId="29" xfId="0" applyFont="1" applyBorder="1"/>
    <xf numFmtId="10" fontId="29" fillId="47"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1" fontId="29" fillId="0" borderId="0" xfId="92" applyNumberFormat="1" applyFont="1" applyAlignment="1">
      <alignment horizontal="center"/>
    </xf>
    <xf numFmtId="172" fontId="29" fillId="0" borderId="0" xfId="0" applyNumberFormat="1" applyFont="1" applyAlignment="1">
      <alignment horizontal="center"/>
    </xf>
    <xf numFmtId="170" fontId="29" fillId="26" borderId="11" xfId="92" applyNumberFormat="1" applyFont="1" applyFill="1" applyBorder="1"/>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70" fontId="29" fillId="47" borderId="11" xfId="0" applyNumberFormat="1" applyFont="1" applyFill="1" applyBorder="1" applyAlignment="1">
      <alignment horizontal="center"/>
    </xf>
    <xf numFmtId="0" fontId="29" fillId="47" borderId="0" xfId="0" applyFont="1" applyFill="1" applyAlignment="1">
      <alignment horizontal="left"/>
    </xf>
    <xf numFmtId="9" fontId="0" fillId="0" borderId="11" xfId="92" applyFont="1" applyFill="1" applyBorder="1"/>
    <xf numFmtId="169" fontId="48" fillId="0" borderId="14" xfId="82" applyNumberFormat="1" applyFont="1" applyBorder="1"/>
    <xf numFmtId="169" fontId="46" fillId="0" borderId="14" xfId="82" applyNumberFormat="1" applyFont="1" applyBorder="1"/>
    <xf numFmtId="0" fontId="4" fillId="25" borderId="0" xfId="0" applyFont="1" applyFill="1" applyAlignment="1">
      <alignment vertical="center"/>
    </xf>
    <xf numFmtId="0" fontId="4" fillId="0" borderId="10" xfId="0" applyFont="1" applyBorder="1" applyAlignment="1">
      <alignment vertical="center"/>
    </xf>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48" fillId="41" borderId="0" xfId="0" applyFont="1" applyFill="1" applyAlignment="1">
      <alignment horizontal="left" vertical="center"/>
    </xf>
    <xf numFmtId="168" fontId="0" fillId="0" borderId="0" xfId="0" applyNumberFormat="1"/>
    <xf numFmtId="0" fontId="28" fillId="0" borderId="0" xfId="72" applyBorder="1" applyAlignment="1" applyProtection="1"/>
    <xf numFmtId="0" fontId="0" fillId="0" borderId="0" xfId="0" applyAlignment="1">
      <alignment horizontal="center"/>
    </xf>
    <xf numFmtId="164" fontId="46" fillId="0" borderId="11" xfId="0" applyNumberFormat="1" applyFont="1" applyBorder="1"/>
    <xf numFmtId="0" fontId="0" fillId="41" borderId="12" xfId="0" applyFill="1" applyBorder="1"/>
    <xf numFmtId="165" fontId="46" fillId="0" borderId="11" xfId="0" applyNumberFormat="1" applyFont="1" applyBorder="1"/>
    <xf numFmtId="0" fontId="0" fillId="24" borderId="38" xfId="0" applyFill="1" applyBorder="1" applyAlignment="1">
      <alignment horizontal="center"/>
    </xf>
    <xf numFmtId="3" fontId="0" fillId="39" borderId="31" xfId="0" applyNumberFormat="1" applyFill="1" applyBorder="1" applyAlignment="1">
      <alignment horizontal="right"/>
    </xf>
    <xf numFmtId="0" fontId="56" fillId="24" borderId="17" xfId="0" applyFont="1" applyFill="1" applyBorder="1"/>
    <xf numFmtId="0" fontId="56"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0" fontId="29" fillId="47"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0"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44" fillId="0" borderId="17" xfId="82" applyFont="1" applyBorder="1"/>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3" fontId="46" fillId="0" borderId="0" xfId="82" applyNumberFormat="1" applyFont="1"/>
    <xf numFmtId="10" fontId="0" fillId="39" borderId="11" xfId="92" applyNumberFormat="1" applyFont="1" applyFill="1" applyBorder="1" applyProtection="1">
      <protection locked="0"/>
    </xf>
    <xf numFmtId="0" fontId="0" fillId="39" borderId="11" xfId="0" applyFill="1" applyBorder="1" applyProtection="1">
      <protection locked="0"/>
    </xf>
    <xf numFmtId="164" fontId="55" fillId="39" borderId="11" xfId="82" applyNumberFormat="1" applyFont="1" applyFill="1" applyBorder="1" applyProtection="1">
      <protection locked="0"/>
    </xf>
    <xf numFmtId="168" fontId="0" fillId="39" borderId="11" xfId="0" applyNumberFormat="1" applyFill="1" applyBorder="1" applyProtection="1">
      <protection locked="0"/>
    </xf>
    <xf numFmtId="9" fontId="0" fillId="39" borderId="38"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0" fillId="39" borderId="37" xfId="0" applyFill="1" applyBorder="1" applyProtection="1">
      <protection locked="0"/>
    </xf>
    <xf numFmtId="0" fontId="0" fillId="39" borderId="31" xfId="0" applyFill="1" applyBorder="1" applyProtection="1">
      <protection locked="0"/>
    </xf>
    <xf numFmtId="0" fontId="0" fillId="39" borderId="34" xfId="0" applyFill="1" applyBorder="1" applyProtection="1">
      <protection locked="0"/>
    </xf>
    <xf numFmtId="0" fontId="0" fillId="39" borderId="30" xfId="0" applyFill="1"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164" fontId="46" fillId="39" borderId="12" xfId="82" applyNumberFormat="1" applyFont="1" applyFill="1" applyBorder="1" applyProtection="1">
      <protection locked="0"/>
    </xf>
    <xf numFmtId="9" fontId="46" fillId="39" borderId="11" xfId="82" applyNumberFormat="1" applyFont="1" applyFill="1" applyBorder="1" applyProtection="1">
      <protection locked="0"/>
    </xf>
    <xf numFmtId="168" fontId="46" fillId="39" borderId="11" xfId="82" applyNumberFormat="1" applyFont="1" applyFill="1" applyBorder="1" applyProtection="1">
      <protection locked="0"/>
    </xf>
    <xf numFmtId="3" fontId="46" fillId="39" borderId="11" xfId="82" applyNumberFormat="1" applyFont="1" applyFill="1" applyBorder="1" applyProtection="1">
      <protection locked="0"/>
    </xf>
    <xf numFmtId="2" fontId="46" fillId="39" borderId="11" xfId="82" applyNumberFormat="1" applyFont="1" applyFill="1" applyBorder="1" applyProtection="1">
      <protection locked="0"/>
    </xf>
    <xf numFmtId="0" fontId="55" fillId="39" borderId="11" xfId="82"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5" fontId="46" fillId="39" borderId="11" xfId="82" applyNumberFormat="1" applyFont="1" applyFill="1" applyBorder="1" applyProtection="1">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165" fontId="46" fillId="0" borderId="0" xfId="82" applyNumberFormat="1" applyFont="1"/>
    <xf numFmtId="0" fontId="44" fillId="24" borderId="17" xfId="0" applyFont="1" applyFill="1" applyBorder="1"/>
    <xf numFmtId="168" fontId="0" fillId="39" borderId="32" xfId="0" applyNumberFormat="1" applyFill="1" applyBorder="1" applyProtection="1">
      <protection locked="0"/>
    </xf>
    <xf numFmtId="0" fontId="46" fillId="39" borderId="12" xfId="82" applyFont="1" applyFill="1" applyBorder="1" applyProtection="1">
      <protection locked="0"/>
    </xf>
    <xf numFmtId="0" fontId="46" fillId="0" borderId="10" xfId="82" applyFont="1" applyBorder="1"/>
    <xf numFmtId="0" fontId="48" fillId="24" borderId="12" xfId="82" applyFont="1" applyFill="1" applyBorder="1" applyAlignment="1">
      <alignment horizontal="center" wrapText="1"/>
    </xf>
    <xf numFmtId="168" fontId="46" fillId="39" borderId="12" xfId="82" applyNumberFormat="1" applyFont="1" applyFill="1" applyBorder="1" applyProtection="1">
      <protection locked="0"/>
    </xf>
    <xf numFmtId="3" fontId="46" fillId="39" borderId="12" xfId="82" applyNumberFormat="1" applyFont="1" applyFill="1" applyBorder="1" applyProtection="1">
      <protection locked="0"/>
    </xf>
    <xf numFmtId="2" fontId="46" fillId="39" borderId="12" xfId="82" applyNumberFormat="1" applyFont="1" applyFill="1" applyBorder="1" applyProtection="1">
      <protection locked="0"/>
    </xf>
    <xf numFmtId="0" fontId="46" fillId="0" borderId="21" xfId="82" applyFont="1" applyBorder="1"/>
    <xf numFmtId="165" fontId="48" fillId="39" borderId="19" xfId="82" applyNumberFormat="1" applyFont="1" applyFill="1" applyBorder="1"/>
    <xf numFmtId="3" fontId="46" fillId="0" borderId="10" xfId="82" applyNumberFormat="1" applyFont="1" applyBorder="1"/>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44" fillId="24" borderId="11" xfId="0" quotePrefix="1" applyFont="1" applyFill="1" applyBorder="1" applyAlignment="1">
      <alignment horizontal="center"/>
    </xf>
    <xf numFmtId="9" fontId="0" fillId="0" borderId="36" xfId="0" applyNumberFormat="1" applyBorder="1"/>
    <xf numFmtId="9" fontId="27" fillId="0" borderId="36"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66" fillId="44" borderId="0" xfId="0" applyFont="1" applyFill="1"/>
    <xf numFmtId="0" fontId="66" fillId="44" borderId="20" xfId="0" applyFont="1" applyFill="1" applyBorder="1" applyAlignment="1">
      <alignment horizontal="center"/>
    </xf>
    <xf numFmtId="4" fontId="66" fillId="44" borderId="20" xfId="0" applyNumberFormat="1" applyFont="1" applyFill="1" applyBorder="1"/>
    <xf numFmtId="164" fontId="66" fillId="44" borderId="20" xfId="0" applyNumberFormat="1" applyFont="1" applyFill="1" applyBorder="1"/>
    <xf numFmtId="0" fontId="66" fillId="44" borderId="20" xfId="0" applyFont="1" applyFill="1" applyBorder="1"/>
    <xf numFmtId="0" fontId="66" fillId="44" borderId="17" xfId="0" applyFont="1" applyFill="1" applyBorder="1"/>
    <xf numFmtId="0" fontId="48" fillId="44" borderId="12" xfId="0" applyFont="1" applyFill="1" applyBorder="1" applyAlignment="1">
      <alignment horizontal="left" vertical="center"/>
    </xf>
    <xf numFmtId="0" fontId="67" fillId="24" borderId="43" xfId="0" applyFont="1" applyFill="1" applyBorder="1" applyAlignment="1">
      <alignment horizontal="center" vertical="center"/>
    </xf>
    <xf numFmtId="0" fontId="40" fillId="24" borderId="42" xfId="0" applyFont="1" applyFill="1" applyBorder="1" applyAlignment="1">
      <alignment vertical="center"/>
    </xf>
    <xf numFmtId="169" fontId="46" fillId="0" borderId="23" xfId="57" applyNumberFormat="1" applyFont="1" applyFill="1" applyBorder="1" applyProtection="1"/>
    <xf numFmtId="0" fontId="68" fillId="0" borderId="0" xfId="0" applyFont="1" applyAlignment="1">
      <alignment vertical="center"/>
    </xf>
    <xf numFmtId="169" fontId="46" fillId="0" borderId="27" xfId="57" applyNumberFormat="1" applyFont="1" applyFill="1" applyBorder="1" applyProtection="1"/>
    <xf numFmtId="169" fontId="0" fillId="0" borderId="0" xfId="0" applyNumberFormat="1"/>
    <xf numFmtId="43" fontId="0" fillId="0" borderId="0" xfId="0" applyNumberFormat="1"/>
    <xf numFmtId="0" fontId="44" fillId="24" borderId="44" xfId="0" applyFont="1" applyFill="1" applyBorder="1" applyAlignment="1">
      <alignment horizontal="center"/>
    </xf>
    <xf numFmtId="0" fontId="44" fillId="24" borderId="45" xfId="82" applyFont="1" applyFill="1" applyBorder="1" applyAlignment="1">
      <alignment horizontal="center"/>
    </xf>
    <xf numFmtId="0" fontId="44" fillId="24" borderId="45" xfId="110" applyFont="1" applyFill="1" applyBorder="1" applyAlignment="1">
      <alignment horizontal="center" wrapText="1"/>
    </xf>
    <xf numFmtId="3" fontId="44" fillId="24" borderId="45" xfId="110" applyNumberFormat="1" applyFont="1" applyFill="1" applyBorder="1" applyAlignment="1">
      <alignment horizontal="center" wrapText="1"/>
    </xf>
    <xf numFmtId="0" fontId="44" fillId="24" borderId="46" xfId="110" applyFont="1" applyFill="1" applyBorder="1" applyAlignment="1">
      <alignment horizontal="center" wrapText="1"/>
    </xf>
    <xf numFmtId="0" fontId="44" fillId="24" borderId="44" xfId="0" applyFont="1" applyFill="1" applyBorder="1" applyAlignment="1">
      <alignment horizontal="center" wrapText="1"/>
    </xf>
    <xf numFmtId="0" fontId="0" fillId="0" borderId="47" xfId="0" applyBorder="1" applyAlignment="1">
      <alignment horizontal="center"/>
    </xf>
    <xf numFmtId="169" fontId="46" fillId="0" borderId="19" xfId="57" applyNumberFormat="1" applyFont="1" applyFill="1" applyBorder="1" applyProtection="1"/>
    <xf numFmtId="9" fontId="0" fillId="0" borderId="24" xfId="0" applyNumberFormat="1" applyBorder="1"/>
    <xf numFmtId="0" fontId="0" fillId="0" borderId="48" xfId="0" applyBorder="1" applyAlignment="1">
      <alignment horizontal="center"/>
    </xf>
    <xf numFmtId="0" fontId="0" fillId="0" borderId="15" xfId="0" applyBorder="1"/>
    <xf numFmtId="169" fontId="46" fillId="39" borderId="36" xfId="57" applyNumberFormat="1" applyFont="1" applyFill="1" applyBorder="1" applyAlignment="1" applyProtection="1">
      <alignment horizontal="right"/>
    </xf>
    <xf numFmtId="169" fontId="46" fillId="39" borderId="36" xfId="57" applyNumberFormat="1" applyFont="1" applyFill="1" applyBorder="1" applyProtection="1"/>
    <xf numFmtId="10" fontId="46" fillId="39" borderId="36" xfId="92" applyNumberFormat="1" applyFont="1" applyFill="1" applyBorder="1" applyProtection="1"/>
    <xf numFmtId="10" fontId="46" fillId="39" borderId="26" xfId="92" applyNumberFormat="1" applyFont="1" applyFill="1" applyBorder="1" applyProtection="1"/>
    <xf numFmtId="3" fontId="0" fillId="0" borderId="19" xfId="0" applyNumberFormat="1" applyBorder="1"/>
    <xf numFmtId="3" fontId="0" fillId="0" borderId="28" xfId="0" applyNumberFormat="1" applyBorder="1"/>
    <xf numFmtId="0" fontId="69" fillId="48" borderId="0" xfId="0" applyFont="1" applyFill="1" applyAlignment="1">
      <alignment horizontal="left" vertical="center"/>
    </xf>
    <xf numFmtId="0" fontId="39" fillId="48" borderId="0" xfId="0" applyFont="1" applyFill="1" applyAlignment="1">
      <alignment horizontal="left" vertical="center"/>
    </xf>
    <xf numFmtId="0" fontId="70" fillId="48" borderId="0" xfId="0" applyFont="1" applyFill="1"/>
    <xf numFmtId="0" fontId="71" fillId="25" borderId="0" xfId="0" applyFont="1" applyFill="1"/>
    <xf numFmtId="0" fontId="71" fillId="0" borderId="0" xfId="0" applyFont="1"/>
    <xf numFmtId="0" fontId="71"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72"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9" xfId="0" applyFont="1" applyBorder="1"/>
    <xf numFmtId="0" fontId="0" fillId="0" borderId="40" xfId="0" applyBorder="1" applyAlignment="1">
      <alignment horizontal="center" wrapText="1"/>
    </xf>
    <xf numFmtId="0" fontId="29" fillId="0" borderId="39" xfId="0" applyFont="1" applyBorder="1" applyAlignment="1">
      <alignment horizontal="center"/>
    </xf>
    <xf numFmtId="0" fontId="0" fillId="0" borderId="41"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72"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72"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9"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9"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3"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71"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71" fillId="25" borderId="0" xfId="0" applyNumberFormat="1" applyFont="1" applyFill="1"/>
    <xf numFmtId="0" fontId="29" fillId="25" borderId="0" xfId="0" applyFont="1" applyFill="1" applyAlignment="1">
      <alignment horizontal="right"/>
    </xf>
    <xf numFmtId="0" fontId="71" fillId="25" borderId="0" xfId="0" applyFont="1" applyFill="1" applyAlignment="1">
      <alignment horizontal="right"/>
    </xf>
    <xf numFmtId="9" fontId="29" fillId="49" borderId="0" xfId="92" applyFont="1" applyFill="1"/>
    <xf numFmtId="173" fontId="73" fillId="25" borderId="0" xfId="92" applyNumberFormat="1" applyFont="1" applyFill="1" applyAlignment="1">
      <alignment horizontal="right"/>
    </xf>
    <xf numFmtId="9" fontId="73" fillId="25" borderId="0" xfId="92" applyFont="1" applyFill="1" applyAlignment="1">
      <alignment horizontal="right"/>
    </xf>
    <xf numFmtId="0" fontId="73"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71" fillId="0" borderId="0" xfId="0" applyNumberFormat="1" applyFont="1"/>
    <xf numFmtId="165" fontId="71" fillId="24" borderId="0" xfId="0" applyNumberFormat="1" applyFont="1" applyFill="1"/>
    <xf numFmtId="0" fontId="4" fillId="24" borderId="0" xfId="0" applyFont="1" applyFill="1" applyAlignment="1">
      <alignment horizontal="left" vertical="center" wrapText="1"/>
    </xf>
    <xf numFmtId="3" fontId="71" fillId="24" borderId="0" xfId="0" applyNumberFormat="1" applyFont="1" applyFill="1"/>
    <xf numFmtId="0" fontId="32" fillId="50" borderId="0" xfId="0" applyFont="1" applyFill="1" applyAlignment="1">
      <alignment horizontal="left"/>
    </xf>
    <xf numFmtId="0" fontId="29" fillId="50" borderId="0" xfId="0" applyFont="1" applyFill="1"/>
    <xf numFmtId="0" fontId="46" fillId="0" borderId="0" xfId="82" applyFont="1" applyProtection="1">
      <protection locked="0"/>
    </xf>
    <xf numFmtId="0" fontId="46" fillId="0" borderId="12" xfId="0" applyFont="1" applyBorder="1" applyAlignment="1">
      <alignment vertical="center" wrapText="1"/>
    </xf>
    <xf numFmtId="0" fontId="2" fillId="0" borderId="17" xfId="82" applyBorder="1"/>
    <xf numFmtId="166" fontId="46" fillId="0" borderId="11" xfId="82" applyNumberFormat="1" applyFont="1" applyBorder="1" applyAlignment="1">
      <alignment horizontal="center" wrapText="1"/>
    </xf>
    <xf numFmtId="0" fontId="46" fillId="0" borderId="12" xfId="0" applyFont="1" applyBorder="1" applyAlignment="1">
      <alignment vertical="center"/>
    </xf>
    <xf numFmtId="165" fontId="46" fillId="0" borderId="11" xfId="82" applyNumberFormat="1" applyFont="1" applyBorder="1" applyAlignment="1">
      <alignment horizontal="right" wrapText="1"/>
    </xf>
    <xf numFmtId="0" fontId="74" fillId="0" borderId="0" xfId="82" applyFont="1"/>
    <xf numFmtId="0" fontId="48" fillId="24" borderId="12" xfId="0" applyFont="1" applyFill="1" applyBorder="1" applyAlignment="1">
      <alignment vertical="center"/>
    </xf>
    <xf numFmtId="0" fontId="2" fillId="24" borderId="20" xfId="82" applyFill="1" applyBorder="1"/>
    <xf numFmtId="0" fontId="45" fillId="24" borderId="20" xfId="82" applyFont="1" applyFill="1" applyBorder="1"/>
    <xf numFmtId="0" fontId="48" fillId="24" borderId="11" xfId="82" applyFont="1" applyFill="1" applyBorder="1" applyAlignment="1" applyProtection="1">
      <alignment horizontal="center" wrapText="1"/>
      <protection locked="0"/>
    </xf>
    <xf numFmtId="0" fontId="46" fillId="0" borderId="18" xfId="82" applyFont="1" applyBorder="1"/>
    <xf numFmtId="0" fontId="75" fillId="0" borderId="13" xfId="0" applyFont="1" applyBorder="1"/>
    <xf numFmtId="0" fontId="44" fillId="0" borderId="22" xfId="0" applyFont="1" applyBorder="1"/>
    <xf numFmtId="0" fontId="44" fillId="24" borderId="12" xfId="0" applyFont="1" applyFill="1" applyBorder="1" applyAlignment="1">
      <alignment horizontal="center" wrapText="1"/>
    </xf>
    <xf numFmtId="0" fontId="0" fillId="0" borderId="20" xfId="0" applyBorder="1" applyAlignment="1">
      <alignment horizontal="center" vertical="center" wrapText="1"/>
    </xf>
    <xf numFmtId="0" fontId="0" fillId="41" borderId="11" xfId="0" applyFill="1" applyBorder="1" applyAlignment="1">
      <alignment horizontal="left"/>
    </xf>
    <xf numFmtId="0" fontId="0" fillId="24" borderId="11" xfId="0" applyFill="1" applyBorder="1" applyAlignment="1">
      <alignment horizontal="left" wrapText="1"/>
    </xf>
    <xf numFmtId="0" fontId="0" fillId="43" borderId="11" xfId="0" applyFill="1" applyBorder="1" applyAlignment="1">
      <alignment horizontal="left"/>
    </xf>
    <xf numFmtId="0" fontId="0" fillId="44" borderId="11" xfId="0" applyFill="1" applyBorder="1" applyAlignment="1">
      <alignment horizontal="left"/>
    </xf>
    <xf numFmtId="0" fontId="0" fillId="45" borderId="11" xfId="0" applyFill="1" applyBorder="1" applyAlignment="1">
      <alignment horizontal="left"/>
    </xf>
    <xf numFmtId="2" fontId="0" fillId="42" borderId="11" xfId="0" applyNumberFormat="1" applyFill="1" applyBorder="1" applyAlignment="1">
      <alignment horizontal="left"/>
    </xf>
    <xf numFmtId="0" fontId="0" fillId="39" borderId="31" xfId="0" applyFill="1" applyBorder="1" applyAlignment="1" applyProtection="1">
      <alignment horizontal="left" wrapText="1"/>
      <protection locked="0"/>
    </xf>
    <xf numFmtId="0" fontId="44" fillId="24" borderId="11" xfId="0" quotePrefix="1" applyFont="1" applyFill="1" applyBorder="1" applyAlignment="1">
      <alignment horizontal="center" wrapText="1"/>
    </xf>
    <xf numFmtId="0" fontId="0" fillId="41" borderId="11" xfId="0" applyFill="1" applyBorder="1"/>
    <xf numFmtId="165" fontId="0" fillId="24" borderId="11" xfId="0" applyNumberFormat="1" applyFill="1" applyBorder="1"/>
    <xf numFmtId="0" fontId="48" fillId="24" borderId="11" xfId="0" applyFont="1" applyFill="1" applyBorder="1" applyAlignment="1">
      <alignment horizontal="right" vertical="center"/>
    </xf>
    <xf numFmtId="0" fontId="44" fillId="40" borderId="12" xfId="0" applyFont="1" applyFill="1" applyBorder="1" applyAlignment="1">
      <alignment horizontal="left"/>
    </xf>
    <xf numFmtId="0" fontId="39" fillId="40" borderId="17" xfId="0" applyFont="1" applyFill="1" applyBorder="1"/>
    <xf numFmtId="0" fontId="0" fillId="45" borderId="11" xfId="0" applyFill="1" applyBorder="1"/>
    <xf numFmtId="0" fontId="0" fillId="42" borderId="11" xfId="0" applyFill="1" applyBorder="1"/>
    <xf numFmtId="0" fontId="0" fillId="42" borderId="11" xfId="0" applyFill="1" applyBorder="1" applyAlignment="1">
      <alignment wrapText="1"/>
    </xf>
    <xf numFmtId="3" fontId="0" fillId="42" borderId="17" xfId="0" applyNumberFormat="1" applyFill="1" applyBorder="1"/>
    <xf numFmtId="0" fontId="56" fillId="0" borderId="18" xfId="0" applyFont="1" applyBorder="1"/>
    <xf numFmtId="0" fontId="55" fillId="39" borderId="11" xfId="82" applyFont="1" applyFill="1" applyBorder="1" applyAlignment="1" applyProtection="1">
      <alignment horizontal="right"/>
      <protection locked="0"/>
    </xf>
    <xf numFmtId="166" fontId="46" fillId="39" borderId="12" xfId="56" applyNumberFormat="1" applyFont="1" applyFill="1" applyBorder="1" applyAlignment="1" applyProtection="1">
      <alignment horizontal="left"/>
      <protection locked="0"/>
    </xf>
    <xf numFmtId="170" fontId="27" fillId="0" borderId="11" xfId="93" applyNumberFormat="1" applyFont="1" applyFill="1" applyBorder="1"/>
    <xf numFmtId="0" fontId="48" fillId="0" borderId="10" xfId="82" applyFont="1" applyBorder="1" applyAlignment="1">
      <alignment horizontal="center"/>
    </xf>
    <xf numFmtId="0" fontId="2" fillId="0" borderId="21" xfId="82" applyBorder="1"/>
    <xf numFmtId="171" fontId="6" fillId="47"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70" fontId="29" fillId="28" borderId="11" xfId="0" applyNumberFormat="1" applyFont="1" applyFill="1" applyBorder="1" applyAlignment="1">
      <alignment horizontal="center"/>
    </xf>
    <xf numFmtId="170" fontId="29" fillId="29" borderId="11" xfId="92" applyNumberFormat="1" applyFont="1" applyFill="1" applyBorder="1"/>
    <xf numFmtId="10" fontId="29" fillId="29" borderId="11" xfId="92" applyNumberFormat="1" applyFont="1" applyFill="1" applyBorder="1" applyAlignment="1">
      <alignment horizontal="center"/>
    </xf>
    <xf numFmtId="170" fontId="29" fillId="29" borderId="11" xfId="0" applyNumberFormat="1" applyFont="1" applyFill="1" applyBorder="1" applyAlignment="1">
      <alignment horizontal="center"/>
    </xf>
    <xf numFmtId="0" fontId="29" fillId="51" borderId="0" xfId="0" applyFont="1" applyFill="1" applyAlignment="1">
      <alignment horizontal="center"/>
    </xf>
    <xf numFmtId="0" fontId="29" fillId="51" borderId="11" xfId="0" applyFont="1" applyFill="1" applyBorder="1" applyAlignment="1">
      <alignment horizontal="center" wrapText="1"/>
    </xf>
    <xf numFmtId="170" fontId="29" fillId="51"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7" borderId="0" xfId="0" applyFont="1" applyFill="1"/>
    <xf numFmtId="3" fontId="42" fillId="52" borderId="0" xfId="0" applyNumberFormat="1" applyFont="1" applyFill="1"/>
    <xf numFmtId="0" fontId="72" fillId="52" borderId="0" xfId="0" applyFont="1" applyFill="1"/>
    <xf numFmtId="0" fontId="42" fillId="52" borderId="0" xfId="0" applyFont="1" applyFill="1"/>
    <xf numFmtId="0" fontId="42" fillId="52" borderId="0" xfId="0" applyFont="1" applyFill="1" applyAlignment="1">
      <alignment horizontal="left"/>
    </xf>
    <xf numFmtId="0" fontId="0" fillId="0" borderId="17" xfId="0" applyBorder="1" applyAlignment="1">
      <alignment wrapText="1"/>
    </xf>
    <xf numFmtId="0" fontId="0" fillId="0" borderId="0" xfId="0" quotePrefix="1"/>
    <xf numFmtId="3" fontId="44" fillId="28" borderId="11" xfId="0" applyNumberFormat="1" applyFont="1" applyFill="1" applyBorder="1"/>
    <xf numFmtId="3" fontId="44" fillId="39" borderId="11" xfId="0" applyNumberFormat="1" applyFont="1" applyFill="1" applyBorder="1"/>
    <xf numFmtId="3" fontId="44" fillId="28" borderId="17" xfId="0" applyNumberFormat="1" applyFont="1" applyFill="1" applyBorder="1"/>
    <xf numFmtId="0" fontId="44" fillId="0" borderId="13" xfId="0" applyFont="1" applyBorder="1" applyAlignment="1">
      <alignment wrapText="1"/>
    </xf>
    <xf numFmtId="0" fontId="44" fillId="28" borderId="12" xfId="0" applyFont="1" applyFill="1" applyBorder="1"/>
    <xf numFmtId="10" fontId="0" fillId="28" borderId="17" xfId="92" applyNumberFormat="1" applyFont="1" applyFill="1" applyBorder="1"/>
    <xf numFmtId="0" fontId="0" fillId="39" borderId="33" xfId="0" applyFill="1" applyBorder="1" applyProtection="1">
      <protection locked="0"/>
    </xf>
    <xf numFmtId="0" fontId="0" fillId="24" borderId="12" xfId="0" applyFill="1" applyBorder="1" applyAlignment="1">
      <alignment horizontal="left" wrapText="1"/>
    </xf>
    <xf numFmtId="0" fontId="44" fillId="0" borderId="0" xfId="0" applyFont="1" applyAlignment="1">
      <alignment horizontal="left"/>
    </xf>
    <xf numFmtId="0" fontId="0" fillId="0" borderId="49" xfId="0" applyBorder="1" applyAlignment="1">
      <alignment horizontal="right"/>
    </xf>
    <xf numFmtId="0" fontId="0" fillId="0" borderId="49" xfId="0" applyBorder="1"/>
    <xf numFmtId="0" fontId="46" fillId="0" borderId="11" xfId="82" applyFont="1" applyBorder="1" applyAlignment="1" applyProtection="1">
      <alignment horizontal="center"/>
      <protection locked="0"/>
    </xf>
    <xf numFmtId="166" fontId="46" fillId="0" borderId="11" xfId="56" applyNumberFormat="1" applyFont="1" applyFill="1" applyBorder="1" applyProtection="1">
      <protection locked="0"/>
    </xf>
    <xf numFmtId="0" fontId="46" fillId="0" borderId="12" xfId="82" applyFont="1" applyBorder="1" applyProtection="1">
      <protection locked="0"/>
    </xf>
    <xf numFmtId="166" fontId="46" fillId="0" borderId="12" xfId="56" applyNumberFormat="1" applyFont="1" applyFill="1" applyBorder="1" applyProtection="1">
      <protection locked="0"/>
    </xf>
    <xf numFmtId="166" fontId="46" fillId="0" borderId="11" xfId="82" applyNumberFormat="1" applyFont="1" applyBorder="1" applyProtection="1">
      <protection locked="0"/>
    </xf>
    <xf numFmtId="1" fontId="46" fillId="0" borderId="11" xfId="82" applyNumberFormat="1" applyFont="1" applyBorder="1" applyProtection="1">
      <protection locked="0"/>
    </xf>
    <xf numFmtId="164" fontId="46" fillId="0" borderId="12" xfId="82" applyNumberFormat="1" applyFont="1" applyBorder="1" applyProtection="1">
      <protection locked="0"/>
    </xf>
    <xf numFmtId="9" fontId="46" fillId="0" borderId="11" xfId="82" applyNumberFormat="1" applyFont="1" applyBorder="1" applyProtection="1">
      <protection locked="0"/>
    </xf>
    <xf numFmtId="3" fontId="46" fillId="0" borderId="11" xfId="82" applyNumberFormat="1" applyFont="1" applyBorder="1" applyProtection="1">
      <protection locked="0"/>
    </xf>
    <xf numFmtId="0" fontId="28" fillId="0" borderId="18" xfId="72" applyBorder="1" applyAlignment="1" applyProtection="1"/>
    <xf numFmtId="9" fontId="55" fillId="39" borderId="12" xfId="92" applyFont="1" applyFill="1" applyBorder="1" applyProtection="1">
      <protection locked="0"/>
    </xf>
    <xf numFmtId="0" fontId="0" fillId="24" borderId="15" xfId="0" applyFill="1" applyBorder="1" applyAlignment="1">
      <alignment horizontal="center"/>
    </xf>
    <xf numFmtId="0" fontId="0" fillId="24" borderId="19" xfId="0" applyFill="1" applyBorder="1" applyAlignment="1">
      <alignment horizontal="center" wrapText="1"/>
    </xf>
    <xf numFmtId="0" fontId="39" fillId="37" borderId="14" xfId="0" applyFont="1" applyFill="1" applyBorder="1"/>
    <xf numFmtId="0" fontId="50" fillId="37" borderId="14" xfId="0" applyFont="1" applyFill="1" applyBorder="1"/>
    <xf numFmtId="0" fontId="52" fillId="0" borderId="14" xfId="0" applyFont="1" applyBorder="1"/>
    <xf numFmtId="0" fontId="58"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0" fontId="0" fillId="0" borderId="20" xfId="0" quotePrefix="1" applyBorder="1"/>
    <xf numFmtId="0" fontId="44" fillId="0" borderId="10" xfId="0" applyFont="1" applyBorder="1" applyAlignment="1">
      <alignment wrapText="1"/>
    </xf>
    <xf numFmtId="10" fontId="27" fillId="0" borderId="10" xfId="92" applyNumberFormat="1" applyFont="1" applyFill="1" applyBorder="1"/>
    <xf numFmtId="3" fontId="44" fillId="0" borderId="10" xfId="0" applyNumberFormat="1" applyFont="1" applyBorder="1"/>
    <xf numFmtId="0" fontId="0" fillId="0" borderId="10" xfId="0" applyBorder="1" applyAlignment="1">
      <alignment horizontal="left"/>
    </xf>
    <xf numFmtId="10" fontId="46" fillId="0" borderId="11" xfId="92" applyNumberFormat="1" applyFont="1" applyFill="1" applyBorder="1"/>
    <xf numFmtId="166" fontId="46" fillId="39" borderId="20" xfId="56" applyNumberFormat="1" applyFont="1" applyFill="1" applyBorder="1" applyProtection="1">
      <protection locked="0"/>
    </xf>
    <xf numFmtId="0" fontId="44" fillId="24" borderId="20" xfId="0" applyFont="1" applyFill="1" applyBorder="1" applyAlignment="1">
      <alignment horizontal="right"/>
    </xf>
    <xf numFmtId="0" fontId="44" fillId="0" borderId="21" xfId="0" applyFont="1" applyBorder="1"/>
    <xf numFmtId="0" fontId="46" fillId="24" borderId="19" xfId="82" applyFont="1" applyFill="1" applyBorder="1" applyAlignment="1">
      <alignment horizontal="center" wrapText="1"/>
    </xf>
    <xf numFmtId="0" fontId="46" fillId="24" borderId="10" xfId="82" applyFont="1" applyFill="1" applyBorder="1" applyAlignment="1">
      <alignment horizontal="center" wrapText="1"/>
    </xf>
    <xf numFmtId="0" fontId="46" fillId="24" borderId="22" xfId="82" applyFont="1" applyFill="1" applyBorder="1" applyAlignment="1">
      <alignment horizontal="center" wrapText="1"/>
    </xf>
    <xf numFmtId="0" fontId="0" fillId="24" borderId="19" xfId="0" applyFill="1" applyBorder="1" applyAlignment="1">
      <alignment horizontal="center"/>
    </xf>
    <xf numFmtId="0" fontId="0" fillId="39" borderId="51" xfId="0" applyFill="1" applyBorder="1" applyProtection="1">
      <protection locked="0"/>
    </xf>
    <xf numFmtId="0" fontId="0" fillId="39" borderId="52" xfId="0" applyFill="1" applyBorder="1" applyProtection="1">
      <protection locked="0"/>
    </xf>
    <xf numFmtId="0" fontId="0" fillId="39" borderId="53" xfId="0" applyFill="1" applyBorder="1" applyProtection="1">
      <protection locked="0"/>
    </xf>
    <xf numFmtId="0" fontId="0" fillId="39" borderId="54" xfId="0" applyFill="1" applyBorder="1" applyProtection="1">
      <protection locked="0"/>
    </xf>
    <xf numFmtId="0" fontId="0" fillId="39" borderId="55" xfId="0" applyFill="1" applyBorder="1" applyProtection="1">
      <protection locked="0"/>
    </xf>
    <xf numFmtId="0" fontId="0" fillId="39" borderId="19" xfId="0" applyFill="1" applyBorder="1" applyProtection="1">
      <protection locked="0"/>
    </xf>
    <xf numFmtId="164" fontId="0" fillId="0" borderId="11" xfId="0" applyNumberFormat="1" applyBorder="1" applyProtection="1">
      <protection locked="0"/>
    </xf>
    <xf numFmtId="10" fontId="48" fillId="0" borderId="0" xfId="92" applyNumberFormat="1" applyFont="1" applyFill="1" applyBorder="1"/>
    <xf numFmtId="0" fontId="48" fillId="0" borderId="49" xfId="82" applyFont="1" applyBorder="1"/>
    <xf numFmtId="0" fontId="76" fillId="24" borderId="12" xfId="82" applyFont="1" applyFill="1" applyBorder="1"/>
    <xf numFmtId="0" fontId="7" fillId="24" borderId="20" xfId="82" applyFont="1" applyFill="1" applyBorder="1"/>
    <xf numFmtId="0" fontId="76" fillId="24" borderId="12" xfId="82" applyFont="1" applyFill="1" applyBorder="1" applyAlignment="1">
      <alignment horizontal="center"/>
    </xf>
    <xf numFmtId="0" fontId="6" fillId="24" borderId="17" xfId="82" applyFont="1" applyFill="1" applyBorder="1"/>
    <xf numFmtId="0" fontId="0" fillId="24" borderId="49"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166" fontId="46" fillId="0" borderId="17" xfId="56" applyNumberFormat="1" applyFont="1" applyFill="1" applyBorder="1" applyProtection="1">
      <protection locked="0"/>
    </xf>
    <xf numFmtId="166" fontId="46" fillId="39" borderId="17" xfId="56" applyNumberFormat="1" applyFont="1" applyFill="1" applyBorder="1" applyProtection="1">
      <protection locked="0"/>
    </xf>
    <xf numFmtId="0" fontId="48" fillId="24" borderId="12" xfId="82" applyFont="1" applyFill="1" applyBorder="1"/>
    <xf numFmtId="0" fontId="46" fillId="24" borderId="20" xfId="82" applyFont="1" applyFill="1" applyBorder="1"/>
    <xf numFmtId="0" fontId="46" fillId="24" borderId="17" xfId="82" applyFont="1" applyFill="1" applyBorder="1"/>
    <xf numFmtId="165" fontId="46" fillId="0" borderId="11" xfId="82" applyNumberFormat="1" applyFont="1" applyBorder="1" applyProtection="1">
      <protection locked="0"/>
    </xf>
    <xf numFmtId="0" fontId="41" fillId="0" borderId="20" xfId="0" applyFont="1" applyBorder="1"/>
    <xf numFmtId="0" fontId="45" fillId="0" borderId="20" xfId="82" applyFont="1" applyBorder="1"/>
    <xf numFmtId="0" fontId="45" fillId="0" borderId="17" xfId="82" applyFont="1" applyBorder="1"/>
    <xf numFmtId="0" fontId="48" fillId="0" borderId="13" xfId="82" applyFont="1" applyBorder="1" applyProtection="1">
      <protection locked="0"/>
    </xf>
    <xf numFmtId="0" fontId="48" fillId="24" borderId="17" xfId="82" applyFont="1" applyFill="1" applyBorder="1" applyAlignment="1">
      <alignment horizontal="center" wrapText="1"/>
    </xf>
    <xf numFmtId="0" fontId="48" fillId="0" borderId="0" xfId="82" applyFont="1" applyProtection="1">
      <protection locked="0"/>
    </xf>
    <xf numFmtId="166" fontId="44" fillId="39" borderId="11" xfId="56" applyNumberFormat="1" applyFont="1" applyFill="1" applyBorder="1" applyProtection="1">
      <protection locked="0"/>
    </xf>
    <xf numFmtId="0" fontId="29" fillId="26" borderId="49" xfId="0" applyFont="1" applyFill="1" applyBorder="1" applyAlignment="1">
      <alignment horizontal="left"/>
    </xf>
    <xf numFmtId="0" fontId="29" fillId="26" borderId="49" xfId="0" applyFont="1" applyFill="1" applyBorder="1"/>
    <xf numFmtId="0" fontId="32" fillId="30" borderId="49" xfId="0" applyFont="1" applyFill="1" applyBorder="1" applyAlignment="1">
      <alignment vertical="center" wrapText="1"/>
    </xf>
    <xf numFmtId="0" fontId="32" fillId="27" borderId="49" xfId="0" applyFont="1" applyFill="1" applyBorder="1"/>
    <xf numFmtId="0" fontId="29" fillId="0" borderId="49" xfId="0" applyFont="1" applyBorder="1"/>
    <xf numFmtId="3" fontId="32" fillId="0" borderId="49" xfId="0" applyNumberFormat="1" applyFont="1" applyBorder="1"/>
    <xf numFmtId="3" fontId="7" fillId="0" borderId="49" xfId="0" applyNumberFormat="1" applyFont="1" applyBorder="1"/>
    <xf numFmtId="3" fontId="29" fillId="0" borderId="49" xfId="0" applyNumberFormat="1" applyFont="1" applyBorder="1"/>
    <xf numFmtId="3" fontId="6" fillId="0" borderId="49" xfId="0" applyNumberFormat="1" applyFont="1" applyBorder="1"/>
    <xf numFmtId="0" fontId="6" fillId="0" borderId="49" xfId="0" applyFont="1" applyBorder="1"/>
    <xf numFmtId="173" fontId="32" fillId="25" borderId="49" xfId="92" applyNumberFormat="1" applyFont="1" applyFill="1" applyBorder="1"/>
    <xf numFmtId="0" fontId="39" fillId="37" borderId="49" xfId="0" applyFont="1" applyFill="1" applyBorder="1" applyAlignment="1">
      <alignment horizontal="center" wrapText="1"/>
    </xf>
    <xf numFmtId="0" fontId="44" fillId="40" borderId="49" xfId="0" applyFont="1" applyFill="1" applyBorder="1" applyAlignment="1">
      <alignment horizontal="left"/>
    </xf>
    <xf numFmtId="0" fontId="39" fillId="40" borderId="49" xfId="0" applyFont="1" applyFill="1" applyBorder="1"/>
    <xf numFmtId="0" fontId="44" fillId="0" borderId="49" xfId="0" applyFont="1" applyBorder="1" applyAlignment="1">
      <alignment horizontal="right"/>
    </xf>
    <xf numFmtId="0" fontId="29" fillId="47" borderId="11" xfId="0" applyFont="1" applyFill="1" applyBorder="1" applyAlignment="1">
      <alignment horizontal="left"/>
    </xf>
    <xf numFmtId="0" fontId="28" fillId="24" borderId="0" xfId="72" applyFill="1" applyAlignment="1" applyProtection="1"/>
    <xf numFmtId="0" fontId="46" fillId="0" borderId="19" xfId="82" applyFont="1" applyBorder="1"/>
    <xf numFmtId="0" fontId="46" fillId="0" borderId="13" xfId="82" applyFont="1" applyBorder="1"/>
    <xf numFmtId="0" fontId="48" fillId="0" borderId="22" xfId="82" applyFont="1" applyBorder="1"/>
    <xf numFmtId="0" fontId="0" fillId="0" borderId="20" xfId="0" applyBorder="1" applyAlignment="1">
      <alignment horizontal="left" vertical="center"/>
    </xf>
    <xf numFmtId="4" fontId="0" fillId="0" borderId="17" xfId="0" applyNumberFormat="1" applyBorder="1"/>
    <xf numFmtId="3" fontId="0" fillId="0" borderId="17" xfId="0" applyNumberFormat="1" applyBorder="1"/>
    <xf numFmtId="171" fontId="29" fillId="29" borderId="11" xfId="92" applyNumberFormat="1" applyFont="1" applyFill="1" applyBorder="1"/>
    <xf numFmtId="171" fontId="29" fillId="47" borderId="11" xfId="92" applyNumberFormat="1" applyFont="1" applyFill="1" applyBorder="1"/>
    <xf numFmtId="0" fontId="44" fillId="24" borderId="56" xfId="0" applyFont="1" applyFill="1" applyBorder="1" applyAlignment="1">
      <alignment horizontal="center" wrapText="1"/>
    </xf>
    <xf numFmtId="9" fontId="0" fillId="39" borderId="19" xfId="92" applyFont="1" applyFill="1" applyBorder="1"/>
    <xf numFmtId="9" fontId="0" fillId="39" borderId="28" xfId="92" applyFont="1" applyFill="1" applyBorder="1"/>
    <xf numFmtId="0" fontId="0" fillId="39" borderId="0" xfId="0" applyFill="1"/>
    <xf numFmtId="9" fontId="0" fillId="39" borderId="0" xfId="0" applyNumberFormat="1" applyFill="1"/>
    <xf numFmtId="165" fontId="46" fillId="0" borderId="19" xfId="82" applyNumberFormat="1" applyFont="1" applyBorder="1"/>
    <xf numFmtId="165" fontId="46" fillId="0" borderId="19" xfId="82" applyNumberFormat="1" applyFont="1" applyBorder="1" applyAlignment="1">
      <alignment horizontal="right"/>
    </xf>
    <xf numFmtId="165" fontId="46" fillId="0" borderId="24" xfId="82" applyNumberFormat="1" applyFont="1" applyBorder="1"/>
    <xf numFmtId="165" fontId="46" fillId="0" borderId="11" xfId="82" applyNumberFormat="1" applyFont="1" applyBorder="1"/>
    <xf numFmtId="165" fontId="46" fillId="0" borderId="11" xfId="82" applyNumberFormat="1" applyFont="1" applyBorder="1" applyAlignment="1">
      <alignment horizontal="right"/>
    </xf>
    <xf numFmtId="165" fontId="46" fillId="0" borderId="15" xfId="82" applyNumberFormat="1" applyFont="1" applyBorder="1"/>
    <xf numFmtId="165" fontId="46" fillId="0" borderId="28" xfId="82" applyNumberFormat="1" applyFont="1" applyBorder="1"/>
    <xf numFmtId="165" fontId="46" fillId="0" borderId="28" xfId="82" applyNumberFormat="1" applyFont="1" applyBorder="1" applyAlignment="1">
      <alignment horizontal="right"/>
    </xf>
    <xf numFmtId="165" fontId="46" fillId="0" borderId="26" xfId="82" applyNumberFormat="1" applyFont="1" applyBorder="1"/>
    <xf numFmtId="0" fontId="44" fillId="0" borderId="0" xfId="0" applyFont="1" applyAlignment="1">
      <alignment vertical="center"/>
    </xf>
    <xf numFmtId="0" fontId="0" fillId="0" borderId="11" xfId="0" applyBorder="1" applyAlignment="1">
      <alignment horizontal="center"/>
    </xf>
    <xf numFmtId="0" fontId="44" fillId="47" borderId="46" xfId="0" applyFont="1" applyFill="1" applyBorder="1" applyAlignment="1">
      <alignment horizontal="center" wrapText="1"/>
    </xf>
    <xf numFmtId="3" fontId="0" fillId="39" borderId="47" xfId="0" applyNumberFormat="1" applyFill="1" applyBorder="1"/>
    <xf numFmtId="164" fontId="0" fillId="0" borderId="24" xfId="0" applyNumberFormat="1" applyBorder="1" applyAlignment="1" applyProtection="1">
      <alignment horizontal="right" vertical="center"/>
      <protection locked="0"/>
    </xf>
    <xf numFmtId="3" fontId="0" fillId="39" borderId="23" xfId="0" applyNumberFormat="1" applyFill="1" applyBorder="1"/>
    <xf numFmtId="3" fontId="0" fillId="39" borderId="27" xfId="0" applyNumberFormat="1" applyFill="1" applyBorder="1"/>
    <xf numFmtId="164" fontId="0" fillId="0" borderId="26" xfId="0" applyNumberFormat="1" applyBorder="1" applyAlignment="1" applyProtection="1">
      <alignment horizontal="right" vertical="center"/>
      <protection locked="0"/>
    </xf>
    <xf numFmtId="9" fontId="0" fillId="0" borderId="47"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24" borderId="57" xfId="0" applyFont="1" applyFill="1" applyBorder="1" applyAlignment="1">
      <alignment horizontal="center" wrapText="1"/>
    </xf>
    <xf numFmtId="0" fontId="44" fillId="24" borderId="58" xfId="0" applyFont="1" applyFill="1" applyBorder="1" applyAlignment="1">
      <alignment horizontal="center" wrapText="1"/>
    </xf>
    <xf numFmtId="0" fontId="0" fillId="24" borderId="41" xfId="0" applyFill="1" applyBorder="1"/>
    <xf numFmtId="0" fontId="44" fillId="24" borderId="39" xfId="0" applyFont="1" applyFill="1" applyBorder="1"/>
    <xf numFmtId="0" fontId="27" fillId="0" borderId="11" xfId="82" applyFont="1" applyBorder="1"/>
    <xf numFmtId="0" fontId="44" fillId="24" borderId="60" xfId="0" applyFont="1" applyFill="1" applyBorder="1"/>
    <xf numFmtId="0" fontId="0" fillId="24" borderId="61" xfId="0" applyFill="1" applyBorder="1"/>
    <xf numFmtId="0" fontId="0" fillId="24" borderId="62" xfId="0" applyFill="1" applyBorder="1"/>
    <xf numFmtId="0" fontId="77" fillId="25" borderId="0" xfId="82" applyFont="1" applyFill="1"/>
    <xf numFmtId="0" fontId="44" fillId="0" borderId="0" xfId="0" applyFont="1" applyAlignment="1">
      <alignment wrapText="1"/>
    </xf>
    <xf numFmtId="10" fontId="27" fillId="0" borderId="0" xfId="92" applyNumberFormat="1" applyFont="1" applyFill="1" applyBorder="1"/>
    <xf numFmtId="0" fontId="0" fillId="0" borderId="59" xfId="0" applyBorder="1"/>
    <xf numFmtId="0" fontId="46" fillId="0" borderId="0" xfId="0" applyFont="1"/>
    <xf numFmtId="9" fontId="0" fillId="0" borderId="17" xfId="0" applyNumberFormat="1" applyBorder="1" applyAlignment="1">
      <alignment horizontal="right"/>
    </xf>
    <xf numFmtId="0" fontId="0" fillId="24" borderId="63" xfId="0" applyFill="1" applyBorder="1" applyAlignment="1">
      <alignment horizontal="center"/>
    </xf>
    <xf numFmtId="9" fontId="0" fillId="39" borderId="11" xfId="0" applyNumberFormat="1" applyFill="1" applyBorder="1" applyAlignment="1" applyProtection="1">
      <alignment horizontal="right"/>
      <protection locked="0"/>
    </xf>
    <xf numFmtId="168" fontId="0" fillId="39" borderId="50" xfId="0" applyNumberFormat="1" applyFill="1" applyBorder="1" applyProtection="1">
      <protection locked="0"/>
    </xf>
    <xf numFmtId="1" fontId="0" fillId="39" borderId="50" xfId="0" applyNumberFormat="1" applyFill="1" applyBorder="1" applyProtection="1">
      <protection locked="0"/>
    </xf>
    <xf numFmtId="1" fontId="0" fillId="39" borderId="11" xfId="0" applyNumberFormat="1" applyFill="1" applyBorder="1" applyProtection="1">
      <protection locked="0"/>
    </xf>
    <xf numFmtId="0" fontId="46" fillId="25" borderId="0" xfId="82" applyFont="1" applyFill="1"/>
    <xf numFmtId="0" fontId="6" fillId="25" borderId="0" xfId="82" applyFont="1" applyFill="1"/>
    <xf numFmtId="0" fontId="46" fillId="25" borderId="0" xfId="82" applyFont="1" applyFill="1" applyAlignment="1">
      <alignment horizontal="center"/>
    </xf>
    <xf numFmtId="0" fontId="55" fillId="39" borderId="17" xfId="82" applyFont="1" applyFill="1" applyBorder="1" applyAlignment="1" applyProtection="1">
      <alignment horizontal="right"/>
      <protection locked="0"/>
    </xf>
    <xf numFmtId="166" fontId="46" fillId="25" borderId="0" xfId="56" applyNumberFormat="1" applyFont="1" applyFill="1" applyBorder="1" applyAlignment="1" applyProtection="1">
      <alignment horizontal="left"/>
      <protection locked="0"/>
    </xf>
    <xf numFmtId="0" fontId="46" fillId="25" borderId="0" xfId="82" applyFont="1" applyFill="1" applyAlignment="1" applyProtection="1">
      <alignment horizontal="left"/>
      <protection locked="0"/>
    </xf>
    <xf numFmtId="0" fontId="6" fillId="25" borderId="0" xfId="82" applyFont="1" applyFill="1" applyAlignment="1" applyProtection="1">
      <alignment horizontal="right"/>
      <protection locked="0"/>
    </xf>
    <xf numFmtId="166" fontId="6" fillId="25" borderId="0" xfId="56" applyNumberFormat="1" applyFont="1" applyFill="1" applyBorder="1" applyProtection="1">
      <protection locked="0"/>
    </xf>
    <xf numFmtId="0" fontId="6" fillId="25" borderId="0" xfId="82" applyFont="1" applyFill="1" applyProtection="1">
      <protection locked="0"/>
    </xf>
    <xf numFmtId="0" fontId="55" fillId="25" borderId="0" xfId="82" applyFont="1" applyFill="1" applyAlignment="1" applyProtection="1">
      <alignment horizontal="right"/>
      <protection locked="0"/>
    </xf>
    <xf numFmtId="0" fontId="55" fillId="25" borderId="0" xfId="82" applyFont="1" applyFill="1" applyProtection="1">
      <protection locked="0"/>
    </xf>
    <xf numFmtId="0" fontId="46" fillId="25" borderId="0" xfId="82" applyFont="1" applyFill="1" applyProtection="1">
      <protection locked="0"/>
    </xf>
    <xf numFmtId="165" fontId="46" fillId="25" borderId="0" xfId="82" applyNumberFormat="1" applyFont="1" applyFill="1" applyProtection="1">
      <protection locked="0"/>
    </xf>
    <xf numFmtId="0" fontId="0" fillId="0" borderId="0" xfId="0" applyAlignment="1">
      <alignment horizontal="left" vertical="top" wrapText="1"/>
    </xf>
    <xf numFmtId="165" fontId="27" fillId="0" borderId="59" xfId="0" applyNumberFormat="1" applyFont="1" applyBorder="1"/>
    <xf numFmtId="3" fontId="27" fillId="24" borderId="11" xfId="0" applyNumberFormat="1" applyFont="1" applyFill="1" applyBorder="1"/>
    <xf numFmtId="0" fontId="0" fillId="43" borderId="10" xfId="0" applyFill="1" applyBorder="1"/>
    <xf numFmtId="0" fontId="0" fillId="40" borderId="49" xfId="0" applyFill="1" applyBorder="1"/>
    <xf numFmtId="170" fontId="0" fillId="39" borderId="11" xfId="92" applyNumberFormat="1" applyFont="1" applyFill="1" applyBorder="1" applyAlignment="1" applyProtection="1">
      <alignment horizontal="right"/>
      <protection locked="0"/>
    </xf>
    <xf numFmtId="3" fontId="46" fillId="0" borderId="11" xfId="82" applyNumberFormat="1" applyFont="1" applyBorder="1" applyAlignment="1" applyProtection="1">
      <alignment horizontal="center"/>
      <protection locked="0"/>
    </xf>
    <xf numFmtId="0" fontId="46" fillId="0" borderId="0" xfId="82" applyFont="1" applyAlignment="1">
      <alignment wrapText="1"/>
    </xf>
    <xf numFmtId="9" fontId="46" fillId="25" borderId="11" xfId="82" applyNumberFormat="1" applyFont="1" applyFill="1" applyBorder="1" applyProtection="1">
      <protection locked="0"/>
    </xf>
    <xf numFmtId="164" fontId="46" fillId="25" borderId="12" xfId="82" applyNumberFormat="1" applyFont="1" applyFill="1" applyBorder="1" applyProtection="1">
      <protection locked="0"/>
    </xf>
    <xf numFmtId="165" fontId="46" fillId="25" borderId="11" xfId="82" applyNumberFormat="1" applyFont="1" applyFill="1" applyBorder="1" applyProtection="1">
      <protection locked="0"/>
    </xf>
    <xf numFmtId="0" fontId="46" fillId="25" borderId="12" xfId="82" applyFont="1" applyFill="1" applyBorder="1" applyProtection="1">
      <protection locked="0"/>
    </xf>
    <xf numFmtId="0" fontId="0" fillId="25" borderId="0" xfId="0" applyFill="1"/>
    <xf numFmtId="168" fontId="46" fillId="0" borderId="11" xfId="82" applyNumberFormat="1" applyFont="1" applyBorder="1" applyProtection="1">
      <protection locked="0"/>
    </xf>
    <xf numFmtId="164" fontId="46" fillId="25" borderId="11" xfId="0" applyNumberFormat="1" applyFont="1" applyFill="1" applyBorder="1"/>
    <xf numFmtId="3" fontId="27" fillId="25" borderId="11" xfId="0" applyNumberFormat="1" applyFont="1" applyFill="1" applyBorder="1"/>
    <xf numFmtId="0" fontId="46" fillId="0" borderId="49" xfId="82" applyFont="1" applyBorder="1"/>
    <xf numFmtId="3" fontId="0" fillId="25" borderId="0" xfId="0" applyNumberFormat="1" applyFill="1"/>
    <xf numFmtId="0" fontId="39" fillId="25" borderId="0" xfId="0" applyFont="1" applyFill="1"/>
    <xf numFmtId="164" fontId="46" fillId="25" borderId="0" xfId="0" applyNumberFormat="1" applyFont="1" applyFill="1"/>
    <xf numFmtId="165" fontId="0" fillId="25" borderId="0" xfId="0" applyNumberFormat="1" applyFill="1"/>
    <xf numFmtId="1" fontId="0" fillId="25" borderId="0" xfId="0" applyNumberFormat="1" applyFill="1" applyProtection="1">
      <protection locked="0"/>
    </xf>
    <xf numFmtId="0" fontId="0" fillId="25" borderId="0" xfId="0" applyFill="1" applyAlignment="1" applyProtection="1">
      <alignment horizontal="right"/>
      <protection locked="0"/>
    </xf>
    <xf numFmtId="0" fontId="29" fillId="26" borderId="59" xfId="0" applyFont="1" applyFill="1" applyBorder="1"/>
    <xf numFmtId="0" fontId="32" fillId="30" borderId="59" xfId="0" applyFont="1" applyFill="1" applyBorder="1" applyAlignment="1">
      <alignment vertical="center" wrapText="1"/>
    </xf>
    <xf numFmtId="0" fontId="32" fillId="27" borderId="59" xfId="0" applyFont="1" applyFill="1" applyBorder="1"/>
    <xf numFmtId="0" fontId="6" fillId="0" borderId="59" xfId="0" applyFont="1" applyBorder="1"/>
    <xf numFmtId="0" fontId="29" fillId="0" borderId="59" xfId="0" applyFont="1" applyBorder="1"/>
    <xf numFmtId="0" fontId="7" fillId="0" borderId="59" xfId="0" applyFont="1" applyBorder="1"/>
    <xf numFmtId="3" fontId="7" fillId="0" borderId="59" xfId="0" applyNumberFormat="1" applyFont="1" applyBorder="1"/>
    <xf numFmtId="3" fontId="32" fillId="0" borderId="59" xfId="0" applyNumberFormat="1" applyFont="1" applyBorder="1"/>
    <xf numFmtId="3" fontId="6" fillId="0" borderId="59" xfId="0" applyNumberFormat="1" applyFont="1" applyBorder="1"/>
    <xf numFmtId="3" fontId="29" fillId="0" borderId="59" xfId="0" applyNumberFormat="1" applyFont="1" applyBorder="1"/>
    <xf numFmtId="0" fontId="0" fillId="24" borderId="59" xfId="0" applyFill="1" applyBorder="1"/>
    <xf numFmtId="10" fontId="0" fillId="0" borderId="59" xfId="92" applyNumberFormat="1" applyFont="1" applyFill="1" applyBorder="1"/>
    <xf numFmtId="0" fontId="39" fillId="0" borderId="59" xfId="82" applyFont="1" applyBorder="1"/>
    <xf numFmtId="0" fontId="0" fillId="24" borderId="59" xfId="0" applyFill="1" applyBorder="1" applyAlignment="1">
      <alignment horizontal="center" wrapText="1"/>
    </xf>
    <xf numFmtId="0" fontId="44" fillId="40" borderId="59" xfId="0" applyFont="1" applyFill="1" applyBorder="1"/>
    <xf numFmtId="165" fontId="44" fillId="45" borderId="59" xfId="0" applyNumberFormat="1" applyFont="1" applyFill="1" applyBorder="1"/>
    <xf numFmtId="0" fontId="0" fillId="45" borderId="59" xfId="0" applyFill="1" applyBorder="1"/>
    <xf numFmtId="165" fontId="44" fillId="42" borderId="59" xfId="0" applyNumberFormat="1" applyFont="1" applyFill="1" applyBorder="1"/>
    <xf numFmtId="0" fontId="0" fillId="42" borderId="59" xfId="0" applyFill="1" applyBorder="1"/>
    <xf numFmtId="0" fontId="48" fillId="24" borderId="0" xfId="0" applyFont="1" applyFill="1" applyAlignment="1">
      <alignment horizontal="left" vertical="center" wrapText="1"/>
    </xf>
    <xf numFmtId="3" fontId="44" fillId="24" borderId="0" xfId="0" applyNumberFormat="1" applyFont="1" applyFill="1"/>
    <xf numFmtId="0" fontId="0" fillId="0" borderId="0" xfId="0" applyAlignment="1">
      <alignment horizontal="left" vertical="center"/>
    </xf>
    <xf numFmtId="166" fontId="46" fillId="24" borderId="11" xfId="82" applyNumberFormat="1" applyFont="1" applyFill="1" applyBorder="1" applyAlignment="1">
      <alignment horizontal="center" wrapText="1"/>
    </xf>
    <xf numFmtId="168" fontId="0" fillId="24" borderId="11" xfId="0" applyNumberFormat="1" applyFill="1" applyBorder="1" applyProtection="1">
      <protection locked="0"/>
    </xf>
    <xf numFmtId="1" fontId="0" fillId="24" borderId="11" xfId="0" applyNumberFormat="1" applyFill="1" applyBorder="1" applyProtection="1">
      <protection locked="0"/>
    </xf>
    <xf numFmtId="168" fontId="0" fillId="25" borderId="0" xfId="0" applyNumberFormat="1" applyFill="1" applyProtection="1">
      <protection locked="0"/>
    </xf>
    <xf numFmtId="168" fontId="0" fillId="39" borderId="11" xfId="0" applyNumberFormat="1" applyFill="1" applyBorder="1" applyAlignment="1" applyProtection="1">
      <alignment horizontal="right"/>
      <protection locked="0"/>
    </xf>
    <xf numFmtId="9" fontId="0" fillId="0" borderId="0" xfId="0" applyNumberFormat="1" applyAlignment="1">
      <alignment horizontal="left" wrapText="1"/>
    </xf>
    <xf numFmtId="9" fontId="0" fillId="0" borderId="0" xfId="0" applyNumberFormat="1" applyAlignment="1">
      <alignment horizontal="left" vertical="top"/>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9" fontId="0" fillId="0" borderId="0" xfId="0" applyNumberFormat="1" applyAlignment="1">
      <alignment horizontal="left" wrapText="1"/>
    </xf>
    <xf numFmtId="2" fontId="44" fillId="24" borderId="12" xfId="0" applyNumberFormat="1" applyFont="1" applyFill="1" applyBorder="1" applyAlignment="1">
      <alignment horizontal="center"/>
    </xf>
    <xf numFmtId="2" fontId="44" fillId="24" borderId="20" xfId="0" applyNumberFormat="1" applyFont="1" applyFill="1" applyBorder="1" applyAlignment="1">
      <alignment horizontal="center"/>
    </xf>
    <xf numFmtId="0" fontId="0" fillId="0" borderId="0" xfId="0" applyAlignment="1">
      <alignment horizontal="left" vertical="top" wrapText="1"/>
    </xf>
    <xf numFmtId="0" fontId="78" fillId="25" borderId="11" xfId="82" applyFont="1" applyFill="1" applyBorder="1" applyAlignment="1">
      <alignment horizontal="center"/>
    </xf>
    <xf numFmtId="0" fontId="48" fillId="24" borderId="11" xfId="0" applyFont="1" applyFill="1" applyBorder="1" applyAlignment="1">
      <alignment horizontal="center" vertical="center"/>
    </xf>
    <xf numFmtId="0" fontId="48" fillId="24" borderId="12" xfId="0" applyFont="1" applyFill="1" applyBorder="1" applyAlignment="1">
      <alignment horizontal="center" vertical="center"/>
    </xf>
    <xf numFmtId="0" fontId="48" fillId="24" borderId="20" xfId="0" applyFont="1" applyFill="1" applyBorder="1" applyAlignment="1">
      <alignment horizontal="center" vertical="center"/>
    </xf>
    <xf numFmtId="0" fontId="48" fillId="24" borderId="17" xfId="0" applyFont="1" applyFill="1" applyBorder="1" applyAlignment="1">
      <alignment horizontal="center" vertical="center"/>
    </xf>
    <xf numFmtId="0" fontId="29" fillId="0" borderId="0" xfId="0" quotePrefix="1" applyFont="1" applyAlignment="1">
      <alignment wrapText="1"/>
    </xf>
    <xf numFmtId="0" fontId="0" fillId="0" borderId="0" xfId="0" applyAlignment="1">
      <alignmen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FFFF99"/>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vmlDrawing" Target="../drawings/vmlDrawing2.vm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printerSettings" Target="../printerSettings/printerSettings4.bin"/><Relationship Id="rId5" Type="http://schemas.openxmlformats.org/officeDocument/2006/relationships/hyperlink" Target="https://www.jaci-inpractice.org/article/S2213-2198(23)00476-2/fulltext" TargetMode="External"/><Relationship Id="rId4" Type="http://schemas.openxmlformats.org/officeDocument/2006/relationships/hyperlink" Target="https://digital.nhs.uk/data-and-information/publications/statistical/patients-registered-at-a-gp-practice/february-2025"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B10" zoomScale="75" zoomScaleNormal="75" workbookViewId="0">
      <selection activeCell="D26" sqref="D26"/>
    </sheetView>
  </sheetViews>
  <sheetFormatPr defaultColWidth="9.140625" defaultRowHeight="14.25" x14ac:dyDescent="0.2"/>
  <cols>
    <col min="1" max="1" width="24.42578125" style="10" customWidth="1"/>
    <col min="2" max="2" width="49.42578125" style="10" customWidth="1"/>
    <col min="3" max="3" width="63.5703125" style="14" customWidth="1"/>
    <col min="4" max="4" width="20.42578125" style="10" customWidth="1"/>
    <col min="5" max="12" width="21" style="10" customWidth="1"/>
    <col min="13" max="13" width="16.42578125" style="10" customWidth="1"/>
    <col min="14" max="14" width="15.5703125" style="10" customWidth="1"/>
    <col min="15" max="15" width="14.140625" style="10" customWidth="1"/>
    <col min="16" max="16" width="10.85546875" style="10" customWidth="1"/>
    <col min="17" max="17" width="15.140625" style="11" customWidth="1"/>
    <col min="18" max="18" width="20.140625" style="11" customWidth="1"/>
    <col min="19" max="42" width="10.85546875" style="11" customWidth="1"/>
    <col min="43" max="50" width="10.85546875" style="12" customWidth="1"/>
    <col min="51" max="105" width="10.85546875" style="1" customWidth="1"/>
    <col min="106" max="106" width="11.42578125" style="1" customWidth="1"/>
    <col min="107" max="193" width="10.85546875" style="10" customWidth="1"/>
    <col min="194" max="194" width="10.42578125" style="10" customWidth="1"/>
    <col min="195" max="16384" width="9.140625" style="10"/>
  </cols>
  <sheetData>
    <row r="1" spans="2:106" ht="15" x14ac:dyDescent="0.25">
      <c r="C1" s="660" t="s">
        <v>0</v>
      </c>
    </row>
    <row r="2" spans="2:106" ht="15" x14ac:dyDescent="0.25">
      <c r="B2" s="9" t="s">
        <v>1</v>
      </c>
    </row>
    <row r="3" spans="2:106" x14ac:dyDescent="0.2">
      <c r="B3" s="84" t="s">
        <v>2</v>
      </c>
      <c r="C3" s="797"/>
      <c r="D3" s="798"/>
      <c r="E3" s="798"/>
      <c r="F3" s="798"/>
      <c r="G3" s="903"/>
    </row>
    <row r="4" spans="2:106" ht="15" x14ac:dyDescent="0.25">
      <c r="B4" s="85"/>
      <c r="C4" s="86"/>
      <c r="D4" s="7"/>
      <c r="E4" s="7"/>
      <c r="F4" s="7"/>
      <c r="G4" s="87"/>
      <c r="L4" s="9" t="s">
        <v>3</v>
      </c>
      <c r="M4" s="9" t="s">
        <v>3</v>
      </c>
      <c r="N4" s="9" t="s">
        <v>4</v>
      </c>
      <c r="O4" s="9" t="s">
        <v>4</v>
      </c>
      <c r="P4" s="9" t="s">
        <v>5</v>
      </c>
      <c r="R4" s="154" t="s">
        <v>6</v>
      </c>
      <c r="S4" s="154" t="s">
        <v>7</v>
      </c>
      <c r="T4" s="154" t="s">
        <v>8</v>
      </c>
      <c r="V4" s="154" t="s">
        <v>9</v>
      </c>
    </row>
    <row r="5" spans="2:106" ht="28.5" x14ac:dyDescent="0.2">
      <c r="B5" s="88" t="s">
        <v>10</v>
      </c>
      <c r="C5" s="86"/>
      <c r="D5" s="7"/>
      <c r="E5" s="7"/>
      <c r="F5" s="7"/>
      <c r="G5" s="87"/>
      <c r="L5" s="15" t="s">
        <v>11</v>
      </c>
      <c r="M5" s="15" t="s">
        <v>12</v>
      </c>
      <c r="N5" s="15" t="s">
        <v>13</v>
      </c>
      <c r="O5" s="15" t="s">
        <v>14</v>
      </c>
      <c r="P5" s="18"/>
      <c r="Q5" s="16"/>
      <c r="R5" s="15" t="s">
        <v>14</v>
      </c>
      <c r="S5" s="124" t="s">
        <v>15</v>
      </c>
      <c r="V5" s="125">
        <v>4</v>
      </c>
    </row>
    <row r="6" spans="2:106" ht="15" x14ac:dyDescent="0.25">
      <c r="B6" s="88" t="s">
        <v>16</v>
      </c>
      <c r="C6" s="86"/>
      <c r="D6" s="7"/>
      <c r="E6" s="7"/>
      <c r="F6" s="7"/>
      <c r="G6" s="87"/>
      <c r="J6" s="120"/>
      <c r="L6" s="20" t="s">
        <v>17</v>
      </c>
      <c r="M6" s="20" t="s">
        <v>18</v>
      </c>
      <c r="N6" s="20" t="str">
        <f>'Inputs and population'!$D$11</f>
        <v>National</v>
      </c>
      <c r="O6" s="20" t="str">
        <f>IFERROR(VLOOKUP('Inputs and population'!$D$11, $L$5:$M$14, 2, FALSE), "-")</f>
        <v>NATIONAL</v>
      </c>
      <c r="P6" s="15" t="b">
        <f>ISTEXT('Inputs and population'!$D$12)</f>
        <v>1</v>
      </c>
      <c r="R6" s="170" t="s">
        <v>19</v>
      </c>
      <c r="S6" s="124" t="s">
        <v>20</v>
      </c>
      <c r="V6" s="125">
        <v>5</v>
      </c>
    </row>
    <row r="7" spans="2:106" x14ac:dyDescent="0.2">
      <c r="B7" s="85"/>
      <c r="C7" s="86"/>
      <c r="D7" s="7"/>
      <c r="E7" s="7"/>
      <c r="F7" s="7"/>
      <c r="G7" s="87"/>
      <c r="L7" s="20" t="s">
        <v>21</v>
      </c>
      <c r="M7" s="20" t="s">
        <v>22</v>
      </c>
      <c r="N7" s="20" t="str">
        <f>'Inputs and population'!$D$11</f>
        <v>National</v>
      </c>
      <c r="O7" s="20" t="str">
        <f>IFERROR(VLOOKUP('Inputs and population'!$D$11, $L$5:$M$14, 2, FALSE), "-")</f>
        <v>NATIONAL</v>
      </c>
      <c r="P7" s="15" t="b">
        <f>ISTEXT('Inputs and population'!$D$12)</f>
        <v>1</v>
      </c>
      <c r="R7" s="170" t="s">
        <v>23</v>
      </c>
      <c r="S7" s="356"/>
      <c r="V7" s="125">
        <v>6</v>
      </c>
    </row>
    <row r="8" spans="2:106" ht="19.7" customHeight="1" x14ac:dyDescent="0.2">
      <c r="B8" s="89" t="s">
        <v>24</v>
      </c>
      <c r="C8" s="90"/>
      <c r="D8" s="91"/>
      <c r="E8" s="91"/>
      <c r="F8" s="91"/>
      <c r="G8" s="92"/>
      <c r="L8" s="20" t="s">
        <v>25</v>
      </c>
      <c r="M8" s="20" t="s">
        <v>26</v>
      </c>
      <c r="N8" s="20" t="str">
        <f>'Inputs and population'!$D$11</f>
        <v>National</v>
      </c>
      <c r="O8" s="20" t="str">
        <f>IFERROR(VLOOKUP('Inputs and population'!$D$11, $L$5:$M$14, 2, FALSE), "-")</f>
        <v>NATIONAL</v>
      </c>
      <c r="P8" s="15" t="b">
        <f>ISTEXT('Inputs and population'!$D$12)</f>
        <v>1</v>
      </c>
      <c r="V8" s="125">
        <v>7</v>
      </c>
    </row>
    <row r="9" spans="2:106" ht="19.7" customHeight="1" x14ac:dyDescent="0.2">
      <c r="B9" s="13"/>
      <c r="L9" s="20" t="s">
        <v>27</v>
      </c>
      <c r="M9" s="20" t="s">
        <v>28</v>
      </c>
      <c r="N9" s="20" t="str">
        <f>'Inputs and population'!$D$11</f>
        <v>National</v>
      </c>
      <c r="O9" s="20" t="str">
        <f>IFERROR(VLOOKUP('Inputs and population'!$D$11, $L$5:$M$14, 2, FALSE), "-")</f>
        <v>NATIONAL</v>
      </c>
      <c r="P9" s="15" t="b">
        <f>ISTEXT('Inputs and population'!$D$12)</f>
        <v>1</v>
      </c>
      <c r="V9" s="125" t="s">
        <v>29</v>
      </c>
    </row>
    <row r="10" spans="2:106" x14ac:dyDescent="0.2">
      <c r="B10" s="13"/>
      <c r="K10" s="23"/>
      <c r="L10" s="20" t="s">
        <v>30</v>
      </c>
      <c r="M10" s="20" t="s">
        <v>31</v>
      </c>
      <c r="N10" s="20" t="str">
        <f>'Inputs and population'!$D$11</f>
        <v>National</v>
      </c>
      <c r="O10" s="20" t="str">
        <f>IFERROR(VLOOKUP('Inputs and population'!$D$11, $L$5:$M$14, 2, FALSE), "-")</f>
        <v>NATIONAL</v>
      </c>
      <c r="P10" s="15" t="b">
        <f>ISTEXT('Inputs and population'!$D$12)</f>
        <v>1</v>
      </c>
      <c r="V10" s="125" t="s">
        <v>32</v>
      </c>
    </row>
    <row r="11" spans="2:106" ht="15" x14ac:dyDescent="0.25">
      <c r="B11" s="9" t="s">
        <v>33</v>
      </c>
      <c r="C11" s="23"/>
      <c r="D11" s="23"/>
      <c r="E11" s="23"/>
      <c r="K11" s="23"/>
      <c r="L11" s="99" t="s">
        <v>34</v>
      </c>
      <c r="M11" s="20" t="s">
        <v>35</v>
      </c>
      <c r="N11" s="20" t="str">
        <f>'Inputs and population'!$D$11</f>
        <v>National</v>
      </c>
      <c r="O11" s="20" t="str">
        <f>IFERROR(VLOOKUP('Inputs and population'!$D$11, $L$5:$M$14, 2, FALSE), "-")</f>
        <v>NATIONAL</v>
      </c>
      <c r="P11" s="15" t="b">
        <f>ISTEXT('Inputs and population'!$D$12)</f>
        <v>1</v>
      </c>
      <c r="V11" s="125" t="s">
        <v>36</v>
      </c>
    </row>
    <row r="12" spans="2:106" ht="43.5" customHeight="1" x14ac:dyDescent="0.2">
      <c r="B12" s="14"/>
      <c r="D12" s="178" t="s">
        <v>37</v>
      </c>
      <c r="E12" s="178" t="s">
        <v>37</v>
      </c>
      <c r="L12" s="20" t="s">
        <v>38</v>
      </c>
      <c r="M12" s="20" t="s">
        <v>39</v>
      </c>
      <c r="N12" s="20" t="str">
        <f>'Inputs and population'!$D$11</f>
        <v>National</v>
      </c>
      <c r="O12" s="20" t="str">
        <f>IFERROR(VLOOKUP('Inputs and population'!$D$11, $L$5:$M$14, 2, FALSE), "-")</f>
        <v>NATIONAL</v>
      </c>
      <c r="P12" s="15" t="b">
        <f>ISTEXT('Inputs and population'!$D$12)</f>
        <v>1</v>
      </c>
      <c r="V12" s="125" t="s">
        <v>40</v>
      </c>
    </row>
    <row r="13" spans="2:106" s="18" customFormat="1" ht="45.95" customHeight="1" x14ac:dyDescent="0.2">
      <c r="B13" s="179" t="s">
        <v>41</v>
      </c>
      <c r="C13" s="179" t="s">
        <v>42</v>
      </c>
      <c r="D13" s="25" t="s">
        <v>43</v>
      </c>
      <c r="E13" s="25" t="s">
        <v>44</v>
      </c>
      <c r="F13" s="179" t="s">
        <v>45</v>
      </c>
      <c r="G13" s="10"/>
      <c r="H13" s="10"/>
      <c r="I13" s="10"/>
      <c r="K13" s="10"/>
      <c r="L13" s="20" t="s">
        <v>46</v>
      </c>
      <c r="M13" s="20" t="s">
        <v>47</v>
      </c>
      <c r="N13" s="20" t="str">
        <f>'Inputs and population'!$D$11</f>
        <v>National</v>
      </c>
      <c r="O13" s="20" t="str">
        <f>IFERROR(VLOOKUP('Inputs and population'!$D$11, $L$5:$M$14, 2, FALSE), "-")</f>
        <v>NATIONAL</v>
      </c>
      <c r="P13" s="15" t="b">
        <f>ISTEXT('Inputs and population'!$D$12)</f>
        <v>1</v>
      </c>
      <c r="Q13" s="11"/>
      <c r="R13" s="11"/>
      <c r="S13" s="11"/>
      <c r="T13" s="11"/>
      <c r="U13" s="11"/>
      <c r="V13" s="362">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
      <c r="B14" s="180" t="str">
        <f>IF((OR('Inputs and population'!D11="&lt;select&gt;",'Inputs and population'!D11="")), "-", 'Inputs and population'!D12)</f>
        <v>England</v>
      </c>
      <c r="C14" s="19">
        <f>IF(OR(B14="", B14="-"), "",VLOOKUP((CONCATENATE($N7," - ",$B14)),$C$23:$GL$1711,4,FALSE))</f>
        <v>57690323</v>
      </c>
      <c r="D14" s="83">
        <f>IF(OR(C14="", C14="-"), "",VLOOKUP((CONCATENATE($N7," - ",$B14)),$C$23:$GL$1711,2,FALSE))</f>
        <v>24279405</v>
      </c>
      <c r="E14" s="83">
        <f>IF(OR(D14="", D14="-"), "",VLOOKUP((CONCATENATE($N7," - ",$B14)),$C$23:$GL$1711,3,FALSE))</f>
        <v>25586983</v>
      </c>
      <c r="F14" s="19">
        <f>IFERROR(D14+E14, "")</f>
        <v>49866388</v>
      </c>
      <c r="L14" s="20" t="s">
        <v>48</v>
      </c>
      <c r="M14" s="20" t="s">
        <v>49</v>
      </c>
      <c r="N14" s="20" t="str">
        <f>'Inputs and population'!$D$11</f>
        <v>National</v>
      </c>
      <c r="O14" s="20" t="str">
        <f>IFERROR(VLOOKUP('Inputs and population'!$D$11, $L$5:$M$14, 2, FALSE), "-")</f>
        <v>NATIONAL</v>
      </c>
      <c r="P14" s="15" t="b">
        <f>ISTEXT('Inputs and population'!$D$12)</f>
        <v>1</v>
      </c>
      <c r="V14" s="125" t="s">
        <v>50</v>
      </c>
    </row>
    <row r="15" spans="2:106" x14ac:dyDescent="0.2">
      <c r="B15" s="180"/>
      <c r="C15" s="19"/>
      <c r="D15" s="83"/>
      <c r="E15" s="83"/>
      <c r="F15" s="19"/>
      <c r="L15" s="20"/>
      <c r="M15" s="20"/>
      <c r="N15" s="20"/>
      <c r="O15" s="20"/>
      <c r="P15" s="20"/>
      <c r="V15" s="125" t="s">
        <v>51</v>
      </c>
    </row>
    <row r="16" spans="2:106" ht="15" x14ac:dyDescent="0.25">
      <c r="B16" s="181" t="s">
        <v>52</v>
      </c>
      <c r="C16" s="182">
        <f>IF(C15&gt;0,C14,C15)</f>
        <v>0</v>
      </c>
      <c r="D16" s="182">
        <f>IF(D15&gt;0,D14,D15)</f>
        <v>0</v>
      </c>
      <c r="E16" s="182">
        <f>IF(E15&gt;0,E14,E15)</f>
        <v>0</v>
      </c>
      <c r="F16" s="182">
        <f>SUM(F15)</f>
        <v>0</v>
      </c>
      <c r="L16" s="21"/>
      <c r="M16" s="21"/>
      <c r="P16" s="354">
        <f>COUNTIF(P6:P14, TRUE)</f>
        <v>9</v>
      </c>
    </row>
    <row r="17" spans="1:194" ht="15" x14ac:dyDescent="0.25">
      <c r="Q17" s="22"/>
      <c r="R17" s="22"/>
    </row>
    <row r="18" spans="1:194" ht="45.6" customHeight="1" x14ac:dyDescent="0.2">
      <c r="B18" s="82"/>
      <c r="C18" s="129"/>
      <c r="D18" s="25" t="s">
        <v>37</v>
      </c>
      <c r="E18" s="25" t="s">
        <v>37</v>
      </c>
      <c r="F18" s="82"/>
      <c r="I18" s="82"/>
      <c r="J18" s="82"/>
      <c r="K18" s="23"/>
      <c r="N18" s="23"/>
    </row>
    <row r="19" spans="1:194" ht="23.25" customHeight="1" x14ac:dyDescent="0.25">
      <c r="D19" s="183">
        <v>2</v>
      </c>
      <c r="E19" s="183">
        <v>3</v>
      </c>
      <c r="F19" s="183">
        <v>4</v>
      </c>
      <c r="G19" s="183">
        <v>5</v>
      </c>
      <c r="H19" s="183">
        <v>6</v>
      </c>
      <c r="K19" s="23"/>
    </row>
    <row r="20" spans="1:194" s="1" customFormat="1" ht="48" customHeight="1" x14ac:dyDescent="0.25">
      <c r="A20" s="111" t="s">
        <v>13</v>
      </c>
      <c r="B20" s="110" t="s">
        <v>53</v>
      </c>
      <c r="C20" s="110" t="s">
        <v>54</v>
      </c>
      <c r="D20" s="74" t="s">
        <v>55</v>
      </c>
      <c r="E20" s="74" t="s">
        <v>55</v>
      </c>
      <c r="F20" s="74" t="s">
        <v>56</v>
      </c>
      <c r="G20" s="74" t="s">
        <v>56</v>
      </c>
      <c r="H20" s="74" t="s">
        <v>56</v>
      </c>
      <c r="I20" s="110" t="s">
        <v>55</v>
      </c>
      <c r="J20" s="110" t="s">
        <v>55</v>
      </c>
      <c r="K20" s="110" t="s">
        <v>57</v>
      </c>
      <c r="L20" s="110" t="s">
        <v>57</v>
      </c>
      <c r="M20" s="112" t="s">
        <v>58</v>
      </c>
      <c r="N20" s="799"/>
      <c r="O20" s="799"/>
      <c r="P20" s="799"/>
      <c r="Q20" s="799"/>
      <c r="R20" s="799"/>
      <c r="S20" s="799"/>
      <c r="T20" s="799"/>
      <c r="U20" s="799"/>
      <c r="V20" s="799"/>
      <c r="W20" s="799"/>
      <c r="X20" s="799"/>
      <c r="Y20" s="799"/>
      <c r="Z20" s="799"/>
      <c r="AA20" s="799"/>
      <c r="AB20" s="799"/>
      <c r="AC20" s="799"/>
      <c r="AD20" s="799"/>
      <c r="AE20" s="799"/>
      <c r="AF20" s="799"/>
      <c r="AG20" s="799"/>
      <c r="AH20" s="799"/>
      <c r="AI20" s="799"/>
      <c r="AJ20" s="799"/>
      <c r="AK20" s="799"/>
      <c r="AL20" s="799"/>
      <c r="AM20" s="799"/>
      <c r="AN20" s="799"/>
      <c r="AO20" s="799"/>
      <c r="AP20" s="799"/>
      <c r="AQ20" s="799"/>
      <c r="AR20" s="799"/>
      <c r="AS20" s="799"/>
      <c r="AT20" s="799"/>
      <c r="AU20" s="799"/>
      <c r="AV20" s="799"/>
      <c r="AW20" s="799"/>
      <c r="AX20" s="799"/>
      <c r="AY20" s="799"/>
      <c r="AZ20" s="799"/>
      <c r="BA20" s="799"/>
      <c r="BB20" s="799"/>
      <c r="BC20" s="799"/>
      <c r="BD20" s="799"/>
      <c r="BE20" s="799"/>
      <c r="BF20" s="799"/>
      <c r="BG20" s="799"/>
      <c r="BH20" s="799"/>
      <c r="BI20" s="799"/>
      <c r="BJ20" s="799"/>
      <c r="BK20" s="799"/>
      <c r="BL20" s="799"/>
      <c r="BM20" s="799"/>
      <c r="BN20" s="799"/>
      <c r="BO20" s="799"/>
      <c r="BP20" s="799"/>
      <c r="BQ20" s="799"/>
      <c r="BR20" s="799"/>
      <c r="BS20" s="799"/>
      <c r="BT20" s="799"/>
      <c r="BU20" s="799"/>
      <c r="BV20" s="799"/>
      <c r="BW20" s="799"/>
      <c r="BX20" s="799"/>
      <c r="BY20" s="799"/>
      <c r="BZ20" s="799"/>
      <c r="CA20" s="799"/>
      <c r="CB20" s="799"/>
      <c r="CC20" s="799"/>
      <c r="CD20" s="799"/>
      <c r="CE20" s="799"/>
      <c r="CF20" s="799"/>
      <c r="CG20" s="799"/>
      <c r="CH20" s="799"/>
      <c r="CI20" s="799"/>
      <c r="CJ20" s="799"/>
      <c r="CK20" s="799"/>
      <c r="CL20" s="799"/>
      <c r="CM20" s="799"/>
      <c r="CN20" s="799"/>
      <c r="CO20" s="799"/>
      <c r="CP20" s="799"/>
      <c r="CQ20" s="799"/>
      <c r="CR20" s="799"/>
      <c r="CS20" s="799"/>
      <c r="CT20" s="799"/>
      <c r="CU20" s="799"/>
      <c r="CV20" s="799"/>
      <c r="CW20" s="799"/>
      <c r="CX20" s="799"/>
      <c r="CY20" s="904"/>
      <c r="CZ20" s="800" t="s">
        <v>59</v>
      </c>
      <c r="DA20" s="800"/>
      <c r="DB20" s="800"/>
      <c r="DC20" s="800"/>
      <c r="DD20" s="800"/>
      <c r="DE20" s="800"/>
      <c r="DF20" s="800"/>
      <c r="DG20" s="800"/>
      <c r="DH20" s="800"/>
      <c r="DI20" s="800"/>
      <c r="DJ20" s="800"/>
      <c r="DK20" s="800"/>
      <c r="DL20" s="800"/>
      <c r="DM20" s="800"/>
      <c r="DN20" s="800"/>
      <c r="DO20" s="800"/>
      <c r="DP20" s="800"/>
      <c r="DQ20" s="800"/>
      <c r="DR20" s="800"/>
      <c r="DS20" s="800"/>
      <c r="DT20" s="800"/>
      <c r="DU20" s="800"/>
      <c r="DV20" s="800"/>
      <c r="DW20" s="800"/>
      <c r="DX20" s="800"/>
      <c r="DY20" s="800"/>
      <c r="DZ20" s="800"/>
      <c r="EA20" s="800"/>
      <c r="EB20" s="800"/>
      <c r="EC20" s="800"/>
      <c r="ED20" s="800"/>
      <c r="EE20" s="800"/>
      <c r="EF20" s="800"/>
      <c r="EG20" s="800"/>
      <c r="EH20" s="800"/>
      <c r="EI20" s="800"/>
      <c r="EJ20" s="800"/>
      <c r="EK20" s="800"/>
      <c r="EL20" s="800"/>
      <c r="EM20" s="800"/>
      <c r="EN20" s="800"/>
      <c r="EO20" s="800"/>
      <c r="EP20" s="800"/>
      <c r="EQ20" s="800"/>
      <c r="ER20" s="800"/>
      <c r="ES20" s="800"/>
      <c r="ET20" s="800"/>
      <c r="EU20" s="800"/>
      <c r="EV20" s="800"/>
      <c r="EW20" s="800"/>
      <c r="EX20" s="800"/>
      <c r="EY20" s="800"/>
      <c r="EZ20" s="800"/>
      <c r="FA20" s="800"/>
      <c r="FB20" s="800"/>
      <c r="FC20" s="800"/>
      <c r="FD20" s="800"/>
      <c r="FE20" s="800"/>
      <c r="FF20" s="800"/>
      <c r="FG20" s="800"/>
      <c r="FH20" s="800"/>
      <c r="FI20" s="800"/>
      <c r="FJ20" s="800"/>
      <c r="FK20" s="800"/>
      <c r="FL20" s="800"/>
      <c r="FM20" s="800"/>
      <c r="FN20" s="800"/>
      <c r="FO20" s="800"/>
      <c r="FP20" s="800"/>
      <c r="FQ20" s="800"/>
      <c r="FR20" s="800"/>
      <c r="FS20" s="800"/>
      <c r="FT20" s="800"/>
      <c r="FU20" s="800"/>
      <c r="FV20" s="800"/>
      <c r="FW20" s="800"/>
      <c r="FX20" s="800"/>
      <c r="FY20" s="800"/>
      <c r="FZ20" s="800"/>
      <c r="GA20" s="800"/>
      <c r="GB20" s="800"/>
      <c r="GC20" s="800"/>
      <c r="GD20" s="800"/>
      <c r="GE20" s="800"/>
      <c r="GF20" s="800"/>
      <c r="GG20" s="800"/>
      <c r="GH20" s="800"/>
      <c r="GI20" s="800"/>
      <c r="GJ20" s="800"/>
      <c r="GK20" s="800"/>
      <c r="GL20" s="905"/>
    </row>
    <row r="21" spans="1:194" s="8" customFormat="1" ht="30" x14ac:dyDescent="0.25">
      <c r="A21" s="111"/>
      <c r="B21" s="110"/>
      <c r="C21" s="110"/>
      <c r="D21" s="24" t="s">
        <v>43</v>
      </c>
      <c r="E21" s="25" t="s">
        <v>44</v>
      </c>
      <c r="F21" s="74" t="s">
        <v>60</v>
      </c>
      <c r="G21" s="73" t="s">
        <v>58</v>
      </c>
      <c r="H21" s="73" t="s">
        <v>59</v>
      </c>
      <c r="I21" s="74" t="s">
        <v>58</v>
      </c>
      <c r="J21" s="73" t="s">
        <v>59</v>
      </c>
      <c r="K21" s="74" t="s">
        <v>58</v>
      </c>
      <c r="L21" s="26" t="s">
        <v>59</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61</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61</v>
      </c>
    </row>
    <row r="22" spans="1:194" s="1" customFormat="1" x14ac:dyDescent="0.2">
      <c r="A22" s="29"/>
      <c r="B22" s="68"/>
      <c r="C22" s="906"/>
      <c r="D22" s="907"/>
      <c r="E22" s="907"/>
      <c r="F22" s="801"/>
      <c r="G22" s="801"/>
      <c r="H22" s="907"/>
      <c r="I22" s="907"/>
      <c r="J22" s="907"/>
      <c r="K22" s="801"/>
      <c r="L22" s="907"/>
      <c r="M22" s="801"/>
      <c r="N22" s="801"/>
      <c r="O22" s="801"/>
      <c r="P22" s="801"/>
      <c r="Q22" s="801"/>
      <c r="R22" s="801"/>
      <c r="S22" s="801"/>
      <c r="T22" s="801"/>
      <c r="U22" s="801"/>
      <c r="V22" s="801"/>
      <c r="W22" s="801"/>
      <c r="X22" s="801"/>
      <c r="Y22" s="801"/>
      <c r="Z22" s="801"/>
      <c r="AA22" s="801"/>
      <c r="AB22" s="801"/>
      <c r="AC22" s="801"/>
      <c r="AD22" s="801"/>
      <c r="AE22" s="801"/>
      <c r="AF22" s="801"/>
      <c r="AG22" s="801"/>
      <c r="AH22" s="801"/>
      <c r="AI22" s="801"/>
      <c r="AJ22" s="801"/>
      <c r="AK22" s="801"/>
      <c r="AL22" s="801"/>
      <c r="AM22" s="801"/>
      <c r="AN22" s="801"/>
      <c r="AO22" s="801"/>
      <c r="AP22" s="801"/>
      <c r="AQ22" s="801"/>
      <c r="AR22" s="801"/>
      <c r="AS22" s="801"/>
      <c r="AT22" s="801"/>
      <c r="AU22" s="801"/>
      <c r="AV22" s="801"/>
      <c r="AW22" s="801"/>
      <c r="AX22" s="801"/>
      <c r="AY22" s="801"/>
      <c r="AZ22" s="801"/>
      <c r="BA22" s="801"/>
      <c r="BB22" s="801"/>
      <c r="BC22" s="801"/>
      <c r="BD22" s="801"/>
      <c r="BE22" s="801"/>
      <c r="BF22" s="801"/>
      <c r="BG22" s="801"/>
      <c r="BH22" s="801"/>
      <c r="BI22" s="801"/>
      <c r="BJ22" s="801"/>
      <c r="BK22" s="801"/>
      <c r="BL22" s="801"/>
      <c r="BM22" s="801"/>
      <c r="BN22" s="801"/>
      <c r="BO22" s="801"/>
      <c r="BP22" s="801"/>
      <c r="BQ22" s="801"/>
      <c r="BR22" s="801"/>
      <c r="BS22" s="801"/>
      <c r="BT22" s="801"/>
      <c r="BU22" s="801"/>
      <c r="BV22" s="801"/>
      <c r="BW22" s="801"/>
      <c r="BX22" s="801"/>
      <c r="BY22" s="801"/>
      <c r="BZ22" s="801"/>
      <c r="CA22" s="801"/>
      <c r="CB22" s="801"/>
      <c r="CC22" s="801"/>
      <c r="CD22" s="801"/>
      <c r="CE22" s="801"/>
      <c r="CF22" s="801"/>
      <c r="CG22" s="801"/>
      <c r="CH22" s="801"/>
      <c r="CI22" s="801"/>
      <c r="CJ22" s="801"/>
      <c r="CK22" s="801"/>
      <c r="CL22" s="801"/>
      <c r="CM22" s="801"/>
      <c r="CN22" s="801"/>
      <c r="CO22" s="801"/>
      <c r="CP22" s="801"/>
      <c r="CQ22" s="801"/>
      <c r="CR22" s="801"/>
      <c r="CS22" s="801"/>
      <c r="CT22" s="801"/>
      <c r="CU22" s="801"/>
      <c r="CV22" s="801"/>
      <c r="CW22" s="801"/>
      <c r="CX22" s="801"/>
      <c r="CY22" s="907"/>
      <c r="CZ22" s="801"/>
      <c r="DA22" s="801"/>
      <c r="DB22" s="801"/>
      <c r="DC22" s="801"/>
      <c r="DD22" s="801"/>
      <c r="DE22" s="801"/>
      <c r="DF22" s="801"/>
      <c r="DG22" s="801"/>
      <c r="DH22" s="801"/>
      <c r="DI22" s="801"/>
      <c r="DJ22" s="801"/>
      <c r="DK22" s="801"/>
      <c r="DL22" s="801"/>
      <c r="DM22" s="801"/>
      <c r="DN22" s="801"/>
      <c r="DO22" s="801"/>
      <c r="DP22" s="801"/>
      <c r="DQ22" s="801"/>
      <c r="DR22" s="801"/>
      <c r="DS22" s="801"/>
      <c r="DT22" s="801"/>
      <c r="DU22" s="801"/>
      <c r="DV22" s="801"/>
      <c r="DW22" s="801"/>
      <c r="DX22" s="801"/>
      <c r="DY22" s="801"/>
      <c r="DZ22" s="801"/>
      <c r="EA22" s="801"/>
      <c r="EB22" s="801"/>
      <c r="EC22" s="801"/>
      <c r="ED22" s="801"/>
      <c r="EE22" s="801"/>
      <c r="EF22" s="801"/>
      <c r="EG22" s="801"/>
      <c r="EH22" s="801"/>
      <c r="EI22" s="801"/>
      <c r="EJ22" s="801"/>
      <c r="EK22" s="801"/>
      <c r="EL22" s="801"/>
      <c r="EM22" s="801"/>
      <c r="EN22" s="801"/>
      <c r="EO22" s="801"/>
      <c r="EP22" s="801"/>
      <c r="EQ22" s="801"/>
      <c r="ER22" s="801"/>
      <c r="ES22" s="801"/>
      <c r="ET22" s="801"/>
      <c r="EU22" s="801"/>
      <c r="EV22" s="801"/>
      <c r="EW22" s="801"/>
      <c r="EX22" s="801"/>
      <c r="EY22" s="801"/>
      <c r="EZ22" s="801"/>
      <c r="FA22" s="801"/>
      <c r="FB22" s="801"/>
      <c r="FC22" s="801"/>
      <c r="FD22" s="801"/>
      <c r="FE22" s="801"/>
      <c r="FF22" s="801"/>
      <c r="FG22" s="801"/>
      <c r="FH22" s="801"/>
      <c r="FI22" s="801"/>
      <c r="FJ22" s="801"/>
      <c r="FK22" s="801"/>
      <c r="FL22" s="801"/>
      <c r="FM22" s="801"/>
      <c r="FN22" s="801"/>
      <c r="FO22" s="801"/>
      <c r="FP22" s="801"/>
      <c r="FQ22" s="801"/>
      <c r="FR22" s="801"/>
      <c r="FS22" s="801"/>
      <c r="FT22" s="801"/>
      <c r="FU22" s="801"/>
      <c r="FV22" s="801"/>
      <c r="FW22" s="801"/>
      <c r="FX22" s="801"/>
      <c r="FY22" s="801"/>
      <c r="FZ22" s="801"/>
      <c r="GA22" s="801"/>
      <c r="GB22" s="801"/>
      <c r="GC22" s="801"/>
      <c r="GD22" s="801"/>
      <c r="GE22" s="801"/>
      <c r="GF22" s="801"/>
      <c r="GG22" s="801"/>
      <c r="GH22" s="801"/>
      <c r="GI22" s="801"/>
      <c r="GJ22" s="801"/>
      <c r="GK22" s="801"/>
      <c r="GL22" s="907"/>
    </row>
    <row r="23" spans="1:194" s="66" customFormat="1" ht="21.75" customHeight="1" x14ac:dyDescent="0.25">
      <c r="A23" s="61" t="s">
        <v>11</v>
      </c>
      <c r="B23" s="62" t="s">
        <v>11</v>
      </c>
      <c r="C23" s="63" t="str">
        <f>CONCATENATE(A23, " - ", B23)</f>
        <v>Per 100,000 population - Per 100,000 population</v>
      </c>
      <c r="D23" s="65">
        <f>ROUND((SUM(D25:D27)/SUM($F$25:$F$27))*100000,0)</f>
        <v>42100</v>
      </c>
      <c r="E23" s="65">
        <f>(SUM(E25:E27)/SUM($F$25:$F$27))*100000</f>
        <v>44349.973171691345</v>
      </c>
      <c r="F23" s="64">
        <f>SUM(G23:H23)</f>
        <v>100000</v>
      </c>
      <c r="G23" s="64">
        <f>ROUND((SUM(G25:G27)/SUM($F$25:$F$27))*100000,0)</f>
        <v>49035</v>
      </c>
      <c r="H23" s="65">
        <f>ROUND((SUM(H25:H27)/SUM($F$25:$F$27))*100000,0)</f>
        <v>50965</v>
      </c>
      <c r="I23" s="65">
        <f>ROUND((SUM(I25:I27)/SUM($F$25:$F$27))*100000,0)</f>
        <v>42100</v>
      </c>
      <c r="J23" s="65">
        <f t="shared" ref="J23:BU23" si="0">(SUM(J25:J27)/SUM($F$25:$F$27))*100000</f>
        <v>44349.973171691345</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2">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ht="15" x14ac:dyDescent="0.25">
      <c r="A25" s="70" t="s">
        <v>21</v>
      </c>
      <c r="B25" s="467" t="s">
        <v>62</v>
      </c>
      <c r="C25" s="908" t="s">
        <v>63</v>
      </c>
      <c r="D25" s="909">
        <f t="shared" ref="D25:E27" si="3">I25</f>
        <v>24279405</v>
      </c>
      <c r="E25" s="909">
        <f t="shared" si="3"/>
        <v>25586983</v>
      </c>
      <c r="F25" s="802">
        <f>G25+H25</f>
        <v>57690323</v>
      </c>
      <c r="G25" s="802">
        <f>SUM(M25:CY25)</f>
        <v>28283074</v>
      </c>
      <c r="H25" s="910">
        <f>SUM(CZ25:GL25)</f>
        <v>29407249</v>
      </c>
      <c r="I25" s="910">
        <f>SUM(Y25:CY25)</f>
        <v>24279405</v>
      </c>
      <c r="J25" s="910">
        <f>SUM(DL25:GL25)</f>
        <v>25586983</v>
      </c>
      <c r="K25" s="803">
        <f>SUM(M25:AD25)</f>
        <v>6145602</v>
      </c>
      <c r="L25" s="909">
        <f>SUM(CZ25:DQ25)</f>
        <v>5853044</v>
      </c>
      <c r="M25" s="802">
        <v>293933</v>
      </c>
      <c r="N25" s="802">
        <v>312995</v>
      </c>
      <c r="O25" s="802">
        <v>311501</v>
      </c>
      <c r="P25" s="802">
        <v>322067</v>
      </c>
      <c r="Q25" s="802">
        <v>328129</v>
      </c>
      <c r="R25" s="802">
        <v>331735</v>
      </c>
      <c r="S25" s="802">
        <v>339328</v>
      </c>
      <c r="T25" s="802">
        <v>348942</v>
      </c>
      <c r="U25" s="802">
        <v>345591</v>
      </c>
      <c r="V25" s="802">
        <v>347329</v>
      </c>
      <c r="W25" s="802">
        <v>356650</v>
      </c>
      <c r="X25" s="802">
        <v>365469</v>
      </c>
      <c r="Y25" s="802">
        <v>366063</v>
      </c>
      <c r="Z25" s="802">
        <v>360895</v>
      </c>
      <c r="AA25" s="802">
        <v>358117</v>
      </c>
      <c r="AB25" s="802">
        <v>361691</v>
      </c>
      <c r="AC25" s="802">
        <v>349931</v>
      </c>
      <c r="AD25" s="802">
        <v>345236</v>
      </c>
      <c r="AE25" s="802">
        <v>346661</v>
      </c>
      <c r="AF25" s="802">
        <v>349313</v>
      </c>
      <c r="AG25" s="802">
        <v>347749</v>
      </c>
      <c r="AH25" s="802">
        <v>345536</v>
      </c>
      <c r="AI25" s="802">
        <v>345643</v>
      </c>
      <c r="AJ25" s="802">
        <v>355934</v>
      </c>
      <c r="AK25" s="802">
        <v>368759</v>
      </c>
      <c r="AL25" s="802">
        <v>370911</v>
      </c>
      <c r="AM25" s="802">
        <v>376733</v>
      </c>
      <c r="AN25" s="802">
        <v>370426</v>
      </c>
      <c r="AO25" s="802">
        <v>373327</v>
      </c>
      <c r="AP25" s="802">
        <v>380776</v>
      </c>
      <c r="AQ25" s="802">
        <v>380078</v>
      </c>
      <c r="AR25" s="802">
        <v>390686</v>
      </c>
      <c r="AS25" s="802">
        <v>395074</v>
      </c>
      <c r="AT25" s="802">
        <v>392740</v>
      </c>
      <c r="AU25" s="802">
        <v>389629</v>
      </c>
      <c r="AV25" s="802">
        <v>392507</v>
      </c>
      <c r="AW25" s="802">
        <v>383002</v>
      </c>
      <c r="AX25" s="802">
        <v>382093</v>
      </c>
      <c r="AY25" s="802">
        <v>380825</v>
      </c>
      <c r="AZ25" s="802">
        <v>368755</v>
      </c>
      <c r="BA25" s="802">
        <v>368886</v>
      </c>
      <c r="BB25" s="802">
        <v>368552</v>
      </c>
      <c r="BC25" s="802">
        <v>371001</v>
      </c>
      <c r="BD25" s="802">
        <v>373542</v>
      </c>
      <c r="BE25" s="802">
        <v>358913</v>
      </c>
      <c r="BF25" s="802">
        <v>335009</v>
      </c>
      <c r="BG25" s="802">
        <v>329186</v>
      </c>
      <c r="BH25" s="802">
        <v>336077</v>
      </c>
      <c r="BI25" s="802">
        <v>342724</v>
      </c>
      <c r="BJ25" s="802">
        <v>346555</v>
      </c>
      <c r="BK25" s="802">
        <v>359694</v>
      </c>
      <c r="BL25" s="802">
        <v>372431</v>
      </c>
      <c r="BM25" s="802">
        <v>383893</v>
      </c>
      <c r="BN25" s="802">
        <v>374199</v>
      </c>
      <c r="BO25" s="802">
        <v>382036</v>
      </c>
      <c r="BP25" s="802">
        <v>380548</v>
      </c>
      <c r="BQ25" s="802">
        <v>383158</v>
      </c>
      <c r="BR25" s="802">
        <v>379113</v>
      </c>
      <c r="BS25" s="802">
        <v>379303</v>
      </c>
      <c r="BT25" s="802">
        <v>373318</v>
      </c>
      <c r="BU25" s="802">
        <v>363989</v>
      </c>
      <c r="BV25" s="802">
        <v>354500</v>
      </c>
      <c r="BW25" s="802">
        <v>341604</v>
      </c>
      <c r="BX25" s="802">
        <v>326378</v>
      </c>
      <c r="BY25" s="802">
        <v>315915</v>
      </c>
      <c r="BZ25" s="802">
        <v>305908</v>
      </c>
      <c r="CA25" s="802">
        <v>290478</v>
      </c>
      <c r="CB25" s="802">
        <v>278154</v>
      </c>
      <c r="CC25" s="802">
        <v>264200</v>
      </c>
      <c r="CD25" s="802">
        <v>261871</v>
      </c>
      <c r="CE25" s="802">
        <v>255543</v>
      </c>
      <c r="CF25" s="802">
        <v>244170</v>
      </c>
      <c r="CG25" s="802">
        <v>243498</v>
      </c>
      <c r="CH25" s="802">
        <v>242922</v>
      </c>
      <c r="CI25" s="802">
        <v>246267</v>
      </c>
      <c r="CJ25" s="802">
        <v>255937</v>
      </c>
      <c r="CK25" s="802">
        <v>273876</v>
      </c>
      <c r="CL25" s="802">
        <v>203760</v>
      </c>
      <c r="CM25" s="802">
        <v>192397</v>
      </c>
      <c r="CN25" s="802">
        <v>186010</v>
      </c>
      <c r="CO25" s="802">
        <v>165062</v>
      </c>
      <c r="CP25" s="802">
        <v>140882</v>
      </c>
      <c r="CQ25" s="802">
        <v>119224</v>
      </c>
      <c r="CR25" s="802">
        <v>117844</v>
      </c>
      <c r="CS25" s="802">
        <v>110353</v>
      </c>
      <c r="CT25" s="802">
        <v>99978</v>
      </c>
      <c r="CU25" s="802">
        <v>87281</v>
      </c>
      <c r="CV25" s="802">
        <v>74936</v>
      </c>
      <c r="CW25" s="802">
        <v>63762</v>
      </c>
      <c r="CX25" s="802">
        <v>52022</v>
      </c>
      <c r="CY25" s="802">
        <v>173456</v>
      </c>
      <c r="CZ25" s="802">
        <v>279167</v>
      </c>
      <c r="DA25" s="802">
        <v>298988</v>
      </c>
      <c r="DB25" s="802">
        <v>297423</v>
      </c>
      <c r="DC25" s="802">
        <v>307905</v>
      </c>
      <c r="DD25" s="802">
        <v>312529</v>
      </c>
      <c r="DE25" s="802">
        <v>316813</v>
      </c>
      <c r="DF25" s="802">
        <v>324426</v>
      </c>
      <c r="DG25" s="802">
        <v>332617</v>
      </c>
      <c r="DH25" s="802">
        <v>330045</v>
      </c>
      <c r="DI25" s="802">
        <v>331941</v>
      </c>
      <c r="DJ25" s="802">
        <v>339519</v>
      </c>
      <c r="DK25" s="802">
        <v>348893</v>
      </c>
      <c r="DL25" s="802">
        <v>348165</v>
      </c>
      <c r="DM25" s="802">
        <v>343885</v>
      </c>
      <c r="DN25" s="802">
        <v>341284</v>
      </c>
      <c r="DO25" s="802">
        <v>344315</v>
      </c>
      <c r="DP25" s="802">
        <v>330622</v>
      </c>
      <c r="DQ25" s="802">
        <v>324507</v>
      </c>
      <c r="DR25" s="802">
        <v>324547</v>
      </c>
      <c r="DS25" s="802">
        <v>328240</v>
      </c>
      <c r="DT25" s="802">
        <v>325534</v>
      </c>
      <c r="DU25" s="802">
        <v>329081</v>
      </c>
      <c r="DV25" s="802">
        <v>331235</v>
      </c>
      <c r="DW25" s="802">
        <v>345013</v>
      </c>
      <c r="DX25" s="802">
        <v>361888</v>
      </c>
      <c r="DY25" s="802">
        <v>369890</v>
      </c>
      <c r="DZ25" s="802">
        <v>379188</v>
      </c>
      <c r="EA25" s="802">
        <v>375004</v>
      </c>
      <c r="EB25" s="802">
        <v>384557</v>
      </c>
      <c r="EC25" s="802">
        <v>397037</v>
      </c>
      <c r="ED25" s="802">
        <v>399178</v>
      </c>
      <c r="EE25" s="802">
        <v>412384</v>
      </c>
      <c r="EF25" s="802">
        <v>417512</v>
      </c>
      <c r="EG25" s="802">
        <v>419044</v>
      </c>
      <c r="EH25" s="802">
        <v>417098</v>
      </c>
      <c r="EI25" s="802">
        <v>422891</v>
      </c>
      <c r="EJ25" s="802">
        <v>413850</v>
      </c>
      <c r="EK25" s="802">
        <v>408208</v>
      </c>
      <c r="EL25" s="802">
        <v>405771</v>
      </c>
      <c r="EM25" s="802">
        <v>392998</v>
      </c>
      <c r="EN25" s="802">
        <v>392640</v>
      </c>
      <c r="EO25" s="802">
        <v>389013</v>
      </c>
      <c r="EP25" s="802">
        <v>392804</v>
      </c>
      <c r="EQ25" s="802">
        <v>392829</v>
      </c>
      <c r="ER25" s="802">
        <v>375222</v>
      </c>
      <c r="ES25" s="802">
        <v>347593</v>
      </c>
      <c r="ET25" s="802">
        <v>340244</v>
      </c>
      <c r="EU25" s="802">
        <v>346591</v>
      </c>
      <c r="EV25" s="802">
        <v>353283</v>
      </c>
      <c r="EW25" s="802">
        <v>357012</v>
      </c>
      <c r="EX25" s="802">
        <v>369968</v>
      </c>
      <c r="EY25" s="802">
        <v>383711</v>
      </c>
      <c r="EZ25" s="802">
        <v>398952</v>
      </c>
      <c r="FA25" s="802">
        <v>388155</v>
      </c>
      <c r="FB25" s="802">
        <v>395977</v>
      </c>
      <c r="FC25" s="802">
        <v>394307</v>
      </c>
      <c r="FD25" s="802">
        <v>395319</v>
      </c>
      <c r="FE25" s="802">
        <v>395085</v>
      </c>
      <c r="FF25" s="802">
        <v>394913</v>
      </c>
      <c r="FG25" s="802">
        <v>388786</v>
      </c>
      <c r="FH25" s="802">
        <v>378799</v>
      </c>
      <c r="FI25" s="802">
        <v>369231</v>
      </c>
      <c r="FJ25" s="802">
        <v>353273</v>
      </c>
      <c r="FK25" s="802">
        <v>338179</v>
      </c>
      <c r="FL25" s="802">
        <v>328875</v>
      </c>
      <c r="FM25" s="802">
        <v>318729</v>
      </c>
      <c r="FN25" s="802">
        <v>305975</v>
      </c>
      <c r="FO25" s="802">
        <v>293096</v>
      </c>
      <c r="FP25" s="802">
        <v>282116</v>
      </c>
      <c r="FQ25" s="802">
        <v>282344</v>
      </c>
      <c r="FR25" s="802">
        <v>275725</v>
      </c>
      <c r="FS25" s="802">
        <v>267981</v>
      </c>
      <c r="FT25" s="802">
        <v>267569</v>
      </c>
      <c r="FU25" s="802">
        <v>271143</v>
      </c>
      <c r="FV25" s="802">
        <v>275176</v>
      </c>
      <c r="FW25" s="802">
        <v>289150</v>
      </c>
      <c r="FX25" s="802">
        <v>309463</v>
      </c>
      <c r="FY25" s="802">
        <v>234189</v>
      </c>
      <c r="FZ25" s="802">
        <v>223653</v>
      </c>
      <c r="GA25" s="802">
        <v>218690</v>
      </c>
      <c r="GB25" s="802">
        <v>198932</v>
      </c>
      <c r="GC25" s="802">
        <v>173919</v>
      </c>
      <c r="GD25" s="802">
        <v>151373</v>
      </c>
      <c r="GE25" s="802">
        <v>152822</v>
      </c>
      <c r="GF25" s="802">
        <v>146074</v>
      </c>
      <c r="GG25" s="802">
        <v>135895</v>
      </c>
      <c r="GH25" s="802">
        <v>122383</v>
      </c>
      <c r="GI25" s="802">
        <v>109600</v>
      </c>
      <c r="GJ25" s="802">
        <v>96854</v>
      </c>
      <c r="GK25" s="802">
        <v>82610</v>
      </c>
      <c r="GL25" s="802">
        <v>347835</v>
      </c>
    </row>
    <row r="26" spans="1:194" s="8" customFormat="1" ht="15" x14ac:dyDescent="0.25">
      <c r="A26" s="31" t="s">
        <v>21</v>
      </c>
      <c r="B26" s="468" t="s">
        <v>64</v>
      </c>
      <c r="C26" s="32" t="s">
        <v>65</v>
      </c>
      <c r="D26" s="34">
        <f t="shared" si="3"/>
        <v>1349175</v>
      </c>
      <c r="E26" s="34">
        <f t="shared" si="3"/>
        <v>1417500</v>
      </c>
      <c r="F26" s="35">
        <f>G26+H26</f>
        <v>3164404</v>
      </c>
      <c r="G26" s="35">
        <f>SUM(M26:CY26)</f>
        <v>1552918</v>
      </c>
      <c r="H26" s="36">
        <f>SUM(CZ26:GL26)</f>
        <v>1611486</v>
      </c>
      <c r="I26" s="910">
        <f t="shared" ref="I26:I27" si="4">SUM(Y26:CY26)</f>
        <v>1349175</v>
      </c>
      <c r="J26" s="910">
        <f t="shared" ref="J26:J27" si="5">SUM(DL26:GL26)</f>
        <v>1417500</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ht="15" x14ac:dyDescent="0.25">
      <c r="A27" s="37" t="s">
        <v>21</v>
      </c>
      <c r="B27" s="469" t="s">
        <v>66</v>
      </c>
      <c r="C27" s="38" t="s">
        <v>67</v>
      </c>
      <c r="D27" s="40">
        <f t="shared" si="3"/>
        <v>799807</v>
      </c>
      <c r="E27" s="40">
        <f t="shared" si="3"/>
        <v>836261</v>
      </c>
      <c r="F27" s="41">
        <f>G27+H27</f>
        <v>1920382</v>
      </c>
      <c r="G27" s="41">
        <f>SUM(M27:CY27)</f>
        <v>945485</v>
      </c>
      <c r="H27" s="42">
        <f>SUM(CZ27:GL27)</f>
        <v>974897</v>
      </c>
      <c r="I27" s="910">
        <f t="shared" si="4"/>
        <v>799807</v>
      </c>
      <c r="J27" s="910">
        <f t="shared" si="5"/>
        <v>836261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2">
      <c r="A28" s="43"/>
      <c r="B28" s="470"/>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ht="15" x14ac:dyDescent="0.25">
      <c r="A29" s="75" t="s">
        <v>48</v>
      </c>
      <c r="B29" s="471" t="s">
        <v>68</v>
      </c>
      <c r="C29" s="68" t="str">
        <f t="shared" ref="C29:C43" si="6">CONCATENATE(A29," - ",B29)</f>
        <v>England – PCNs - 3 CENTRES PCN</v>
      </c>
      <c r="D29" s="911">
        <f>I29</f>
        <v>16423</v>
      </c>
      <c r="E29" s="911">
        <f>J29</f>
        <v>17258</v>
      </c>
      <c r="F29" s="804">
        <f>G29+H29</f>
        <v>39727</v>
      </c>
      <c r="G29" s="804">
        <f>SUM(M29:CY29)</f>
        <v>19549</v>
      </c>
      <c r="H29" s="912">
        <f>SUM(CZ29:GL29)</f>
        <v>20178</v>
      </c>
      <c r="I29" s="910">
        <f t="shared" ref="I29:I92" si="7">SUM(Y29:CY29)</f>
        <v>16423</v>
      </c>
      <c r="J29" s="910">
        <f t="shared" ref="J29:J92" si="8">SUM(DL29:GL29)</f>
        <v>17258</v>
      </c>
      <c r="K29" s="805">
        <f>SUM(M29:AD29)</f>
        <v>4777</v>
      </c>
      <c r="L29" s="911">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ht="15" x14ac:dyDescent="0.25">
      <c r="A30" s="79" t="s">
        <v>48</v>
      </c>
      <c r="B30" s="471" t="s">
        <v>69</v>
      </c>
      <c r="C30" s="29" t="str">
        <f t="shared" si="6"/>
        <v>England – PCNs - 4 DONCASTER PCN</v>
      </c>
      <c r="D30" s="50">
        <f>I30</f>
        <v>23119</v>
      </c>
      <c r="E30" s="50">
        <f>J30</f>
        <v>24509</v>
      </c>
      <c r="F30" s="51">
        <f>G30+H30</f>
        <v>55605</v>
      </c>
      <c r="G30" s="51">
        <f>SUM(M30:CY30)</f>
        <v>27302</v>
      </c>
      <c r="H30" s="52">
        <f>SUM(CZ30:GL30)</f>
        <v>28303</v>
      </c>
      <c r="I30" s="910">
        <f t="shared" si="7"/>
        <v>23119</v>
      </c>
      <c r="J30" s="910">
        <f t="shared" si="8"/>
        <v>24509</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ht="15" x14ac:dyDescent="0.25">
      <c r="A31" s="79" t="s">
        <v>48</v>
      </c>
      <c r="B31" s="471" t="s">
        <v>70</v>
      </c>
      <c r="C31" s="29" t="str">
        <f t="shared" si="6"/>
        <v>England – PCNs - 4PCN (BNSSG) PCN</v>
      </c>
      <c r="D31" s="50">
        <f t="shared" ref="D31:E43" si="9">I31</f>
        <v>20493</v>
      </c>
      <c r="E31" s="50">
        <f t="shared" si="9"/>
        <v>22362</v>
      </c>
      <c r="F31" s="51">
        <f t="shared" ref="F31:F43" si="10">G31+H31</f>
        <v>49682</v>
      </c>
      <c r="G31" s="51">
        <f t="shared" ref="G31:G43" si="11">SUM(M31:CY31)</f>
        <v>24063</v>
      </c>
      <c r="H31" s="52">
        <f t="shared" ref="H31:H43" si="12">SUM(CZ31:GL31)</f>
        <v>25619</v>
      </c>
      <c r="I31" s="910">
        <f t="shared" si="7"/>
        <v>20493</v>
      </c>
      <c r="J31" s="910">
        <f t="shared" si="8"/>
        <v>22362</v>
      </c>
      <c r="K31" s="49">
        <f t="shared" ref="K31:K43" si="13">SUM(M31:AD31)</f>
        <v>5276</v>
      </c>
      <c r="L31" s="50">
        <f t="shared" ref="L31:L43" si="14">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ht="15" x14ac:dyDescent="0.25">
      <c r="A32" s="79" t="s">
        <v>48</v>
      </c>
      <c r="B32" s="471" t="s">
        <v>71</v>
      </c>
      <c r="C32" s="29" t="str">
        <f t="shared" si="6"/>
        <v>England – PCNs - A1 NETWORK PCN</v>
      </c>
      <c r="D32" s="50">
        <f t="shared" si="9"/>
        <v>17773</v>
      </c>
      <c r="E32" s="50">
        <f t="shared" si="9"/>
        <v>19589</v>
      </c>
      <c r="F32" s="51">
        <f t="shared" si="10"/>
        <v>43236</v>
      </c>
      <c r="G32" s="51">
        <f t="shared" si="11"/>
        <v>20792</v>
      </c>
      <c r="H32" s="52">
        <f t="shared" si="12"/>
        <v>22444</v>
      </c>
      <c r="I32" s="910">
        <f t="shared" si="7"/>
        <v>17773</v>
      </c>
      <c r="J32" s="910">
        <f t="shared" si="8"/>
        <v>19589</v>
      </c>
      <c r="K32" s="49">
        <f t="shared" si="13"/>
        <v>4536</v>
      </c>
      <c r="L32" s="50">
        <f t="shared" si="14"/>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ht="15" x14ac:dyDescent="0.25">
      <c r="A33" s="79" t="s">
        <v>48</v>
      </c>
      <c r="B33" s="471" t="s">
        <v>72</v>
      </c>
      <c r="C33" s="29" t="str">
        <f t="shared" si="6"/>
        <v>England – PCNs - A31 GROUP PCN</v>
      </c>
      <c r="D33" s="50">
        <f t="shared" si="9"/>
        <v>12567</v>
      </c>
      <c r="E33" s="50">
        <f t="shared" si="9"/>
        <v>14074</v>
      </c>
      <c r="F33" s="51">
        <f t="shared" si="10"/>
        <v>30331</v>
      </c>
      <c r="G33" s="51">
        <f t="shared" si="11"/>
        <v>14412</v>
      </c>
      <c r="H33" s="52">
        <f t="shared" si="12"/>
        <v>15919</v>
      </c>
      <c r="I33" s="910">
        <f t="shared" si="7"/>
        <v>12567</v>
      </c>
      <c r="J33" s="910">
        <f t="shared" si="8"/>
        <v>14074</v>
      </c>
      <c r="K33" s="49">
        <f t="shared" si="13"/>
        <v>2938</v>
      </c>
      <c r="L33" s="50">
        <f t="shared" si="14"/>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ht="15" x14ac:dyDescent="0.25">
      <c r="A34" s="79" t="s">
        <v>48</v>
      </c>
      <c r="B34" s="471" t="s">
        <v>73</v>
      </c>
      <c r="C34" s="29" t="str">
        <f t="shared" si="6"/>
        <v>England – PCNs - A34 WEST BERKSHIRE PCN</v>
      </c>
      <c r="D34" s="50">
        <f t="shared" si="9"/>
        <v>18426</v>
      </c>
      <c r="E34" s="50">
        <f t="shared" si="9"/>
        <v>19637</v>
      </c>
      <c r="F34" s="51">
        <f t="shared" si="10"/>
        <v>44424</v>
      </c>
      <c r="G34" s="51">
        <f t="shared" si="11"/>
        <v>21681</v>
      </c>
      <c r="H34" s="52">
        <f t="shared" si="12"/>
        <v>22743</v>
      </c>
      <c r="I34" s="910">
        <f t="shared" si="7"/>
        <v>18426</v>
      </c>
      <c r="J34" s="910">
        <f t="shared" si="8"/>
        <v>19637</v>
      </c>
      <c r="K34" s="49">
        <f t="shared" si="13"/>
        <v>5034</v>
      </c>
      <c r="L34" s="50">
        <f t="shared" si="14"/>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ht="15" x14ac:dyDescent="0.25">
      <c r="A35" s="79" t="s">
        <v>48</v>
      </c>
      <c r="B35" s="471" t="s">
        <v>74</v>
      </c>
      <c r="C35" s="29" t="str">
        <f t="shared" si="6"/>
        <v>England – PCNs - ABBEY HEALTH PCN</v>
      </c>
      <c r="D35" s="50">
        <f t="shared" si="9"/>
        <v>11040</v>
      </c>
      <c r="E35" s="50">
        <f t="shared" si="9"/>
        <v>11611</v>
      </c>
      <c r="F35" s="51">
        <f t="shared" si="10"/>
        <v>26402</v>
      </c>
      <c r="G35" s="51">
        <f t="shared" si="11"/>
        <v>12997</v>
      </c>
      <c r="H35" s="52">
        <f t="shared" si="12"/>
        <v>13405</v>
      </c>
      <c r="I35" s="910">
        <f t="shared" si="7"/>
        <v>11040</v>
      </c>
      <c r="J35" s="910">
        <f t="shared" si="8"/>
        <v>11611</v>
      </c>
      <c r="K35" s="49">
        <f t="shared" si="13"/>
        <v>2995</v>
      </c>
      <c r="L35" s="50">
        <f t="shared" si="14"/>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ht="15" x14ac:dyDescent="0.25">
      <c r="A36" s="79" t="s">
        <v>48</v>
      </c>
      <c r="B36" s="471" t="s">
        <v>75</v>
      </c>
      <c r="C36" s="29" t="str">
        <f t="shared" si="6"/>
        <v>England – PCNs - ABC PCN</v>
      </c>
      <c r="D36" s="50">
        <f t="shared" si="9"/>
        <v>18028</v>
      </c>
      <c r="E36" s="50">
        <f t="shared" si="9"/>
        <v>19168</v>
      </c>
      <c r="F36" s="51">
        <f t="shared" si="10"/>
        <v>44005</v>
      </c>
      <c r="G36" s="51">
        <f t="shared" si="11"/>
        <v>21504</v>
      </c>
      <c r="H36" s="52">
        <f t="shared" si="12"/>
        <v>22501</v>
      </c>
      <c r="I36" s="910">
        <f t="shared" si="7"/>
        <v>18028</v>
      </c>
      <c r="J36" s="910">
        <f t="shared" si="8"/>
        <v>19168</v>
      </c>
      <c r="K36" s="49">
        <f t="shared" si="13"/>
        <v>5168</v>
      </c>
      <c r="L36" s="50">
        <f t="shared" si="14"/>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t="15" hidden="1" x14ac:dyDescent="0.25">
      <c r="A37" s="79" t="s">
        <v>48</v>
      </c>
      <c r="B37" s="471" t="s">
        <v>76</v>
      </c>
      <c r="C37" s="29" t="str">
        <f t="shared" si="6"/>
        <v>England – PCNs - ABINGDON AND DISTRICT PCN</v>
      </c>
      <c r="D37" s="50">
        <f t="shared" si="9"/>
        <v>12977</v>
      </c>
      <c r="E37" s="50">
        <f t="shared" si="9"/>
        <v>13291</v>
      </c>
      <c r="F37" s="51">
        <f t="shared" si="10"/>
        <v>30391</v>
      </c>
      <c r="G37" s="51">
        <f t="shared" si="11"/>
        <v>15093</v>
      </c>
      <c r="H37" s="52">
        <f t="shared" si="12"/>
        <v>15298</v>
      </c>
      <c r="I37" s="910">
        <f t="shared" si="7"/>
        <v>12977</v>
      </c>
      <c r="J37" s="910">
        <f t="shared" si="8"/>
        <v>13291</v>
      </c>
      <c r="K37" s="49">
        <f t="shared" si="13"/>
        <v>3800</v>
      </c>
      <c r="L37" s="50">
        <f t="shared" si="14"/>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t="15" hidden="1" x14ac:dyDescent="0.25">
      <c r="A38" s="79" t="s">
        <v>48</v>
      </c>
      <c r="B38" s="471" t="s">
        <v>77</v>
      </c>
      <c r="C38" s="29" t="str">
        <f t="shared" si="6"/>
        <v>England – PCNs - ABINGDON CENTRAL PCN</v>
      </c>
      <c r="D38" s="50">
        <f t="shared" si="9"/>
        <v>12941</v>
      </c>
      <c r="E38" s="50">
        <f t="shared" si="9"/>
        <v>14104</v>
      </c>
      <c r="F38" s="51">
        <f t="shared" si="10"/>
        <v>31569</v>
      </c>
      <c r="G38" s="51">
        <f t="shared" si="11"/>
        <v>15344</v>
      </c>
      <c r="H38" s="52">
        <f t="shared" si="12"/>
        <v>16225</v>
      </c>
      <c r="I38" s="910">
        <f t="shared" si="7"/>
        <v>12941</v>
      </c>
      <c r="J38" s="910">
        <f t="shared" si="8"/>
        <v>14104</v>
      </c>
      <c r="K38" s="49">
        <f t="shared" si="13"/>
        <v>3727</v>
      </c>
      <c r="L38" s="50">
        <f t="shared" si="14"/>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t="15" hidden="1" x14ac:dyDescent="0.25">
      <c r="A39" s="79" t="s">
        <v>48</v>
      </c>
      <c r="B39" s="471" t="s">
        <v>78</v>
      </c>
      <c r="C39" s="29" t="str">
        <f t="shared" si="6"/>
        <v>England – PCNs - ABOUT BETTER CARE (ABC) PCN</v>
      </c>
      <c r="D39" s="50">
        <f t="shared" si="9"/>
        <v>18939</v>
      </c>
      <c r="E39" s="50">
        <f t="shared" si="9"/>
        <v>19177</v>
      </c>
      <c r="F39" s="51">
        <f t="shared" si="10"/>
        <v>45503</v>
      </c>
      <c r="G39" s="51">
        <f t="shared" si="11"/>
        <v>22771</v>
      </c>
      <c r="H39" s="52">
        <f t="shared" si="12"/>
        <v>22732</v>
      </c>
      <c r="I39" s="910">
        <f t="shared" si="7"/>
        <v>18939</v>
      </c>
      <c r="J39" s="910">
        <f t="shared" si="8"/>
        <v>19177</v>
      </c>
      <c r="K39" s="49">
        <f t="shared" si="13"/>
        <v>5736</v>
      </c>
      <c r="L39" s="50">
        <f t="shared" si="14"/>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t="15" hidden="1" x14ac:dyDescent="0.25">
      <c r="A40" s="79" t="s">
        <v>48</v>
      </c>
      <c r="B40" s="471" t="s">
        <v>79</v>
      </c>
      <c r="C40" s="29" t="str">
        <f t="shared" si="6"/>
        <v>England – PCNs - ACCLAIM NHS PCN</v>
      </c>
      <c r="D40" s="50">
        <f t="shared" si="9"/>
        <v>15150</v>
      </c>
      <c r="E40" s="50">
        <f t="shared" si="9"/>
        <v>15122</v>
      </c>
      <c r="F40" s="51">
        <f t="shared" si="10"/>
        <v>34728</v>
      </c>
      <c r="G40" s="51">
        <f t="shared" si="11"/>
        <v>17461</v>
      </c>
      <c r="H40" s="52">
        <f t="shared" si="12"/>
        <v>17267</v>
      </c>
      <c r="I40" s="910">
        <f t="shared" si="7"/>
        <v>15150</v>
      </c>
      <c r="J40" s="910">
        <f t="shared" si="8"/>
        <v>15122</v>
      </c>
      <c r="K40" s="49">
        <f t="shared" si="13"/>
        <v>3466</v>
      </c>
      <c r="L40" s="50">
        <f t="shared" si="14"/>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t="15" hidden="1" x14ac:dyDescent="0.25">
      <c r="A41" s="79" t="s">
        <v>48</v>
      </c>
      <c r="B41" s="471" t="s">
        <v>80</v>
      </c>
      <c r="C41" s="29" t="str">
        <f t="shared" si="6"/>
        <v>England – PCNs - ACROSS LEICESTER PCN</v>
      </c>
      <c r="D41" s="50">
        <f t="shared" si="9"/>
        <v>14219</v>
      </c>
      <c r="E41" s="50">
        <f t="shared" si="9"/>
        <v>13928</v>
      </c>
      <c r="F41" s="51">
        <f t="shared" si="10"/>
        <v>33005</v>
      </c>
      <c r="G41" s="51">
        <f t="shared" si="11"/>
        <v>16744</v>
      </c>
      <c r="H41" s="52">
        <f t="shared" si="12"/>
        <v>16261</v>
      </c>
      <c r="I41" s="910">
        <f t="shared" si="7"/>
        <v>14219</v>
      </c>
      <c r="J41" s="910">
        <f t="shared" si="8"/>
        <v>13928</v>
      </c>
      <c r="K41" s="49">
        <f t="shared" si="13"/>
        <v>4032</v>
      </c>
      <c r="L41" s="50">
        <f t="shared" si="14"/>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t="15" hidden="1" x14ac:dyDescent="0.25">
      <c r="A42" s="79" t="s">
        <v>48</v>
      </c>
      <c r="B42" s="471" t="s">
        <v>81</v>
      </c>
      <c r="C42" s="29" t="str">
        <f t="shared" si="6"/>
        <v>England – PCNs - ACTON PCN</v>
      </c>
      <c r="D42" s="50">
        <f t="shared" si="9"/>
        <v>33078</v>
      </c>
      <c r="E42" s="50">
        <f t="shared" si="9"/>
        <v>32479</v>
      </c>
      <c r="F42" s="51">
        <f t="shared" si="10"/>
        <v>74986</v>
      </c>
      <c r="G42" s="51">
        <f t="shared" si="11"/>
        <v>37856</v>
      </c>
      <c r="H42" s="52">
        <f t="shared" si="12"/>
        <v>37130</v>
      </c>
      <c r="I42" s="910">
        <f t="shared" si="7"/>
        <v>33078</v>
      </c>
      <c r="J42" s="910">
        <f t="shared" si="8"/>
        <v>32479</v>
      </c>
      <c r="K42" s="49">
        <f t="shared" si="13"/>
        <v>7336</v>
      </c>
      <c r="L42" s="50">
        <f t="shared" si="14"/>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t="15" hidden="1" x14ac:dyDescent="0.25">
      <c r="A43" s="79" t="s">
        <v>48</v>
      </c>
      <c r="B43" s="471" t="s">
        <v>82</v>
      </c>
      <c r="C43" s="29" t="str">
        <f t="shared" si="6"/>
        <v>England – PCNs - AEGROS HEALTH PCN</v>
      </c>
      <c r="D43" s="50">
        <f t="shared" si="9"/>
        <v>23670</v>
      </c>
      <c r="E43" s="50">
        <f t="shared" si="9"/>
        <v>25950</v>
      </c>
      <c r="F43" s="51">
        <f t="shared" si="10"/>
        <v>57880</v>
      </c>
      <c r="G43" s="51">
        <f t="shared" si="11"/>
        <v>27927</v>
      </c>
      <c r="H43" s="52">
        <f t="shared" si="12"/>
        <v>29953</v>
      </c>
      <c r="I43" s="910">
        <f t="shared" si="7"/>
        <v>23670</v>
      </c>
      <c r="J43" s="910">
        <f t="shared" si="8"/>
        <v>25950</v>
      </c>
      <c r="K43" s="49">
        <f t="shared" si="13"/>
        <v>6610</v>
      </c>
      <c r="L43" s="50">
        <f t="shared" si="14"/>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t="15" hidden="1" x14ac:dyDescent="0.25">
      <c r="A44" s="79" t="s">
        <v>48</v>
      </c>
      <c r="B44" s="471" t="s">
        <v>83</v>
      </c>
      <c r="C44" s="29" t="str">
        <f t="shared" ref="C44:C107" si="15">CONCATENATE(A44," - ",B44)</f>
        <v>England – PCNs - AFFINITY (BNSSG) PCN</v>
      </c>
      <c r="D44" s="50">
        <f t="shared" ref="D44:D107" si="16">I44</f>
        <v>13099</v>
      </c>
      <c r="E44" s="50">
        <f t="shared" ref="E44:E107" si="17">J44</f>
        <v>14689</v>
      </c>
      <c r="F44" s="51">
        <f t="shared" ref="F44:F107" si="18">G44+H44</f>
        <v>32323</v>
      </c>
      <c r="G44" s="51">
        <f t="shared" ref="G44:G107" si="19">SUM(M44:CY44)</f>
        <v>15450</v>
      </c>
      <c r="H44" s="52">
        <f t="shared" ref="H44:H107" si="20">SUM(CZ44:GL44)</f>
        <v>16873</v>
      </c>
      <c r="I44" s="910">
        <f t="shared" si="7"/>
        <v>13099</v>
      </c>
      <c r="J44" s="910">
        <f t="shared" si="8"/>
        <v>14689</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t="15" hidden="1" x14ac:dyDescent="0.25">
      <c r="A45" s="79" t="s">
        <v>48</v>
      </c>
      <c r="B45" s="471" t="s">
        <v>84</v>
      </c>
      <c r="C45" s="29" t="str">
        <f t="shared" si="15"/>
        <v>England – PCNs - AFFINITY CARE PCN</v>
      </c>
      <c r="D45" s="50">
        <f t="shared" si="16"/>
        <v>22370</v>
      </c>
      <c r="E45" s="50">
        <f t="shared" si="17"/>
        <v>24424</v>
      </c>
      <c r="F45" s="51">
        <f t="shared" si="18"/>
        <v>54858</v>
      </c>
      <c r="G45" s="51">
        <f t="shared" si="19"/>
        <v>26444</v>
      </c>
      <c r="H45" s="52">
        <f t="shared" si="20"/>
        <v>28414</v>
      </c>
      <c r="I45" s="910">
        <f t="shared" si="7"/>
        <v>22370</v>
      </c>
      <c r="J45" s="910">
        <f t="shared" si="8"/>
        <v>24424</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t="15" hidden="1" x14ac:dyDescent="0.25">
      <c r="A46" s="79" t="s">
        <v>48</v>
      </c>
      <c r="B46" s="471" t="s">
        <v>85</v>
      </c>
      <c r="C46" s="29" t="str">
        <f t="shared" si="15"/>
        <v>England – PCNs - ALBAN HEALTHCARE PCN</v>
      </c>
      <c r="D46" s="50">
        <f t="shared" si="16"/>
        <v>17128</v>
      </c>
      <c r="E46" s="50">
        <f t="shared" si="17"/>
        <v>18781</v>
      </c>
      <c r="F46" s="51">
        <f t="shared" si="18"/>
        <v>42174</v>
      </c>
      <c r="G46" s="51">
        <f t="shared" si="19"/>
        <v>20274</v>
      </c>
      <c r="H46" s="52">
        <f t="shared" si="20"/>
        <v>21900</v>
      </c>
      <c r="I46" s="910">
        <f t="shared" si="7"/>
        <v>17128</v>
      </c>
      <c r="J46" s="910">
        <f t="shared" si="8"/>
        <v>18781</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t="15" hidden="1" x14ac:dyDescent="0.25">
      <c r="A47" s="79" t="s">
        <v>48</v>
      </c>
      <c r="B47" s="471" t="s">
        <v>86</v>
      </c>
      <c r="C47" s="29" t="str">
        <f t="shared" si="15"/>
        <v>England – PCNs - ALDERSHOT PCN</v>
      </c>
      <c r="D47" s="50">
        <f t="shared" si="16"/>
        <v>19015</v>
      </c>
      <c r="E47" s="50">
        <f t="shared" si="17"/>
        <v>20874</v>
      </c>
      <c r="F47" s="51">
        <f t="shared" si="18"/>
        <v>47786</v>
      </c>
      <c r="G47" s="51">
        <f t="shared" si="19"/>
        <v>23058</v>
      </c>
      <c r="H47" s="52">
        <f t="shared" si="20"/>
        <v>24728</v>
      </c>
      <c r="I47" s="910">
        <f t="shared" si="7"/>
        <v>19015</v>
      </c>
      <c r="J47" s="910">
        <f t="shared" si="8"/>
        <v>20874</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t="15" hidden="1" x14ac:dyDescent="0.25">
      <c r="A48" s="79" t="s">
        <v>48</v>
      </c>
      <c r="B48" s="471" t="s">
        <v>87</v>
      </c>
      <c r="C48" s="29" t="str">
        <f t="shared" si="15"/>
        <v>England – PCNs - ALFRETON RIPLEY CRICH &amp; HEANOR PCN</v>
      </c>
      <c r="D48" s="50">
        <f t="shared" si="16"/>
        <v>33169</v>
      </c>
      <c r="E48" s="50">
        <f t="shared" si="17"/>
        <v>35739</v>
      </c>
      <c r="F48" s="51">
        <f t="shared" si="18"/>
        <v>78998</v>
      </c>
      <c r="G48" s="51">
        <f t="shared" si="19"/>
        <v>38354</v>
      </c>
      <c r="H48" s="52">
        <f t="shared" si="20"/>
        <v>40644</v>
      </c>
      <c r="I48" s="910">
        <f t="shared" si="7"/>
        <v>33169</v>
      </c>
      <c r="J48" s="910">
        <f t="shared" si="8"/>
        <v>35739</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t="15" hidden="1" x14ac:dyDescent="0.25">
      <c r="A49" s="79" t="s">
        <v>48</v>
      </c>
      <c r="B49" s="471" t="s">
        <v>88</v>
      </c>
      <c r="C49" s="29" t="str">
        <f t="shared" si="15"/>
        <v>England – PCNs - ALLIANCE OF SUTTON PRACTICES PCN</v>
      </c>
      <c r="D49" s="50">
        <f t="shared" si="16"/>
        <v>16394</v>
      </c>
      <c r="E49" s="50">
        <f t="shared" si="17"/>
        <v>18000</v>
      </c>
      <c r="F49" s="51">
        <f t="shared" si="18"/>
        <v>39369</v>
      </c>
      <c r="G49" s="51">
        <f t="shared" si="19"/>
        <v>18896</v>
      </c>
      <c r="H49" s="52">
        <f t="shared" si="20"/>
        <v>20473</v>
      </c>
      <c r="I49" s="910">
        <f t="shared" si="7"/>
        <v>16394</v>
      </c>
      <c r="J49" s="910">
        <f t="shared" si="8"/>
        <v>18000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t="15" hidden="1" x14ac:dyDescent="0.25">
      <c r="A50" s="79" t="s">
        <v>48</v>
      </c>
      <c r="B50" s="471" t="s">
        <v>89</v>
      </c>
      <c r="C50" s="29" t="str">
        <f t="shared" si="15"/>
        <v>England – PCNs - ALLIANCE PCN</v>
      </c>
      <c r="D50" s="50">
        <f t="shared" si="16"/>
        <v>10684</v>
      </c>
      <c r="E50" s="50">
        <f t="shared" si="17"/>
        <v>10265</v>
      </c>
      <c r="F50" s="51">
        <f t="shared" si="18"/>
        <v>25012</v>
      </c>
      <c r="G50" s="51">
        <f t="shared" si="19"/>
        <v>12702</v>
      </c>
      <c r="H50" s="52">
        <f t="shared" si="20"/>
        <v>12310</v>
      </c>
      <c r="I50" s="910">
        <f t="shared" si="7"/>
        <v>10684</v>
      </c>
      <c r="J50" s="910">
        <f t="shared" si="8"/>
        <v>10265</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t="15" hidden="1" x14ac:dyDescent="0.25">
      <c r="A51" s="79" t="s">
        <v>48</v>
      </c>
      <c r="B51" s="471" t="s">
        <v>90</v>
      </c>
      <c r="C51" s="29" t="str">
        <f t="shared" si="15"/>
        <v>England – PCNs - ALPHA PCN</v>
      </c>
      <c r="D51" s="50">
        <f t="shared" si="16"/>
        <v>22318</v>
      </c>
      <c r="E51" s="50">
        <f t="shared" si="17"/>
        <v>24203</v>
      </c>
      <c r="F51" s="51">
        <f t="shared" si="18"/>
        <v>54212</v>
      </c>
      <c r="G51" s="51">
        <f t="shared" si="19"/>
        <v>26220</v>
      </c>
      <c r="H51" s="52">
        <f t="shared" si="20"/>
        <v>27992</v>
      </c>
      <c r="I51" s="910">
        <f t="shared" si="7"/>
        <v>22318</v>
      </c>
      <c r="J51" s="910">
        <f t="shared" si="8"/>
        <v>24203</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t="15" hidden="1" x14ac:dyDescent="0.25">
      <c r="A52" s="79" t="s">
        <v>48</v>
      </c>
      <c r="B52" s="471" t="s">
        <v>91</v>
      </c>
      <c r="C52" s="29" t="str">
        <f t="shared" si="15"/>
        <v>England – PCNs - ALPS GROUP PCN</v>
      </c>
      <c r="D52" s="50">
        <f t="shared" si="16"/>
        <v>20775</v>
      </c>
      <c r="E52" s="50">
        <f t="shared" si="17"/>
        <v>23380</v>
      </c>
      <c r="F52" s="51">
        <f t="shared" si="18"/>
        <v>50046</v>
      </c>
      <c r="G52" s="51">
        <f t="shared" si="19"/>
        <v>23775</v>
      </c>
      <c r="H52" s="52">
        <f t="shared" si="20"/>
        <v>26271</v>
      </c>
      <c r="I52" s="910">
        <f t="shared" si="7"/>
        <v>20775</v>
      </c>
      <c r="J52" s="910">
        <f t="shared" si="8"/>
        <v>23380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t="15" hidden="1" x14ac:dyDescent="0.25">
      <c r="A53" s="79" t="s">
        <v>48</v>
      </c>
      <c r="B53" s="471" t="s">
        <v>92</v>
      </c>
      <c r="C53" s="29" t="str">
        <f t="shared" si="15"/>
        <v>England – PCNs - ALTRINCHAM HEALTHCARE ALLIANCE PCN</v>
      </c>
      <c r="D53" s="50">
        <f t="shared" si="16"/>
        <v>18098</v>
      </c>
      <c r="E53" s="50">
        <f t="shared" si="17"/>
        <v>19786</v>
      </c>
      <c r="F53" s="51">
        <f t="shared" si="18"/>
        <v>44329</v>
      </c>
      <c r="G53" s="51">
        <f t="shared" si="19"/>
        <v>21417</v>
      </c>
      <c r="H53" s="52">
        <f t="shared" si="20"/>
        <v>22912</v>
      </c>
      <c r="I53" s="910">
        <f t="shared" si="7"/>
        <v>18098</v>
      </c>
      <c r="J53" s="910">
        <f t="shared" si="8"/>
        <v>19786</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t="15" hidden="1" x14ac:dyDescent="0.25">
      <c r="A54" s="79" t="s">
        <v>48</v>
      </c>
      <c r="B54" s="471" t="s">
        <v>93</v>
      </c>
      <c r="C54" s="29" t="str">
        <f t="shared" si="15"/>
        <v>England – PCNs - ANDOVER PCN</v>
      </c>
      <c r="D54" s="50">
        <f t="shared" si="16"/>
        <v>24281</v>
      </c>
      <c r="E54" s="50">
        <f t="shared" si="17"/>
        <v>26600</v>
      </c>
      <c r="F54" s="51">
        <f t="shared" si="18"/>
        <v>59984</v>
      </c>
      <c r="G54" s="51">
        <f t="shared" si="19"/>
        <v>28994</v>
      </c>
      <c r="H54" s="52">
        <f t="shared" si="20"/>
        <v>30990</v>
      </c>
      <c r="I54" s="910">
        <f t="shared" si="7"/>
        <v>24281</v>
      </c>
      <c r="J54" s="910">
        <f t="shared" si="8"/>
        <v>26600</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t="15" hidden="1" x14ac:dyDescent="0.25">
      <c r="A55" s="79" t="s">
        <v>48</v>
      </c>
      <c r="B55" s="471" t="s">
        <v>94</v>
      </c>
      <c r="C55" s="29" t="str">
        <f t="shared" si="15"/>
        <v>England – PCNs - ANFIELD &amp; EVERTON PCN</v>
      </c>
      <c r="D55" s="50">
        <f t="shared" si="16"/>
        <v>13228</v>
      </c>
      <c r="E55" s="50">
        <f t="shared" si="17"/>
        <v>13342</v>
      </c>
      <c r="F55" s="51">
        <f t="shared" si="18"/>
        <v>31250</v>
      </c>
      <c r="G55" s="51">
        <f t="shared" si="19"/>
        <v>15657</v>
      </c>
      <c r="H55" s="52">
        <f t="shared" si="20"/>
        <v>15593</v>
      </c>
      <c r="I55" s="910">
        <f t="shared" si="7"/>
        <v>13228</v>
      </c>
      <c r="J55" s="910">
        <f t="shared" si="8"/>
        <v>13342</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t="15" hidden="1" x14ac:dyDescent="0.25">
      <c r="A56" s="79" t="s">
        <v>48</v>
      </c>
      <c r="B56" s="471" t="s">
        <v>95</v>
      </c>
      <c r="C56" s="29" t="str">
        <f t="shared" si="15"/>
        <v>England – PCNs - ANGMERING COPPICE FITZALAN (ACF) PCN</v>
      </c>
      <c r="D56" s="50">
        <f t="shared" si="16"/>
        <v>11305</v>
      </c>
      <c r="E56" s="50">
        <f t="shared" si="17"/>
        <v>12200</v>
      </c>
      <c r="F56" s="51">
        <f t="shared" si="18"/>
        <v>26993</v>
      </c>
      <c r="G56" s="51">
        <f t="shared" si="19"/>
        <v>13116</v>
      </c>
      <c r="H56" s="52">
        <f t="shared" si="20"/>
        <v>13877</v>
      </c>
      <c r="I56" s="910">
        <f t="shared" si="7"/>
        <v>11305</v>
      </c>
      <c r="J56" s="910">
        <f t="shared" si="8"/>
        <v>12200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t="15" hidden="1" x14ac:dyDescent="0.25">
      <c r="A57" s="79" t="s">
        <v>48</v>
      </c>
      <c r="B57" s="471" t="s">
        <v>96</v>
      </c>
      <c r="C57" s="29" t="str">
        <f t="shared" si="15"/>
        <v>England – PCNs - APEX PCN</v>
      </c>
      <c r="D57" s="50">
        <f t="shared" si="16"/>
        <v>17399</v>
      </c>
      <c r="E57" s="50">
        <f t="shared" si="17"/>
        <v>19546</v>
      </c>
      <c r="F57" s="51">
        <f t="shared" si="18"/>
        <v>42943</v>
      </c>
      <c r="G57" s="51">
        <f t="shared" si="19"/>
        <v>20517</v>
      </c>
      <c r="H57" s="52">
        <f t="shared" si="20"/>
        <v>22426</v>
      </c>
      <c r="I57" s="910">
        <f t="shared" si="7"/>
        <v>17399</v>
      </c>
      <c r="J57" s="910">
        <f t="shared" si="8"/>
        <v>19546</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t="15" hidden="1" x14ac:dyDescent="0.25">
      <c r="A58" s="79" t="s">
        <v>48</v>
      </c>
      <c r="B58" s="471" t="s">
        <v>97</v>
      </c>
      <c r="C58" s="29" t="str">
        <f t="shared" si="15"/>
        <v>England – PCNs - APL BEXLEY PCN</v>
      </c>
      <c r="D58" s="50">
        <f t="shared" si="16"/>
        <v>15068</v>
      </c>
      <c r="E58" s="50">
        <f t="shared" si="17"/>
        <v>17226</v>
      </c>
      <c r="F58" s="51">
        <f t="shared" si="18"/>
        <v>37903</v>
      </c>
      <c r="G58" s="51">
        <f t="shared" si="19"/>
        <v>17845</v>
      </c>
      <c r="H58" s="52">
        <f t="shared" si="20"/>
        <v>20058</v>
      </c>
      <c r="I58" s="910">
        <f t="shared" si="7"/>
        <v>15068</v>
      </c>
      <c r="J58" s="910">
        <f t="shared" si="8"/>
        <v>17226</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t="15" hidden="1" x14ac:dyDescent="0.25">
      <c r="A59" s="79" t="s">
        <v>48</v>
      </c>
      <c r="B59" s="471" t="s">
        <v>98</v>
      </c>
      <c r="C59" s="29" t="str">
        <f t="shared" si="15"/>
        <v>England – PCNs - APLOS HEALTH PCN</v>
      </c>
      <c r="D59" s="50">
        <f t="shared" si="16"/>
        <v>19176</v>
      </c>
      <c r="E59" s="50">
        <f t="shared" si="17"/>
        <v>22035</v>
      </c>
      <c r="F59" s="51">
        <f t="shared" si="18"/>
        <v>48772</v>
      </c>
      <c r="G59" s="51">
        <f t="shared" si="19"/>
        <v>23053</v>
      </c>
      <c r="H59" s="52">
        <f t="shared" si="20"/>
        <v>25719</v>
      </c>
      <c r="I59" s="910">
        <f t="shared" si="7"/>
        <v>19176</v>
      </c>
      <c r="J59" s="910">
        <f t="shared" si="8"/>
        <v>22035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t="15" hidden="1" x14ac:dyDescent="0.25">
      <c r="A60" s="79" t="s">
        <v>48</v>
      </c>
      <c r="B60" s="471" t="s">
        <v>99</v>
      </c>
      <c r="C60" s="29" t="str">
        <f t="shared" si="15"/>
        <v>England – PCNs - APOLLO PCN</v>
      </c>
      <c r="D60" s="50">
        <f t="shared" si="16"/>
        <v>9384</v>
      </c>
      <c r="E60" s="50">
        <f t="shared" si="17"/>
        <v>9941</v>
      </c>
      <c r="F60" s="51">
        <f t="shared" si="18"/>
        <v>22619</v>
      </c>
      <c r="G60" s="51">
        <f t="shared" si="19"/>
        <v>11095</v>
      </c>
      <c r="H60" s="52">
        <f t="shared" si="20"/>
        <v>11524</v>
      </c>
      <c r="I60" s="910">
        <f t="shared" si="7"/>
        <v>9384</v>
      </c>
      <c r="J60" s="910">
        <f t="shared" si="8"/>
        <v>9941</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t="15" hidden="1" x14ac:dyDescent="0.25">
      <c r="A61" s="79" t="s">
        <v>48</v>
      </c>
      <c r="B61" s="471" t="s">
        <v>100</v>
      </c>
      <c r="C61" s="29" t="str">
        <f t="shared" si="15"/>
        <v>England – PCNs - ARBENNEK HEALTH PCN</v>
      </c>
      <c r="D61" s="50">
        <f t="shared" si="16"/>
        <v>12678</v>
      </c>
      <c r="E61" s="50">
        <f t="shared" si="17"/>
        <v>13503</v>
      </c>
      <c r="F61" s="51">
        <f t="shared" si="18"/>
        <v>29862</v>
      </c>
      <c r="G61" s="51">
        <f t="shared" si="19"/>
        <v>14594</v>
      </c>
      <c r="H61" s="52">
        <f t="shared" si="20"/>
        <v>15268</v>
      </c>
      <c r="I61" s="910">
        <f t="shared" si="7"/>
        <v>12678</v>
      </c>
      <c r="J61" s="910">
        <f t="shared" si="8"/>
        <v>13503</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t="15" hidden="1" x14ac:dyDescent="0.25">
      <c r="A62" s="79" t="s">
        <v>48</v>
      </c>
      <c r="B62" s="471" t="s">
        <v>101</v>
      </c>
      <c r="C62" s="29" t="str">
        <f t="shared" si="15"/>
        <v>England – PCNs - ARC BUCKS PCN</v>
      </c>
      <c r="D62" s="50">
        <f t="shared" si="16"/>
        <v>32558</v>
      </c>
      <c r="E62" s="50">
        <f t="shared" si="17"/>
        <v>36751</v>
      </c>
      <c r="F62" s="51">
        <f t="shared" si="18"/>
        <v>80212</v>
      </c>
      <c r="G62" s="51">
        <f t="shared" si="19"/>
        <v>38035</v>
      </c>
      <c r="H62" s="52">
        <f t="shared" si="20"/>
        <v>42177</v>
      </c>
      <c r="I62" s="910">
        <f t="shared" si="7"/>
        <v>32558</v>
      </c>
      <c r="J62" s="910">
        <f t="shared" si="8"/>
        <v>36751</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t="15" hidden="1" x14ac:dyDescent="0.25">
      <c r="A63" s="79" t="s">
        <v>48</v>
      </c>
      <c r="B63" s="471" t="s">
        <v>102</v>
      </c>
      <c r="C63" s="29" t="str">
        <f t="shared" si="15"/>
        <v>England – PCNs - ARDEN PCN</v>
      </c>
      <c r="D63" s="50">
        <f t="shared" si="16"/>
        <v>16238</v>
      </c>
      <c r="E63" s="50">
        <f t="shared" si="17"/>
        <v>17855</v>
      </c>
      <c r="F63" s="51">
        <f t="shared" si="18"/>
        <v>38644</v>
      </c>
      <c r="G63" s="51">
        <f t="shared" si="19"/>
        <v>18527</v>
      </c>
      <c r="H63" s="52">
        <f t="shared" si="20"/>
        <v>20117</v>
      </c>
      <c r="I63" s="910">
        <f t="shared" si="7"/>
        <v>16238</v>
      </c>
      <c r="J63" s="910">
        <f t="shared" si="8"/>
        <v>17855</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t="15" hidden="1" x14ac:dyDescent="0.25">
      <c r="A64" s="79" t="s">
        <v>48</v>
      </c>
      <c r="B64" s="471" t="s">
        <v>103</v>
      </c>
      <c r="C64" s="29" t="str">
        <f t="shared" si="15"/>
        <v>England – PCNs - ARDWICK AND LONGSIGHT PCN</v>
      </c>
      <c r="D64" s="50">
        <f t="shared" si="16"/>
        <v>36460</v>
      </c>
      <c r="E64" s="50">
        <f t="shared" si="17"/>
        <v>31378</v>
      </c>
      <c r="F64" s="51">
        <f t="shared" si="18"/>
        <v>77067</v>
      </c>
      <c r="G64" s="51">
        <f t="shared" si="19"/>
        <v>41111</v>
      </c>
      <c r="H64" s="52">
        <f t="shared" si="20"/>
        <v>35956</v>
      </c>
      <c r="I64" s="910">
        <f t="shared" si="7"/>
        <v>36460</v>
      </c>
      <c r="J64" s="910">
        <f t="shared" si="8"/>
        <v>31378</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t="15" hidden="1" x14ac:dyDescent="0.25">
      <c r="A65" s="79" t="s">
        <v>48</v>
      </c>
      <c r="B65" s="471" t="s">
        <v>104</v>
      </c>
      <c r="C65" s="29" t="str">
        <f t="shared" si="15"/>
        <v>England – PCNs - ARMLEY PCN</v>
      </c>
      <c r="D65" s="50">
        <f t="shared" si="16"/>
        <v>14344</v>
      </c>
      <c r="E65" s="50">
        <f t="shared" si="17"/>
        <v>14126</v>
      </c>
      <c r="F65" s="51">
        <f t="shared" si="18"/>
        <v>33648</v>
      </c>
      <c r="G65" s="51">
        <f t="shared" si="19"/>
        <v>16985</v>
      </c>
      <c r="H65" s="52">
        <f t="shared" si="20"/>
        <v>16663</v>
      </c>
      <c r="I65" s="910">
        <f t="shared" si="7"/>
        <v>14344</v>
      </c>
      <c r="J65" s="910">
        <f t="shared" si="8"/>
        <v>14126</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t="15" hidden="1" x14ac:dyDescent="0.25">
      <c r="A66" s="79" t="s">
        <v>48</v>
      </c>
      <c r="B66" s="471" t="s">
        <v>105</v>
      </c>
      <c r="C66" s="29" t="str">
        <f t="shared" si="15"/>
        <v>England – PCNs - ARNOLD AND CALVERTON PCN</v>
      </c>
      <c r="D66" s="50">
        <f t="shared" si="16"/>
        <v>12914</v>
      </c>
      <c r="E66" s="50">
        <f t="shared" si="17"/>
        <v>14530</v>
      </c>
      <c r="F66" s="51">
        <f t="shared" si="18"/>
        <v>31464</v>
      </c>
      <c r="G66" s="51">
        <f t="shared" si="19"/>
        <v>14934</v>
      </c>
      <c r="H66" s="52">
        <f t="shared" si="20"/>
        <v>16530</v>
      </c>
      <c r="I66" s="910">
        <f t="shared" si="7"/>
        <v>12914</v>
      </c>
      <c r="J66" s="910">
        <f t="shared" si="8"/>
        <v>14530</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t="15" hidden="1" x14ac:dyDescent="0.25">
      <c r="A67" s="79" t="s">
        <v>48</v>
      </c>
      <c r="B67" s="471" t="s">
        <v>106</v>
      </c>
      <c r="C67" s="29" t="str">
        <f t="shared" si="15"/>
        <v>England – PCNs - ARROW HEALTH PCN</v>
      </c>
      <c r="D67" s="50">
        <f t="shared" si="16"/>
        <v>15288</v>
      </c>
      <c r="E67" s="50">
        <f t="shared" si="17"/>
        <v>16624</v>
      </c>
      <c r="F67" s="51">
        <f t="shared" si="18"/>
        <v>36614</v>
      </c>
      <c r="G67" s="51">
        <f t="shared" si="19"/>
        <v>17606</v>
      </c>
      <c r="H67" s="52">
        <f t="shared" si="20"/>
        <v>19008</v>
      </c>
      <c r="I67" s="910">
        <f t="shared" si="7"/>
        <v>15288</v>
      </c>
      <c r="J67" s="910">
        <f t="shared" si="8"/>
        <v>16624</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t="15" hidden="1" x14ac:dyDescent="0.25">
      <c r="A68" s="79" t="s">
        <v>48</v>
      </c>
      <c r="B68" s="471" t="s">
        <v>107</v>
      </c>
      <c r="C68" s="29" t="str">
        <f t="shared" si="15"/>
        <v>England – PCNs - ARUN INTEGRATED CARE (AIC) PCN LTD</v>
      </c>
      <c r="D68" s="50">
        <f t="shared" si="16"/>
        <v>13272</v>
      </c>
      <c r="E68" s="50">
        <f t="shared" si="17"/>
        <v>15675</v>
      </c>
      <c r="F68" s="51">
        <f t="shared" si="18"/>
        <v>32648</v>
      </c>
      <c r="G68" s="51">
        <f t="shared" si="19"/>
        <v>15106</v>
      </c>
      <c r="H68" s="52">
        <f t="shared" si="20"/>
        <v>17542</v>
      </c>
      <c r="I68" s="910">
        <f t="shared" si="7"/>
        <v>13272</v>
      </c>
      <c r="J68" s="910">
        <f t="shared" si="8"/>
        <v>15675</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t="15" hidden="1" x14ac:dyDescent="0.25">
      <c r="A69" s="79" t="s">
        <v>48</v>
      </c>
      <c r="B69" s="471" t="s">
        <v>108</v>
      </c>
      <c r="C69" s="29" t="str">
        <f t="shared" si="15"/>
        <v>England – PCNs - ASCENT PCN</v>
      </c>
      <c r="D69" s="50">
        <f t="shared" si="16"/>
        <v>13210</v>
      </c>
      <c r="E69" s="50">
        <f t="shared" si="17"/>
        <v>13729</v>
      </c>
      <c r="F69" s="51">
        <f t="shared" si="18"/>
        <v>31813</v>
      </c>
      <c r="G69" s="51">
        <f t="shared" si="19"/>
        <v>15661</v>
      </c>
      <c r="H69" s="52">
        <f t="shared" si="20"/>
        <v>16152</v>
      </c>
      <c r="I69" s="910">
        <f t="shared" si="7"/>
        <v>13210</v>
      </c>
      <c r="J69" s="910">
        <f t="shared" si="8"/>
        <v>13729</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t="15" hidden="1" x14ac:dyDescent="0.25">
      <c r="A70" s="79" t="s">
        <v>48</v>
      </c>
      <c r="B70" s="471" t="s">
        <v>109</v>
      </c>
      <c r="C70" s="29" t="str">
        <f t="shared" si="15"/>
        <v>England – PCNs - ASCOT PCN</v>
      </c>
      <c r="D70" s="50">
        <f t="shared" si="16"/>
        <v>12451</v>
      </c>
      <c r="E70" s="50">
        <f t="shared" si="17"/>
        <v>14032</v>
      </c>
      <c r="F70" s="51">
        <f t="shared" si="18"/>
        <v>29704</v>
      </c>
      <c r="G70" s="51">
        <f t="shared" si="19"/>
        <v>14129</v>
      </c>
      <c r="H70" s="52">
        <f t="shared" si="20"/>
        <v>15575</v>
      </c>
      <c r="I70" s="910">
        <f t="shared" si="7"/>
        <v>12451</v>
      </c>
      <c r="J70" s="910">
        <f t="shared" si="8"/>
        <v>14032</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t="15" hidden="1" x14ac:dyDescent="0.25">
      <c r="A71" s="79" t="s">
        <v>48</v>
      </c>
      <c r="B71" s="471" t="s">
        <v>110</v>
      </c>
      <c r="C71" s="29" t="str">
        <f t="shared" si="15"/>
        <v>England – PCNs - ASHFIELD NORTH PCN</v>
      </c>
      <c r="D71" s="50">
        <f t="shared" si="16"/>
        <v>19650</v>
      </c>
      <c r="E71" s="50">
        <f t="shared" si="17"/>
        <v>21131</v>
      </c>
      <c r="F71" s="51">
        <f t="shared" si="18"/>
        <v>47325</v>
      </c>
      <c r="G71" s="51">
        <f t="shared" si="19"/>
        <v>22989</v>
      </c>
      <c r="H71" s="52">
        <f t="shared" si="20"/>
        <v>24336</v>
      </c>
      <c r="I71" s="910">
        <f t="shared" si="7"/>
        <v>19650</v>
      </c>
      <c r="J71" s="910">
        <f t="shared" si="8"/>
        <v>21131</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t="15" hidden="1" x14ac:dyDescent="0.25">
      <c r="A72" s="79" t="s">
        <v>48</v>
      </c>
      <c r="B72" s="471" t="s">
        <v>111</v>
      </c>
      <c r="C72" s="29" t="str">
        <f t="shared" si="15"/>
        <v>England – PCNs - ASHFIELD SOUTH PCN</v>
      </c>
      <c r="D72" s="50">
        <f t="shared" si="16"/>
        <v>15427</v>
      </c>
      <c r="E72" s="50">
        <f t="shared" si="17"/>
        <v>16711</v>
      </c>
      <c r="F72" s="51">
        <f t="shared" si="18"/>
        <v>37410</v>
      </c>
      <c r="G72" s="51">
        <f t="shared" si="19"/>
        <v>18156</v>
      </c>
      <c r="H72" s="52">
        <f t="shared" si="20"/>
        <v>19254</v>
      </c>
      <c r="I72" s="910">
        <f t="shared" si="7"/>
        <v>15427</v>
      </c>
      <c r="J72" s="910">
        <f t="shared" si="8"/>
        <v>16711</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t="15" hidden="1" x14ac:dyDescent="0.25">
      <c r="A73" s="79" t="s">
        <v>48</v>
      </c>
      <c r="B73" s="471" t="s">
        <v>112</v>
      </c>
      <c r="C73" s="29" t="str">
        <f t="shared" si="15"/>
        <v>England – PCNs - ASHFORD MEDICAL PARTNERSHIP PCN</v>
      </c>
      <c r="D73" s="50">
        <f t="shared" si="16"/>
        <v>13371</v>
      </c>
      <c r="E73" s="50">
        <f t="shared" si="17"/>
        <v>14512</v>
      </c>
      <c r="F73" s="51">
        <f t="shared" si="18"/>
        <v>33814</v>
      </c>
      <c r="G73" s="51">
        <f t="shared" si="19"/>
        <v>16396</v>
      </c>
      <c r="H73" s="52">
        <f t="shared" si="20"/>
        <v>17418</v>
      </c>
      <c r="I73" s="910">
        <f t="shared" si="7"/>
        <v>13371</v>
      </c>
      <c r="J73" s="910">
        <f t="shared" si="8"/>
        <v>14512</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t="15" hidden="1" x14ac:dyDescent="0.25">
      <c r="A74" s="79" t="s">
        <v>48</v>
      </c>
      <c r="B74" s="471" t="s">
        <v>113</v>
      </c>
      <c r="C74" s="29" t="str">
        <f t="shared" si="15"/>
        <v>England – PCNs - ASHFORD RURAL PCN</v>
      </c>
      <c r="D74" s="50">
        <f t="shared" si="16"/>
        <v>15229</v>
      </c>
      <c r="E74" s="50">
        <f t="shared" si="17"/>
        <v>17226</v>
      </c>
      <c r="F74" s="51">
        <f t="shared" si="18"/>
        <v>36824</v>
      </c>
      <c r="G74" s="51">
        <f t="shared" si="19"/>
        <v>17534</v>
      </c>
      <c r="H74" s="52">
        <f t="shared" si="20"/>
        <v>19290</v>
      </c>
      <c r="I74" s="910">
        <f t="shared" si="7"/>
        <v>15229</v>
      </c>
      <c r="J74" s="910">
        <f t="shared" si="8"/>
        <v>17226</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t="15" hidden="1" x14ac:dyDescent="0.25">
      <c r="A75" s="79" t="s">
        <v>48</v>
      </c>
      <c r="B75" s="471" t="s">
        <v>114</v>
      </c>
      <c r="C75" s="29" t="str">
        <f t="shared" si="15"/>
        <v>England – PCNs - ASHTON PCN</v>
      </c>
      <c r="D75" s="50">
        <f t="shared" si="16"/>
        <v>22010</v>
      </c>
      <c r="E75" s="50">
        <f t="shared" si="17"/>
        <v>22160</v>
      </c>
      <c r="F75" s="51">
        <f t="shared" si="18"/>
        <v>52381</v>
      </c>
      <c r="G75" s="51">
        <f t="shared" si="19"/>
        <v>26200</v>
      </c>
      <c r="H75" s="52">
        <f t="shared" si="20"/>
        <v>26181</v>
      </c>
      <c r="I75" s="910">
        <f t="shared" si="7"/>
        <v>22010</v>
      </c>
      <c r="J75" s="910">
        <f t="shared" si="8"/>
        <v>22160</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t="15" hidden="1" x14ac:dyDescent="0.25">
      <c r="A76" s="79" t="s">
        <v>48</v>
      </c>
      <c r="B76" s="471" t="s">
        <v>115</v>
      </c>
      <c r="C76" s="29" t="str">
        <f t="shared" si="15"/>
        <v>England – PCNs - ASOP PCN</v>
      </c>
      <c r="D76" s="50">
        <f t="shared" si="16"/>
        <v>15168</v>
      </c>
      <c r="E76" s="50">
        <f t="shared" si="17"/>
        <v>16228</v>
      </c>
      <c r="F76" s="51">
        <f t="shared" si="18"/>
        <v>38325</v>
      </c>
      <c r="G76" s="51">
        <f t="shared" si="19"/>
        <v>18643</v>
      </c>
      <c r="H76" s="52">
        <f t="shared" si="20"/>
        <v>19682</v>
      </c>
      <c r="I76" s="910">
        <f t="shared" si="7"/>
        <v>15168</v>
      </c>
      <c r="J76" s="910">
        <f t="shared" si="8"/>
        <v>16228</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t="15" hidden="1" x14ac:dyDescent="0.25">
      <c r="A77" s="79" t="s">
        <v>48</v>
      </c>
      <c r="B77" s="471" t="s">
        <v>116</v>
      </c>
      <c r="C77" s="29" t="str">
        <f t="shared" si="15"/>
        <v>England – PCNs - ASPEN PCN</v>
      </c>
      <c r="D77" s="50">
        <f t="shared" si="16"/>
        <v>12192</v>
      </c>
      <c r="E77" s="50">
        <f t="shared" si="17"/>
        <v>12621</v>
      </c>
      <c r="F77" s="51">
        <f t="shared" si="18"/>
        <v>28881</v>
      </c>
      <c r="G77" s="51">
        <f t="shared" si="19"/>
        <v>14308</v>
      </c>
      <c r="H77" s="52">
        <f t="shared" si="20"/>
        <v>14573</v>
      </c>
      <c r="I77" s="910">
        <f t="shared" si="7"/>
        <v>12192</v>
      </c>
      <c r="J77" s="910">
        <f t="shared" si="8"/>
        <v>12621</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t="15" hidden="1" x14ac:dyDescent="0.25">
      <c r="A78" s="79" t="s">
        <v>48</v>
      </c>
      <c r="B78" s="471" t="s">
        <v>117</v>
      </c>
      <c r="C78" s="29" t="str">
        <f t="shared" si="15"/>
        <v>England – PCNs - ASPIRE MEDICAL PCN</v>
      </c>
      <c r="D78" s="50">
        <f t="shared" si="16"/>
        <v>13772</v>
      </c>
      <c r="E78" s="50">
        <f t="shared" si="17"/>
        <v>14600</v>
      </c>
      <c r="F78" s="51">
        <f t="shared" si="18"/>
        <v>33612</v>
      </c>
      <c r="G78" s="51">
        <f t="shared" si="19"/>
        <v>16503</v>
      </c>
      <c r="H78" s="52">
        <f t="shared" si="20"/>
        <v>17109</v>
      </c>
      <c r="I78" s="910">
        <f t="shared" si="7"/>
        <v>13772</v>
      </c>
      <c r="J78" s="910">
        <f t="shared" si="8"/>
        <v>14600</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t="15" hidden="1" x14ac:dyDescent="0.25">
      <c r="A79" s="79" t="s">
        <v>48</v>
      </c>
      <c r="B79" s="471" t="s">
        <v>118</v>
      </c>
      <c r="C79" s="29" t="str">
        <f t="shared" si="15"/>
        <v>England – PCNs - ASPIRE PCN</v>
      </c>
      <c r="D79" s="50">
        <f t="shared" si="16"/>
        <v>14672</v>
      </c>
      <c r="E79" s="50">
        <f t="shared" si="17"/>
        <v>15398</v>
      </c>
      <c r="F79" s="51">
        <f t="shared" si="18"/>
        <v>36023</v>
      </c>
      <c r="G79" s="51">
        <f t="shared" si="19"/>
        <v>17715</v>
      </c>
      <c r="H79" s="52">
        <f t="shared" si="20"/>
        <v>18308</v>
      </c>
      <c r="I79" s="910">
        <f t="shared" si="7"/>
        <v>14672</v>
      </c>
      <c r="J79" s="910">
        <f t="shared" si="8"/>
        <v>15398</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t="15" hidden="1" x14ac:dyDescent="0.25">
      <c r="A80" s="79" t="s">
        <v>48</v>
      </c>
      <c r="B80" s="471" t="s">
        <v>119</v>
      </c>
      <c r="C80" s="29" t="str">
        <f t="shared" si="15"/>
        <v>England – PCNs - AT MEDICS STREATHAM PCN</v>
      </c>
      <c r="D80" s="50">
        <f t="shared" si="16"/>
        <v>16797</v>
      </c>
      <c r="E80" s="50">
        <f t="shared" si="17"/>
        <v>17906</v>
      </c>
      <c r="F80" s="51">
        <f t="shared" si="18"/>
        <v>40039</v>
      </c>
      <c r="G80" s="51">
        <f t="shared" si="19"/>
        <v>19466</v>
      </c>
      <c r="H80" s="52">
        <f t="shared" si="20"/>
        <v>20573</v>
      </c>
      <c r="I80" s="910">
        <f t="shared" si="7"/>
        <v>16797</v>
      </c>
      <c r="J80" s="910">
        <f t="shared" si="8"/>
        <v>17906</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t="15" hidden="1" x14ac:dyDescent="0.25">
      <c r="A81" s="79" t="s">
        <v>48</v>
      </c>
      <c r="B81" s="471" t="s">
        <v>120</v>
      </c>
      <c r="C81" s="29" t="str">
        <f t="shared" si="15"/>
        <v>England – PCNs - ATHENA PCN</v>
      </c>
      <c r="D81" s="50">
        <f t="shared" si="16"/>
        <v>9409</v>
      </c>
      <c r="E81" s="50">
        <f t="shared" si="17"/>
        <v>10500</v>
      </c>
      <c r="F81" s="51">
        <f t="shared" si="18"/>
        <v>23496</v>
      </c>
      <c r="G81" s="51">
        <f t="shared" si="19"/>
        <v>11236</v>
      </c>
      <c r="H81" s="52">
        <f t="shared" si="20"/>
        <v>12260</v>
      </c>
      <c r="I81" s="910">
        <f t="shared" si="7"/>
        <v>9409</v>
      </c>
      <c r="J81" s="910">
        <f t="shared" si="8"/>
        <v>10500</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t="15" hidden="1" x14ac:dyDescent="0.25">
      <c r="A82" s="79" t="s">
        <v>48</v>
      </c>
      <c r="B82" s="471" t="s">
        <v>121</v>
      </c>
      <c r="C82" s="29" t="str">
        <f t="shared" si="15"/>
        <v>England – PCNs - ATTENBOROUGH PCN</v>
      </c>
      <c r="D82" s="50">
        <f t="shared" si="16"/>
        <v>12227</v>
      </c>
      <c r="E82" s="50">
        <f t="shared" si="17"/>
        <v>13389</v>
      </c>
      <c r="F82" s="51">
        <f t="shared" si="18"/>
        <v>30060</v>
      </c>
      <c r="G82" s="51">
        <f t="shared" si="19"/>
        <v>14497</v>
      </c>
      <c r="H82" s="52">
        <f t="shared" si="20"/>
        <v>15563</v>
      </c>
      <c r="I82" s="910">
        <f t="shared" si="7"/>
        <v>12227</v>
      </c>
      <c r="J82" s="910">
        <f t="shared" si="8"/>
        <v>13389</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t="15" hidden="1" x14ac:dyDescent="0.25">
      <c r="A83" s="79" t="s">
        <v>48</v>
      </c>
      <c r="B83" s="471" t="s">
        <v>122</v>
      </c>
      <c r="C83" s="29" t="str">
        <f t="shared" si="15"/>
        <v>England – PCNs - AVON VALLEY PCN</v>
      </c>
      <c r="D83" s="50">
        <f t="shared" si="16"/>
        <v>15774</v>
      </c>
      <c r="E83" s="50">
        <f t="shared" si="17"/>
        <v>17552</v>
      </c>
      <c r="F83" s="51">
        <f t="shared" si="18"/>
        <v>37270</v>
      </c>
      <c r="G83" s="51">
        <f t="shared" si="19"/>
        <v>17759</v>
      </c>
      <c r="H83" s="52">
        <f t="shared" si="20"/>
        <v>19511</v>
      </c>
      <c r="I83" s="910">
        <f t="shared" si="7"/>
        <v>15774</v>
      </c>
      <c r="J83" s="910">
        <f t="shared" si="8"/>
        <v>17552</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t="15" hidden="1" x14ac:dyDescent="0.25">
      <c r="A84" s="79" t="s">
        <v>48</v>
      </c>
      <c r="B84" s="471" t="s">
        <v>123</v>
      </c>
      <c r="C84" s="29" t="str">
        <f t="shared" si="15"/>
        <v>England – PCNs - AYLESBURY CENTRAL PCN</v>
      </c>
      <c r="D84" s="50">
        <f t="shared" si="16"/>
        <v>14687</v>
      </c>
      <c r="E84" s="50">
        <f t="shared" si="17"/>
        <v>16172</v>
      </c>
      <c r="F84" s="51">
        <f t="shared" si="18"/>
        <v>38500</v>
      </c>
      <c r="G84" s="51">
        <f t="shared" si="19"/>
        <v>18625</v>
      </c>
      <c r="H84" s="52">
        <f t="shared" si="20"/>
        <v>19875</v>
      </c>
      <c r="I84" s="910">
        <f t="shared" si="7"/>
        <v>14687</v>
      </c>
      <c r="J84" s="910">
        <f t="shared" si="8"/>
        <v>16172</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t="15" hidden="1" x14ac:dyDescent="0.25">
      <c r="A85" s="79" t="s">
        <v>48</v>
      </c>
      <c r="B85" s="471" t="s">
        <v>124</v>
      </c>
      <c r="C85" s="29" t="str">
        <f t="shared" si="15"/>
        <v>England – PCNs - BALHAM, TOOTING &amp; FURZEDOWN PCN</v>
      </c>
      <c r="D85" s="50">
        <f t="shared" si="16"/>
        <v>20176</v>
      </c>
      <c r="E85" s="50">
        <f t="shared" si="17"/>
        <v>19769</v>
      </c>
      <c r="F85" s="51">
        <f t="shared" si="18"/>
        <v>45528</v>
      </c>
      <c r="G85" s="51">
        <f t="shared" si="19"/>
        <v>23033</v>
      </c>
      <c r="H85" s="52">
        <f t="shared" si="20"/>
        <v>22495</v>
      </c>
      <c r="I85" s="910">
        <f t="shared" si="7"/>
        <v>20176</v>
      </c>
      <c r="J85" s="910">
        <f t="shared" si="8"/>
        <v>19769</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t="15" hidden="1" x14ac:dyDescent="0.25">
      <c r="A86" s="79" t="s">
        <v>48</v>
      </c>
      <c r="B86" s="471" t="s">
        <v>125</v>
      </c>
      <c r="C86" s="29" t="str">
        <f t="shared" si="15"/>
        <v>England – PCNs - BALSALL HEATH, SPARKHILL &amp; MOSELEY PCN</v>
      </c>
      <c r="D86" s="50">
        <f t="shared" si="16"/>
        <v>17074</v>
      </c>
      <c r="E86" s="50">
        <f t="shared" si="17"/>
        <v>15483</v>
      </c>
      <c r="F86" s="51">
        <f t="shared" si="18"/>
        <v>39946</v>
      </c>
      <c r="G86" s="51">
        <f t="shared" si="19"/>
        <v>20813</v>
      </c>
      <c r="H86" s="52">
        <f t="shared" si="20"/>
        <v>19133</v>
      </c>
      <c r="I86" s="910">
        <f t="shared" si="7"/>
        <v>17074</v>
      </c>
      <c r="J86" s="910">
        <f t="shared" si="8"/>
        <v>15483</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t="15" hidden="1" x14ac:dyDescent="0.25">
      <c r="A87" s="79" t="s">
        <v>48</v>
      </c>
      <c r="B87" s="471" t="s">
        <v>126</v>
      </c>
      <c r="C87" s="29" t="str">
        <f t="shared" si="15"/>
        <v>England – PCNs - BANBURY ALLIANCE PCN</v>
      </c>
      <c r="D87" s="50">
        <f t="shared" si="16"/>
        <v>11401</v>
      </c>
      <c r="E87" s="50">
        <f t="shared" si="17"/>
        <v>12441</v>
      </c>
      <c r="F87" s="51">
        <f t="shared" si="18"/>
        <v>28060</v>
      </c>
      <c r="G87" s="51">
        <f t="shared" si="19"/>
        <v>13559</v>
      </c>
      <c r="H87" s="52">
        <f t="shared" si="20"/>
        <v>14501</v>
      </c>
      <c r="I87" s="910">
        <f t="shared" si="7"/>
        <v>11401</v>
      </c>
      <c r="J87" s="910">
        <f t="shared" si="8"/>
        <v>12441</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t="15" hidden="1" x14ac:dyDescent="0.25">
      <c r="A88" s="79" t="s">
        <v>48</v>
      </c>
      <c r="B88" s="471" t="s">
        <v>127</v>
      </c>
      <c r="C88" s="29" t="str">
        <f t="shared" si="15"/>
        <v>England – PCNs - BANBURY CROSS PCN</v>
      </c>
      <c r="D88" s="50">
        <f t="shared" si="16"/>
        <v>16269</v>
      </c>
      <c r="E88" s="50">
        <f t="shared" si="17"/>
        <v>16079</v>
      </c>
      <c r="F88" s="51">
        <f t="shared" si="18"/>
        <v>38031</v>
      </c>
      <c r="G88" s="51">
        <f t="shared" si="19"/>
        <v>19217</v>
      </c>
      <c r="H88" s="52">
        <f t="shared" si="20"/>
        <v>18814</v>
      </c>
      <c r="I88" s="910">
        <f t="shared" si="7"/>
        <v>16269</v>
      </c>
      <c r="J88" s="910">
        <f t="shared" si="8"/>
        <v>16079</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t="15" hidden="1" x14ac:dyDescent="0.25">
      <c r="A89" s="79" t="s">
        <v>48</v>
      </c>
      <c r="B89" s="471" t="s">
        <v>128</v>
      </c>
      <c r="C89" s="29" t="str">
        <f t="shared" si="15"/>
        <v>England – PCNs - BANSTEAD HEALTHCARE PCN</v>
      </c>
      <c r="D89" s="50">
        <f t="shared" si="16"/>
        <v>18074</v>
      </c>
      <c r="E89" s="50">
        <f t="shared" si="17"/>
        <v>20452</v>
      </c>
      <c r="F89" s="51">
        <f t="shared" si="18"/>
        <v>44306</v>
      </c>
      <c r="G89" s="51">
        <f t="shared" si="19"/>
        <v>21066</v>
      </c>
      <c r="H89" s="52">
        <f t="shared" si="20"/>
        <v>23240</v>
      </c>
      <c r="I89" s="910">
        <f t="shared" si="7"/>
        <v>18074</v>
      </c>
      <c r="J89" s="910">
        <f t="shared" si="8"/>
        <v>20452</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t="15" hidden="1" x14ac:dyDescent="0.25">
      <c r="A90" s="79" t="s">
        <v>48</v>
      </c>
      <c r="B90" s="471" t="s">
        <v>129</v>
      </c>
      <c r="C90" s="29" t="str">
        <f t="shared" si="15"/>
        <v>England – PCNs - BARKING &amp; DAGENHAM CENTRAL PCN</v>
      </c>
      <c r="D90" s="50">
        <f t="shared" si="16"/>
        <v>12300</v>
      </c>
      <c r="E90" s="50">
        <f t="shared" si="17"/>
        <v>13118</v>
      </c>
      <c r="F90" s="51">
        <f t="shared" si="18"/>
        <v>31190</v>
      </c>
      <c r="G90" s="51">
        <f t="shared" si="19"/>
        <v>15196</v>
      </c>
      <c r="H90" s="52">
        <f t="shared" si="20"/>
        <v>15994</v>
      </c>
      <c r="I90" s="910">
        <f t="shared" si="7"/>
        <v>12300</v>
      </c>
      <c r="J90" s="910">
        <f t="shared" si="8"/>
        <v>13118</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t="15" hidden="1" x14ac:dyDescent="0.25">
      <c r="A91" s="79" t="s">
        <v>48</v>
      </c>
      <c r="B91" s="471" t="s">
        <v>130</v>
      </c>
      <c r="C91" s="29" t="str">
        <f t="shared" si="15"/>
        <v>England – PCNs - BARKING &amp; DAGENHAM EAST ONE PCN</v>
      </c>
      <c r="D91" s="50">
        <f t="shared" si="16"/>
        <v>14082</v>
      </c>
      <c r="E91" s="50">
        <f t="shared" si="17"/>
        <v>14700</v>
      </c>
      <c r="F91" s="51">
        <f t="shared" si="18"/>
        <v>34747</v>
      </c>
      <c r="G91" s="51">
        <f t="shared" si="19"/>
        <v>17098</v>
      </c>
      <c r="H91" s="52">
        <f t="shared" si="20"/>
        <v>17649</v>
      </c>
      <c r="I91" s="910">
        <f t="shared" si="7"/>
        <v>14082</v>
      </c>
      <c r="J91" s="910">
        <f t="shared" si="8"/>
        <v>14700</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t="15" hidden="1" x14ac:dyDescent="0.25">
      <c r="A92" s="79" t="s">
        <v>48</v>
      </c>
      <c r="B92" s="471" t="s">
        <v>131</v>
      </c>
      <c r="C92" s="29" t="str">
        <f t="shared" si="15"/>
        <v>England – PCNs - BARKING &amp; DAGENHAM EAST PCN</v>
      </c>
      <c r="D92" s="50">
        <f t="shared" si="16"/>
        <v>13432</v>
      </c>
      <c r="E92" s="50">
        <f t="shared" si="17"/>
        <v>13872</v>
      </c>
      <c r="F92" s="51">
        <f t="shared" si="18"/>
        <v>34732</v>
      </c>
      <c r="G92" s="51">
        <f t="shared" si="19"/>
        <v>17170</v>
      </c>
      <c r="H92" s="52">
        <f t="shared" si="20"/>
        <v>17562</v>
      </c>
      <c r="I92" s="910">
        <f t="shared" si="7"/>
        <v>13432</v>
      </c>
      <c r="J92" s="910">
        <f t="shared" si="8"/>
        <v>13872</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t="15" hidden="1" x14ac:dyDescent="0.25">
      <c r="A93" s="79" t="s">
        <v>48</v>
      </c>
      <c r="B93" s="471" t="s">
        <v>132</v>
      </c>
      <c r="C93" s="29" t="str">
        <f t="shared" si="15"/>
        <v>England – PCNs - BARKING &amp; DAGENHAM NEW WEST PCN</v>
      </c>
      <c r="D93" s="50">
        <f t="shared" si="16"/>
        <v>16068</v>
      </c>
      <c r="E93" s="50">
        <f t="shared" si="17"/>
        <v>16011</v>
      </c>
      <c r="F93" s="51">
        <f t="shared" si="18"/>
        <v>39290</v>
      </c>
      <c r="G93" s="51">
        <f t="shared" si="19"/>
        <v>19736</v>
      </c>
      <c r="H93" s="52">
        <f t="shared" si="20"/>
        <v>19554</v>
      </c>
      <c r="I93" s="910">
        <f t="shared" ref="I93:I156" si="23">SUM(Y93:CY93)</f>
        <v>16068</v>
      </c>
      <c r="J93" s="910">
        <f t="shared" ref="J93:J156" si="24">SUM(DL93:GL93)</f>
        <v>16011</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t="15" hidden="1" x14ac:dyDescent="0.25">
      <c r="A94" s="79" t="s">
        <v>48</v>
      </c>
      <c r="B94" s="471" t="s">
        <v>133</v>
      </c>
      <c r="C94" s="29" t="str">
        <f t="shared" si="15"/>
        <v>England – PCNs - BARKING &amp; DAGENHAM NORTH PCN</v>
      </c>
      <c r="D94" s="50">
        <f t="shared" si="16"/>
        <v>16983</v>
      </c>
      <c r="E94" s="50">
        <f t="shared" si="17"/>
        <v>17462</v>
      </c>
      <c r="F94" s="51">
        <f t="shared" si="18"/>
        <v>42263</v>
      </c>
      <c r="G94" s="51">
        <f t="shared" si="19"/>
        <v>20958</v>
      </c>
      <c r="H94" s="52">
        <f t="shared" si="20"/>
        <v>21305</v>
      </c>
      <c r="I94" s="910">
        <f t="shared" si="23"/>
        <v>16983</v>
      </c>
      <c r="J94" s="910">
        <f t="shared" si="24"/>
        <v>17462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t="15" hidden="1" x14ac:dyDescent="0.25">
      <c r="A95" s="79" t="s">
        <v>48</v>
      </c>
      <c r="B95" s="471" t="s">
        <v>134</v>
      </c>
      <c r="C95" s="29" t="str">
        <f t="shared" si="15"/>
        <v>England – PCNs - BARKING &amp; DAGENHAM WEST PCN</v>
      </c>
      <c r="D95" s="50">
        <f t="shared" si="16"/>
        <v>21933</v>
      </c>
      <c r="E95" s="50">
        <f t="shared" si="17"/>
        <v>21642</v>
      </c>
      <c r="F95" s="51">
        <f t="shared" si="18"/>
        <v>52868</v>
      </c>
      <c r="G95" s="51">
        <f t="shared" si="19"/>
        <v>26686</v>
      </c>
      <c r="H95" s="52">
        <f t="shared" si="20"/>
        <v>26182</v>
      </c>
      <c r="I95" s="910">
        <f t="shared" si="23"/>
        <v>21933</v>
      </c>
      <c r="J95" s="910">
        <f t="shared" si="24"/>
        <v>21642</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t="15" hidden="1" x14ac:dyDescent="0.25">
      <c r="A96" s="79" t="s">
        <v>48</v>
      </c>
      <c r="B96" s="471" t="s">
        <v>135</v>
      </c>
      <c r="C96" s="29" t="str">
        <f t="shared" si="15"/>
        <v>England – PCNs - BARNET 1D PCN</v>
      </c>
      <c r="D96" s="50">
        <f t="shared" si="16"/>
        <v>23800</v>
      </c>
      <c r="E96" s="50">
        <f t="shared" si="17"/>
        <v>23549</v>
      </c>
      <c r="F96" s="51">
        <f t="shared" si="18"/>
        <v>55401</v>
      </c>
      <c r="G96" s="51">
        <f t="shared" si="19"/>
        <v>27843</v>
      </c>
      <c r="H96" s="52">
        <f t="shared" si="20"/>
        <v>27558</v>
      </c>
      <c r="I96" s="910">
        <f t="shared" si="23"/>
        <v>23800</v>
      </c>
      <c r="J96" s="910">
        <f t="shared" si="24"/>
        <v>23549</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t="15" hidden="1" x14ac:dyDescent="0.25">
      <c r="A97" s="79" t="s">
        <v>48</v>
      </c>
      <c r="B97" s="471" t="s">
        <v>136</v>
      </c>
      <c r="C97" s="29" t="str">
        <f t="shared" si="15"/>
        <v>England – PCNs - BARNET 1W PCN</v>
      </c>
      <c r="D97" s="50">
        <f t="shared" si="16"/>
        <v>14539</v>
      </c>
      <c r="E97" s="50">
        <f t="shared" si="17"/>
        <v>15795</v>
      </c>
      <c r="F97" s="51">
        <f t="shared" si="18"/>
        <v>35515</v>
      </c>
      <c r="G97" s="51">
        <f t="shared" si="19"/>
        <v>17251</v>
      </c>
      <c r="H97" s="52">
        <f t="shared" si="20"/>
        <v>18264</v>
      </c>
      <c r="I97" s="910">
        <f t="shared" si="23"/>
        <v>14539</v>
      </c>
      <c r="J97" s="910">
        <f t="shared" si="24"/>
        <v>15795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t="15" hidden="1" x14ac:dyDescent="0.25">
      <c r="A98" s="79" t="s">
        <v>48</v>
      </c>
      <c r="B98" s="471" t="s">
        <v>137</v>
      </c>
      <c r="C98" s="29" t="str">
        <f t="shared" si="15"/>
        <v>England – PCNs - BARNET 2 PCN</v>
      </c>
      <c r="D98" s="50">
        <f t="shared" si="16"/>
        <v>40059</v>
      </c>
      <c r="E98" s="50">
        <f t="shared" si="17"/>
        <v>44154</v>
      </c>
      <c r="F98" s="51">
        <f t="shared" si="18"/>
        <v>97538</v>
      </c>
      <c r="G98" s="51">
        <f t="shared" si="19"/>
        <v>46917</v>
      </c>
      <c r="H98" s="52">
        <f t="shared" si="20"/>
        <v>50621</v>
      </c>
      <c r="I98" s="910">
        <f t="shared" si="23"/>
        <v>40059</v>
      </c>
      <c r="J98" s="910">
        <f t="shared" si="24"/>
        <v>44154</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t="15" hidden="1" x14ac:dyDescent="0.25">
      <c r="A99" s="79" t="s">
        <v>48</v>
      </c>
      <c r="B99" s="471" t="s">
        <v>138</v>
      </c>
      <c r="C99" s="29" t="str">
        <f t="shared" si="15"/>
        <v>England – PCNs - BARNET 3 PCN</v>
      </c>
      <c r="D99" s="50">
        <f t="shared" si="16"/>
        <v>27406</v>
      </c>
      <c r="E99" s="50">
        <f t="shared" si="17"/>
        <v>30132</v>
      </c>
      <c r="F99" s="51">
        <f t="shared" si="18"/>
        <v>66458</v>
      </c>
      <c r="G99" s="51">
        <f t="shared" si="19"/>
        <v>32039</v>
      </c>
      <c r="H99" s="52">
        <f t="shared" si="20"/>
        <v>34419</v>
      </c>
      <c r="I99" s="910">
        <f t="shared" si="23"/>
        <v>27406</v>
      </c>
      <c r="J99" s="910">
        <f t="shared" si="24"/>
        <v>30132</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t="15" hidden="1" x14ac:dyDescent="0.25">
      <c r="A100" s="79" t="s">
        <v>48</v>
      </c>
      <c r="B100" s="471" t="s">
        <v>139</v>
      </c>
      <c r="C100" s="29" t="str">
        <f t="shared" si="15"/>
        <v>England – PCNs - BARNET 4 PCN</v>
      </c>
      <c r="D100" s="50">
        <f t="shared" si="16"/>
        <v>19247</v>
      </c>
      <c r="E100" s="50">
        <f t="shared" si="17"/>
        <v>21179</v>
      </c>
      <c r="F100" s="51">
        <f t="shared" si="18"/>
        <v>48205</v>
      </c>
      <c r="G100" s="51">
        <f t="shared" si="19"/>
        <v>23287</v>
      </c>
      <c r="H100" s="52">
        <f t="shared" si="20"/>
        <v>24918</v>
      </c>
      <c r="I100" s="910">
        <f t="shared" si="23"/>
        <v>19247</v>
      </c>
      <c r="J100" s="910">
        <f t="shared" si="24"/>
        <v>21179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t="15" hidden="1" x14ac:dyDescent="0.25">
      <c r="A101" s="79" t="s">
        <v>48</v>
      </c>
      <c r="B101" s="471" t="s">
        <v>140</v>
      </c>
      <c r="C101" s="29" t="str">
        <f t="shared" si="15"/>
        <v>England – PCNs - BARNET 5 PCN</v>
      </c>
      <c r="D101" s="50">
        <f t="shared" si="16"/>
        <v>20436</v>
      </c>
      <c r="E101" s="50">
        <f t="shared" si="17"/>
        <v>21084</v>
      </c>
      <c r="F101" s="51">
        <f t="shared" si="18"/>
        <v>48349</v>
      </c>
      <c r="G101" s="51">
        <f t="shared" si="19"/>
        <v>24015</v>
      </c>
      <c r="H101" s="52">
        <f t="shared" si="20"/>
        <v>24334</v>
      </c>
      <c r="I101" s="910">
        <f t="shared" si="23"/>
        <v>20436</v>
      </c>
      <c r="J101" s="910">
        <f t="shared" si="24"/>
        <v>21084</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t="15" hidden="1" x14ac:dyDescent="0.25">
      <c r="A102" s="79" t="s">
        <v>48</v>
      </c>
      <c r="B102" s="471" t="s">
        <v>141</v>
      </c>
      <c r="C102" s="29" t="str">
        <f t="shared" si="15"/>
        <v>England – PCNs - BARNET 6 PCN</v>
      </c>
      <c r="D102" s="50">
        <f t="shared" si="16"/>
        <v>22523</v>
      </c>
      <c r="E102" s="50">
        <f t="shared" si="17"/>
        <v>24319</v>
      </c>
      <c r="F102" s="51">
        <f t="shared" si="18"/>
        <v>55941</v>
      </c>
      <c r="G102" s="51">
        <f t="shared" si="19"/>
        <v>27206</v>
      </c>
      <c r="H102" s="52">
        <f t="shared" si="20"/>
        <v>28735</v>
      </c>
      <c r="I102" s="910">
        <f t="shared" si="23"/>
        <v>22523</v>
      </c>
      <c r="J102" s="910">
        <f t="shared" si="24"/>
        <v>24319</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t="15" hidden="1" x14ac:dyDescent="0.25">
      <c r="A103" s="79" t="s">
        <v>48</v>
      </c>
      <c r="B103" s="471" t="s">
        <v>142</v>
      </c>
      <c r="C103" s="29" t="str">
        <f t="shared" si="15"/>
        <v>England – PCNs - BARNSLEY PCN</v>
      </c>
      <c r="D103" s="50">
        <f t="shared" si="16"/>
        <v>102426</v>
      </c>
      <c r="E103" s="50">
        <f t="shared" si="17"/>
        <v>109334</v>
      </c>
      <c r="F103" s="51">
        <f t="shared" si="18"/>
        <v>245991</v>
      </c>
      <c r="G103" s="51">
        <f t="shared" si="19"/>
        <v>119964</v>
      </c>
      <c r="H103" s="52">
        <f t="shared" si="20"/>
        <v>126027</v>
      </c>
      <c r="I103" s="910">
        <f t="shared" si="23"/>
        <v>102426</v>
      </c>
      <c r="J103" s="910">
        <f t="shared" si="24"/>
        <v>109334</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t="15" hidden="1" x14ac:dyDescent="0.25">
      <c r="A104" s="79" t="s">
        <v>48</v>
      </c>
      <c r="B104" s="471" t="s">
        <v>143</v>
      </c>
      <c r="C104" s="29" t="str">
        <f t="shared" si="15"/>
        <v>England – PCNs - BARNSTAPLE ALLIANCE PCN</v>
      </c>
      <c r="D104" s="50">
        <f t="shared" si="16"/>
        <v>21173</v>
      </c>
      <c r="E104" s="50">
        <f t="shared" si="17"/>
        <v>23237</v>
      </c>
      <c r="F104" s="51">
        <f t="shared" si="18"/>
        <v>50798</v>
      </c>
      <c r="G104" s="51">
        <f t="shared" si="19"/>
        <v>24457</v>
      </c>
      <c r="H104" s="52">
        <f t="shared" si="20"/>
        <v>26341</v>
      </c>
      <c r="I104" s="910">
        <f t="shared" si="23"/>
        <v>21173</v>
      </c>
      <c r="J104" s="910">
        <f t="shared" si="24"/>
        <v>23237</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t="15" hidden="1" x14ac:dyDescent="0.25">
      <c r="A105" s="79" t="s">
        <v>48</v>
      </c>
      <c r="B105" s="471" t="s">
        <v>144</v>
      </c>
      <c r="C105" s="29" t="str">
        <f t="shared" si="15"/>
        <v>England – PCNs - BARRACK LANE &amp; IVRY STREET PCN</v>
      </c>
      <c r="D105" s="50">
        <f t="shared" si="16"/>
        <v>13434</v>
      </c>
      <c r="E105" s="50">
        <f t="shared" si="17"/>
        <v>13579</v>
      </c>
      <c r="F105" s="51">
        <f t="shared" si="18"/>
        <v>31743</v>
      </c>
      <c r="G105" s="51">
        <f t="shared" si="19"/>
        <v>15876</v>
      </c>
      <c r="H105" s="52">
        <f t="shared" si="20"/>
        <v>15867</v>
      </c>
      <c r="I105" s="910">
        <f t="shared" si="23"/>
        <v>13434</v>
      </c>
      <c r="J105" s="910">
        <f t="shared" si="24"/>
        <v>13579</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t="15" hidden="1" x14ac:dyDescent="0.25">
      <c r="A106" s="79" t="s">
        <v>48</v>
      </c>
      <c r="B106" s="471" t="s">
        <v>145</v>
      </c>
      <c r="C106" s="29" t="str">
        <f t="shared" si="15"/>
        <v>England – PCNs - BARROW TOGETHER PCN</v>
      </c>
      <c r="D106" s="50">
        <f t="shared" si="16"/>
        <v>23491</v>
      </c>
      <c r="E106" s="50">
        <f t="shared" si="17"/>
        <v>24313</v>
      </c>
      <c r="F106" s="51">
        <f t="shared" si="18"/>
        <v>54855</v>
      </c>
      <c r="G106" s="51">
        <f t="shared" si="19"/>
        <v>27107</v>
      </c>
      <c r="H106" s="52">
        <f t="shared" si="20"/>
        <v>27748</v>
      </c>
      <c r="I106" s="910">
        <f t="shared" si="23"/>
        <v>23491</v>
      </c>
      <c r="J106" s="910">
        <f t="shared" si="24"/>
        <v>24313</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t="15" hidden="1" x14ac:dyDescent="0.25">
      <c r="A107" s="79" t="s">
        <v>48</v>
      </c>
      <c r="B107" s="471" t="s">
        <v>146</v>
      </c>
      <c r="C107" s="29" t="str">
        <f t="shared" si="15"/>
        <v>England – PCNs - BATH INDEPENDENTS PCN</v>
      </c>
      <c r="D107" s="50">
        <f t="shared" si="16"/>
        <v>12216</v>
      </c>
      <c r="E107" s="50">
        <f t="shared" si="17"/>
        <v>14086</v>
      </c>
      <c r="F107" s="51">
        <f t="shared" si="18"/>
        <v>29208</v>
      </c>
      <c r="G107" s="51">
        <f t="shared" si="19"/>
        <v>13682</v>
      </c>
      <c r="H107" s="52">
        <f t="shared" si="20"/>
        <v>15526</v>
      </c>
      <c r="I107" s="910">
        <f t="shared" si="23"/>
        <v>12216</v>
      </c>
      <c r="J107" s="910">
        <f t="shared" si="24"/>
        <v>14086</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t="15" hidden="1" x14ac:dyDescent="0.25">
      <c r="A108" s="79" t="s">
        <v>48</v>
      </c>
      <c r="B108" s="471" t="s">
        <v>147</v>
      </c>
      <c r="C108" s="29" t="str">
        <f t="shared" ref="C108:C171" si="25">CONCATENATE(A108," - ",B108)</f>
        <v>England – PCNs - BATLEY BIRSTALL PCN</v>
      </c>
      <c r="D108" s="50">
        <f t="shared" ref="D108:D171" si="26">I108</f>
        <v>22602</v>
      </c>
      <c r="E108" s="50">
        <f t="shared" ref="E108:E171" si="27">J108</f>
        <v>24130</v>
      </c>
      <c r="F108" s="51">
        <f t="shared" ref="F108:F171" si="28">G108+H108</f>
        <v>55714</v>
      </c>
      <c r="G108" s="51">
        <f t="shared" ref="G108:G171" si="29">SUM(M108:CY108)</f>
        <v>27133</v>
      </c>
      <c r="H108" s="52">
        <f t="shared" ref="H108:H171" si="30">SUM(CZ108:GL108)</f>
        <v>28581</v>
      </c>
      <c r="I108" s="910">
        <f t="shared" si="23"/>
        <v>22602</v>
      </c>
      <c r="J108" s="910">
        <f t="shared" si="24"/>
        <v>24130</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t="15" hidden="1" x14ac:dyDescent="0.25">
      <c r="A109" s="79" t="s">
        <v>48</v>
      </c>
      <c r="B109" s="471" t="s">
        <v>148</v>
      </c>
      <c r="C109" s="29" t="str">
        <f t="shared" si="25"/>
        <v>England – PCNs - BATTERSEA PCN</v>
      </c>
      <c r="D109" s="50">
        <f t="shared" si="26"/>
        <v>22102</v>
      </c>
      <c r="E109" s="50">
        <f t="shared" si="27"/>
        <v>23797</v>
      </c>
      <c r="F109" s="51">
        <f t="shared" si="28"/>
        <v>51815</v>
      </c>
      <c r="G109" s="51">
        <f t="shared" si="29"/>
        <v>25146</v>
      </c>
      <c r="H109" s="52">
        <f t="shared" si="30"/>
        <v>26669</v>
      </c>
      <c r="I109" s="910">
        <f t="shared" si="23"/>
        <v>22102</v>
      </c>
      <c r="J109" s="910">
        <f t="shared" si="24"/>
        <v>23797</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t="15" hidden="1" x14ac:dyDescent="0.25">
      <c r="A110" s="79" t="s">
        <v>48</v>
      </c>
      <c r="B110" s="471" t="s">
        <v>149</v>
      </c>
      <c r="C110" s="29" t="str">
        <f t="shared" si="25"/>
        <v>England – PCNs - BAY PCN</v>
      </c>
      <c r="D110" s="50">
        <f t="shared" si="26"/>
        <v>20744</v>
      </c>
      <c r="E110" s="50">
        <f t="shared" si="27"/>
        <v>22267</v>
      </c>
      <c r="F110" s="51">
        <f t="shared" si="28"/>
        <v>49854</v>
      </c>
      <c r="G110" s="51">
        <f t="shared" si="29"/>
        <v>24165</v>
      </c>
      <c r="H110" s="52">
        <f t="shared" si="30"/>
        <v>25689</v>
      </c>
      <c r="I110" s="910">
        <f t="shared" si="23"/>
        <v>20744</v>
      </c>
      <c r="J110" s="910">
        <f t="shared" si="24"/>
        <v>22267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t="15" hidden="1" x14ac:dyDescent="0.25">
      <c r="A111" s="79" t="s">
        <v>48</v>
      </c>
      <c r="B111" s="471" t="s">
        <v>150</v>
      </c>
      <c r="C111" s="29" t="str">
        <f t="shared" si="25"/>
        <v>England – PCNs - BAYWIDE PCN</v>
      </c>
      <c r="D111" s="50">
        <f t="shared" si="26"/>
        <v>22001</v>
      </c>
      <c r="E111" s="50">
        <f t="shared" si="27"/>
        <v>24346</v>
      </c>
      <c r="F111" s="51">
        <f t="shared" si="28"/>
        <v>51532</v>
      </c>
      <c r="G111" s="51">
        <f t="shared" si="29"/>
        <v>24576</v>
      </c>
      <c r="H111" s="52">
        <f t="shared" si="30"/>
        <v>26956</v>
      </c>
      <c r="I111" s="910">
        <f t="shared" si="23"/>
        <v>22001</v>
      </c>
      <c r="J111" s="910">
        <f t="shared" si="24"/>
        <v>24346</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t="15" hidden="1" x14ac:dyDescent="0.25">
      <c r="A112" s="79" t="s">
        <v>48</v>
      </c>
      <c r="B112" s="471" t="s">
        <v>151</v>
      </c>
      <c r="C112" s="29" t="str">
        <f t="shared" si="25"/>
        <v>England – PCNs - BD4+ PCN</v>
      </c>
      <c r="D112" s="50">
        <f t="shared" si="26"/>
        <v>15433</v>
      </c>
      <c r="E112" s="50">
        <f t="shared" si="27"/>
        <v>16549</v>
      </c>
      <c r="F112" s="51">
        <f t="shared" si="28"/>
        <v>38589</v>
      </c>
      <c r="G112" s="51">
        <f t="shared" si="29"/>
        <v>18855</v>
      </c>
      <c r="H112" s="52">
        <f t="shared" si="30"/>
        <v>19734</v>
      </c>
      <c r="I112" s="910">
        <f t="shared" si="23"/>
        <v>15433</v>
      </c>
      <c r="J112" s="910">
        <f t="shared" si="24"/>
        <v>16549</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t="15" hidden="1" x14ac:dyDescent="0.25">
      <c r="A113" s="79" t="s">
        <v>48</v>
      </c>
      <c r="B113" s="471" t="s">
        <v>152</v>
      </c>
      <c r="C113" s="29" t="str">
        <f t="shared" si="25"/>
        <v>England – PCNs - BEACON (CHARNWOOD) PCN</v>
      </c>
      <c r="D113" s="50">
        <f t="shared" si="26"/>
        <v>13542</v>
      </c>
      <c r="E113" s="50">
        <f t="shared" si="27"/>
        <v>14311</v>
      </c>
      <c r="F113" s="51">
        <f t="shared" si="28"/>
        <v>32149</v>
      </c>
      <c r="G113" s="51">
        <f t="shared" si="29"/>
        <v>15726</v>
      </c>
      <c r="H113" s="52">
        <f t="shared" si="30"/>
        <v>16423</v>
      </c>
      <c r="I113" s="910">
        <f t="shared" si="23"/>
        <v>13542</v>
      </c>
      <c r="J113" s="910">
        <f t="shared" si="24"/>
        <v>14311</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t="15" hidden="1" x14ac:dyDescent="0.25">
      <c r="A114" s="79" t="s">
        <v>48</v>
      </c>
      <c r="B114" s="471" t="s">
        <v>153</v>
      </c>
      <c r="C114" s="29" t="str">
        <f t="shared" si="25"/>
        <v>England – PCNs - BEACON MEDICAL GROUP PCN</v>
      </c>
      <c r="D114" s="50">
        <f t="shared" si="26"/>
        <v>16207</v>
      </c>
      <c r="E114" s="50">
        <f t="shared" si="27"/>
        <v>18400</v>
      </c>
      <c r="F114" s="51">
        <f t="shared" si="28"/>
        <v>39612</v>
      </c>
      <c r="G114" s="51">
        <f t="shared" si="29"/>
        <v>18738</v>
      </c>
      <c r="H114" s="52">
        <f t="shared" si="30"/>
        <v>20874</v>
      </c>
      <c r="I114" s="910">
        <f t="shared" si="23"/>
        <v>16207</v>
      </c>
      <c r="J114" s="910">
        <f t="shared" si="24"/>
        <v>18400</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t="15" hidden="1" x14ac:dyDescent="0.25">
      <c r="A115" s="79" t="s">
        <v>48</v>
      </c>
      <c r="B115" s="471" t="s">
        <v>154</v>
      </c>
      <c r="C115" s="29" t="str">
        <f t="shared" si="25"/>
        <v>England – PCNs - BECKENHAM PCN</v>
      </c>
      <c r="D115" s="50">
        <f t="shared" si="26"/>
        <v>22307</v>
      </c>
      <c r="E115" s="50">
        <f t="shared" si="27"/>
        <v>25671</v>
      </c>
      <c r="F115" s="51">
        <f t="shared" si="28"/>
        <v>56758</v>
      </c>
      <c r="G115" s="51">
        <f t="shared" si="29"/>
        <v>26740</v>
      </c>
      <c r="H115" s="52">
        <f t="shared" si="30"/>
        <v>30018</v>
      </c>
      <c r="I115" s="910">
        <f t="shared" si="23"/>
        <v>22307</v>
      </c>
      <c r="J115" s="910">
        <f t="shared" si="24"/>
        <v>25671</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t="15" hidden="1" x14ac:dyDescent="0.25">
      <c r="A116" s="79" t="s">
        <v>48</v>
      </c>
      <c r="B116" s="471" t="s">
        <v>155</v>
      </c>
      <c r="C116" s="29" t="str">
        <f t="shared" si="25"/>
        <v>England – PCNs - BEESTON PCN</v>
      </c>
      <c r="D116" s="50">
        <f t="shared" si="26"/>
        <v>18779</v>
      </c>
      <c r="E116" s="50">
        <f t="shared" si="27"/>
        <v>17300</v>
      </c>
      <c r="F116" s="51">
        <f t="shared" si="28"/>
        <v>43476</v>
      </c>
      <c r="G116" s="51">
        <f t="shared" si="29"/>
        <v>22558</v>
      </c>
      <c r="H116" s="52">
        <f t="shared" si="30"/>
        <v>20918</v>
      </c>
      <c r="I116" s="910">
        <f t="shared" si="23"/>
        <v>18779</v>
      </c>
      <c r="J116" s="910">
        <f t="shared" si="24"/>
        <v>17300</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t="15" hidden="1" x14ac:dyDescent="0.25">
      <c r="A117" s="79" t="s">
        <v>48</v>
      </c>
      <c r="B117" s="471" t="s">
        <v>156</v>
      </c>
      <c r="C117" s="29" t="str">
        <f t="shared" si="25"/>
        <v>England – PCNs - BELGRAVE &amp; SPINNEY HILL PCN</v>
      </c>
      <c r="D117" s="50">
        <f t="shared" si="26"/>
        <v>18259</v>
      </c>
      <c r="E117" s="50">
        <f t="shared" si="27"/>
        <v>17965</v>
      </c>
      <c r="F117" s="51">
        <f t="shared" si="28"/>
        <v>41815</v>
      </c>
      <c r="G117" s="51">
        <f t="shared" si="29"/>
        <v>21127</v>
      </c>
      <c r="H117" s="52">
        <f t="shared" si="30"/>
        <v>20688</v>
      </c>
      <c r="I117" s="910">
        <f t="shared" si="23"/>
        <v>18259</v>
      </c>
      <c r="J117" s="910">
        <f t="shared" si="24"/>
        <v>17965</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t="15" hidden="1" x14ac:dyDescent="0.25">
      <c r="A118" s="79" t="s">
        <v>48</v>
      </c>
      <c r="B118" s="471" t="s">
        <v>157</v>
      </c>
      <c r="C118" s="29" t="str">
        <f t="shared" si="25"/>
        <v>England – PCNs - BELPER PCN</v>
      </c>
      <c r="D118" s="50">
        <f t="shared" si="26"/>
        <v>17793</v>
      </c>
      <c r="E118" s="50">
        <f t="shared" si="27"/>
        <v>19587</v>
      </c>
      <c r="F118" s="51">
        <f t="shared" si="28"/>
        <v>42161</v>
      </c>
      <c r="G118" s="51">
        <f t="shared" si="29"/>
        <v>20221</v>
      </c>
      <c r="H118" s="52">
        <f t="shared" si="30"/>
        <v>21940</v>
      </c>
      <c r="I118" s="910">
        <f t="shared" si="23"/>
        <v>17793</v>
      </c>
      <c r="J118" s="910">
        <f t="shared" si="24"/>
        <v>19587</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t="15" hidden="1" x14ac:dyDescent="0.25">
      <c r="A119" s="79" t="s">
        <v>48</v>
      </c>
      <c r="B119" s="471" t="s">
        <v>158</v>
      </c>
      <c r="C119" s="29" t="str">
        <f t="shared" si="25"/>
        <v>England – PCNs - BENFLEET PCN</v>
      </c>
      <c r="D119" s="50">
        <f t="shared" si="26"/>
        <v>18034</v>
      </c>
      <c r="E119" s="50">
        <f t="shared" si="27"/>
        <v>20160</v>
      </c>
      <c r="F119" s="51">
        <f t="shared" si="28"/>
        <v>43744</v>
      </c>
      <c r="G119" s="51">
        <f t="shared" si="29"/>
        <v>20925</v>
      </c>
      <c r="H119" s="52">
        <f t="shared" si="30"/>
        <v>22819</v>
      </c>
      <c r="I119" s="910">
        <f t="shared" si="23"/>
        <v>18034</v>
      </c>
      <c r="J119" s="910">
        <f t="shared" si="24"/>
        <v>20160</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t="15" hidden="1" x14ac:dyDescent="0.25">
      <c r="A120" s="79" t="s">
        <v>48</v>
      </c>
      <c r="B120" s="471" t="s">
        <v>159</v>
      </c>
      <c r="C120" s="29" t="str">
        <f t="shared" si="25"/>
        <v>England – PCNs - BERKELEY VALE PCN</v>
      </c>
      <c r="D120" s="50">
        <f t="shared" si="26"/>
        <v>18474</v>
      </c>
      <c r="E120" s="50">
        <f t="shared" si="27"/>
        <v>20005</v>
      </c>
      <c r="F120" s="51">
        <f t="shared" si="28"/>
        <v>44040</v>
      </c>
      <c r="G120" s="51">
        <f t="shared" si="29"/>
        <v>21321</v>
      </c>
      <c r="H120" s="52">
        <f t="shared" si="30"/>
        <v>22719</v>
      </c>
      <c r="I120" s="910">
        <f t="shared" si="23"/>
        <v>18474</v>
      </c>
      <c r="J120" s="910">
        <f t="shared" si="24"/>
        <v>20005</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t="15" hidden="1" x14ac:dyDescent="0.25">
      <c r="A121" s="79" t="s">
        <v>48</v>
      </c>
      <c r="B121" s="471" t="s">
        <v>160</v>
      </c>
      <c r="C121" s="29" t="str">
        <f t="shared" si="25"/>
        <v>England – PCNs - BESTWOOD AND SHERWOOD PCN</v>
      </c>
      <c r="D121" s="50">
        <f t="shared" si="26"/>
        <v>20804</v>
      </c>
      <c r="E121" s="50">
        <f t="shared" si="27"/>
        <v>21910</v>
      </c>
      <c r="F121" s="51">
        <f t="shared" si="28"/>
        <v>50322</v>
      </c>
      <c r="G121" s="51">
        <f t="shared" si="29"/>
        <v>24717</v>
      </c>
      <c r="H121" s="52">
        <f t="shared" si="30"/>
        <v>25605</v>
      </c>
      <c r="I121" s="910">
        <f t="shared" si="23"/>
        <v>20804</v>
      </c>
      <c r="J121" s="910">
        <f t="shared" si="24"/>
        <v>21910</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t="15" hidden="1" x14ac:dyDescent="0.25">
      <c r="A122" s="79" t="s">
        <v>48</v>
      </c>
      <c r="B122" s="471" t="s">
        <v>161</v>
      </c>
      <c r="C122" s="29" t="str">
        <f t="shared" si="25"/>
        <v>England – PCNs - BETTER HEALTH MCR PCN</v>
      </c>
      <c r="D122" s="50">
        <f t="shared" si="26"/>
        <v>18230</v>
      </c>
      <c r="E122" s="50">
        <f t="shared" si="27"/>
        <v>17432</v>
      </c>
      <c r="F122" s="51">
        <f t="shared" si="28"/>
        <v>40466</v>
      </c>
      <c r="G122" s="51">
        <f t="shared" si="29"/>
        <v>20732</v>
      </c>
      <c r="H122" s="52">
        <f t="shared" si="30"/>
        <v>19734</v>
      </c>
      <c r="I122" s="910">
        <f t="shared" si="23"/>
        <v>18230</v>
      </c>
      <c r="J122" s="910">
        <f t="shared" si="24"/>
        <v>17432</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t="15" hidden="1" x14ac:dyDescent="0.25">
      <c r="A123" s="79" t="s">
        <v>48</v>
      </c>
      <c r="B123" s="471" t="s">
        <v>162</v>
      </c>
      <c r="C123" s="29" t="str">
        <f t="shared" si="25"/>
        <v>England – PCNs - BEVERLEY PCN</v>
      </c>
      <c r="D123" s="50">
        <f t="shared" si="26"/>
        <v>20482</v>
      </c>
      <c r="E123" s="50">
        <f t="shared" si="27"/>
        <v>23534</v>
      </c>
      <c r="F123" s="51">
        <f t="shared" si="28"/>
        <v>49623</v>
      </c>
      <c r="G123" s="51">
        <f t="shared" si="29"/>
        <v>23401</v>
      </c>
      <c r="H123" s="52">
        <f t="shared" si="30"/>
        <v>26222</v>
      </c>
      <c r="I123" s="910">
        <f t="shared" si="23"/>
        <v>20482</v>
      </c>
      <c r="J123" s="910">
        <f t="shared" si="24"/>
        <v>23534</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t="15" hidden="1" x14ac:dyDescent="0.25">
      <c r="A124" s="79" t="s">
        <v>48</v>
      </c>
      <c r="B124" s="471" t="s">
        <v>163</v>
      </c>
      <c r="C124" s="29" t="str">
        <f t="shared" si="25"/>
        <v>England – PCNs - BEXHILL PCN</v>
      </c>
      <c r="D124" s="50">
        <f t="shared" si="26"/>
        <v>18853</v>
      </c>
      <c r="E124" s="50">
        <f t="shared" si="27"/>
        <v>22103</v>
      </c>
      <c r="F124" s="51">
        <f t="shared" si="28"/>
        <v>45787</v>
      </c>
      <c r="G124" s="51">
        <f t="shared" si="29"/>
        <v>21340</v>
      </c>
      <c r="H124" s="52">
        <f t="shared" si="30"/>
        <v>24447</v>
      </c>
      <c r="I124" s="910">
        <f t="shared" si="23"/>
        <v>18853</v>
      </c>
      <c r="J124" s="910">
        <f t="shared" si="24"/>
        <v>22103</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t="15" hidden="1" x14ac:dyDescent="0.25">
      <c r="A125" s="79" t="s">
        <v>48</v>
      </c>
      <c r="B125" s="471" t="s">
        <v>164</v>
      </c>
      <c r="C125" s="29" t="str">
        <f t="shared" si="25"/>
        <v>England – PCNs - BICESTER PCN</v>
      </c>
      <c r="D125" s="50">
        <f t="shared" si="26"/>
        <v>21135</v>
      </c>
      <c r="E125" s="50">
        <f t="shared" si="27"/>
        <v>23056</v>
      </c>
      <c r="F125" s="51">
        <f t="shared" si="28"/>
        <v>52198</v>
      </c>
      <c r="G125" s="51">
        <f t="shared" si="29"/>
        <v>25233</v>
      </c>
      <c r="H125" s="52">
        <f t="shared" si="30"/>
        <v>26965</v>
      </c>
      <c r="I125" s="910">
        <f t="shared" si="23"/>
        <v>21135</v>
      </c>
      <c r="J125" s="910">
        <f t="shared" si="24"/>
        <v>23056</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t="15" hidden="1" x14ac:dyDescent="0.25">
      <c r="A126" s="79" t="s">
        <v>48</v>
      </c>
      <c r="B126" s="471" t="s">
        <v>165</v>
      </c>
      <c r="C126" s="29" t="str">
        <f t="shared" si="25"/>
        <v>England – PCNs - BILLERICAY PCN</v>
      </c>
      <c r="D126" s="50">
        <f t="shared" si="26"/>
        <v>15565</v>
      </c>
      <c r="E126" s="50">
        <f t="shared" si="27"/>
        <v>17077</v>
      </c>
      <c r="F126" s="51">
        <f t="shared" si="28"/>
        <v>37970</v>
      </c>
      <c r="G126" s="51">
        <f t="shared" si="29"/>
        <v>18315</v>
      </c>
      <c r="H126" s="52">
        <f t="shared" si="30"/>
        <v>19655</v>
      </c>
      <c r="I126" s="910">
        <f t="shared" si="23"/>
        <v>15565</v>
      </c>
      <c r="J126" s="910">
        <f t="shared" si="24"/>
        <v>17077</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t="15" hidden="1" x14ac:dyDescent="0.25">
      <c r="A127" s="79" t="s">
        <v>48</v>
      </c>
      <c r="B127" s="471" t="s">
        <v>166</v>
      </c>
      <c r="C127" s="29" t="str">
        <f t="shared" si="25"/>
        <v>England – PCNs - BILLINGHAM &amp; NORTON PCN</v>
      </c>
      <c r="D127" s="50">
        <f t="shared" si="26"/>
        <v>19316</v>
      </c>
      <c r="E127" s="50">
        <f t="shared" si="27"/>
        <v>21236</v>
      </c>
      <c r="F127" s="51">
        <f t="shared" si="28"/>
        <v>46876</v>
      </c>
      <c r="G127" s="51">
        <f t="shared" si="29"/>
        <v>22496</v>
      </c>
      <c r="H127" s="52">
        <f t="shared" si="30"/>
        <v>24380</v>
      </c>
      <c r="I127" s="910">
        <f t="shared" si="23"/>
        <v>19316</v>
      </c>
      <c r="J127" s="910">
        <f t="shared" si="24"/>
        <v>21236</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t="15" hidden="1" x14ac:dyDescent="0.25">
      <c r="A128" s="79" t="s">
        <v>48</v>
      </c>
      <c r="B128" s="471" t="s">
        <v>167</v>
      </c>
      <c r="C128" s="29" t="str">
        <f t="shared" si="25"/>
        <v>England – PCNs - BIRKENHEAD PCN</v>
      </c>
      <c r="D128" s="50">
        <f t="shared" si="26"/>
        <v>37529</v>
      </c>
      <c r="E128" s="50">
        <f t="shared" si="27"/>
        <v>38930</v>
      </c>
      <c r="F128" s="51">
        <f t="shared" si="28"/>
        <v>89204</v>
      </c>
      <c r="G128" s="51">
        <f t="shared" si="29"/>
        <v>44072</v>
      </c>
      <c r="H128" s="52">
        <f t="shared" si="30"/>
        <v>45132</v>
      </c>
      <c r="I128" s="910">
        <f t="shared" si="23"/>
        <v>37529</v>
      </c>
      <c r="J128" s="910">
        <f t="shared" si="24"/>
        <v>38930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t="15" hidden="1" x14ac:dyDescent="0.25">
      <c r="A129" s="79" t="s">
        <v>48</v>
      </c>
      <c r="B129" s="471" t="s">
        <v>168</v>
      </c>
      <c r="C129" s="29" t="str">
        <f t="shared" si="25"/>
        <v>England – PCNs - BIRMINGHAM EAST CENTRAL PCN</v>
      </c>
      <c r="D129" s="50">
        <f t="shared" si="26"/>
        <v>19497</v>
      </c>
      <c r="E129" s="50">
        <f t="shared" si="27"/>
        <v>19544</v>
      </c>
      <c r="F129" s="51">
        <f t="shared" si="28"/>
        <v>47840</v>
      </c>
      <c r="G129" s="51">
        <f t="shared" si="29"/>
        <v>23944</v>
      </c>
      <c r="H129" s="52">
        <f t="shared" si="30"/>
        <v>23896</v>
      </c>
      <c r="I129" s="910">
        <f t="shared" si="23"/>
        <v>19497</v>
      </c>
      <c r="J129" s="910">
        <f t="shared" si="24"/>
        <v>19544</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t="15" hidden="1" x14ac:dyDescent="0.25">
      <c r="A130" s="79" t="s">
        <v>48</v>
      </c>
      <c r="B130" s="471" t="s">
        <v>169</v>
      </c>
      <c r="C130" s="29" t="str">
        <f t="shared" si="25"/>
        <v>England – PCNs - BIRTLEY AND CENTRAL GATESHEAD PCN</v>
      </c>
      <c r="D130" s="50">
        <f t="shared" si="26"/>
        <v>18574</v>
      </c>
      <c r="E130" s="50">
        <f t="shared" si="27"/>
        <v>17721</v>
      </c>
      <c r="F130" s="51">
        <f t="shared" si="28"/>
        <v>41432</v>
      </c>
      <c r="G130" s="51">
        <f t="shared" si="29"/>
        <v>21198</v>
      </c>
      <c r="H130" s="52">
        <f t="shared" si="30"/>
        <v>20234</v>
      </c>
      <c r="I130" s="910">
        <f t="shared" si="23"/>
        <v>18574</v>
      </c>
      <c r="J130" s="910">
        <f t="shared" si="24"/>
        <v>17721</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t="15" hidden="1" x14ac:dyDescent="0.25">
      <c r="A131" s="79" t="s">
        <v>48</v>
      </c>
      <c r="B131" s="471" t="s">
        <v>170</v>
      </c>
      <c r="C131" s="29" t="str">
        <f t="shared" si="25"/>
        <v>England – PCNs - BISHOP AUCKLAND PCN</v>
      </c>
      <c r="D131" s="50">
        <f t="shared" si="26"/>
        <v>14873</v>
      </c>
      <c r="E131" s="50">
        <f t="shared" si="27"/>
        <v>16230</v>
      </c>
      <c r="F131" s="51">
        <f t="shared" si="28"/>
        <v>35812</v>
      </c>
      <c r="G131" s="51">
        <f t="shared" si="29"/>
        <v>17361</v>
      </c>
      <c r="H131" s="52">
        <f t="shared" si="30"/>
        <v>18451</v>
      </c>
      <c r="I131" s="910">
        <f t="shared" si="23"/>
        <v>14873</v>
      </c>
      <c r="J131" s="910">
        <f t="shared" si="24"/>
        <v>16230</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t="15" hidden="1" x14ac:dyDescent="0.25">
      <c r="A132" s="79" t="s">
        <v>48</v>
      </c>
      <c r="B132" s="471" t="s">
        <v>171</v>
      </c>
      <c r="C132" s="29" t="str">
        <f t="shared" si="25"/>
        <v>England – PCNs - BLACKBOURNE PCN</v>
      </c>
      <c r="D132" s="50">
        <f t="shared" si="26"/>
        <v>15734</v>
      </c>
      <c r="E132" s="50">
        <f t="shared" si="27"/>
        <v>17229</v>
      </c>
      <c r="F132" s="51">
        <f t="shared" si="28"/>
        <v>37202</v>
      </c>
      <c r="G132" s="51">
        <f t="shared" si="29"/>
        <v>17928</v>
      </c>
      <c r="H132" s="52">
        <f t="shared" si="30"/>
        <v>19274</v>
      </c>
      <c r="I132" s="910">
        <f t="shared" si="23"/>
        <v>15734</v>
      </c>
      <c r="J132" s="910">
        <f t="shared" si="24"/>
        <v>17229</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t="15" hidden="1" x14ac:dyDescent="0.25">
      <c r="A133" s="79" t="s">
        <v>48</v>
      </c>
      <c r="B133" s="471" t="s">
        <v>172</v>
      </c>
      <c r="C133" s="29" t="str">
        <f t="shared" si="25"/>
        <v>England – PCNs - BLACKBURN EAST PCN</v>
      </c>
      <c r="D133" s="50">
        <f t="shared" si="26"/>
        <v>20833</v>
      </c>
      <c r="E133" s="50">
        <f t="shared" si="27"/>
        <v>22163</v>
      </c>
      <c r="F133" s="51">
        <f t="shared" si="28"/>
        <v>52589</v>
      </c>
      <c r="G133" s="51">
        <f t="shared" si="29"/>
        <v>25757</v>
      </c>
      <c r="H133" s="52">
        <f t="shared" si="30"/>
        <v>26832</v>
      </c>
      <c r="I133" s="910">
        <f t="shared" si="23"/>
        <v>20833</v>
      </c>
      <c r="J133" s="910">
        <f t="shared" si="24"/>
        <v>22163</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t="15" hidden="1" x14ac:dyDescent="0.25">
      <c r="A134" s="79" t="s">
        <v>48</v>
      </c>
      <c r="B134" s="471" t="s">
        <v>173</v>
      </c>
      <c r="C134" s="29" t="str">
        <f t="shared" si="25"/>
        <v>England – PCNs - BLACKBURN NORTH PCN</v>
      </c>
      <c r="D134" s="50">
        <f t="shared" si="26"/>
        <v>18336</v>
      </c>
      <c r="E134" s="50">
        <f t="shared" si="27"/>
        <v>18173</v>
      </c>
      <c r="F134" s="51">
        <f t="shared" si="28"/>
        <v>43938</v>
      </c>
      <c r="G134" s="51">
        <f t="shared" si="29"/>
        <v>22033</v>
      </c>
      <c r="H134" s="52">
        <f t="shared" si="30"/>
        <v>21905</v>
      </c>
      <c r="I134" s="910">
        <f t="shared" si="23"/>
        <v>18336</v>
      </c>
      <c r="J134" s="910">
        <f t="shared" si="24"/>
        <v>18173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t="15" hidden="1" x14ac:dyDescent="0.25">
      <c r="A135" s="79" t="s">
        <v>48</v>
      </c>
      <c r="B135" s="471" t="s">
        <v>174</v>
      </c>
      <c r="C135" s="29" t="str">
        <f t="shared" si="25"/>
        <v>England – PCNs - BLACKBURN WEST PCN</v>
      </c>
      <c r="D135" s="50">
        <f t="shared" si="26"/>
        <v>18289</v>
      </c>
      <c r="E135" s="50">
        <f t="shared" si="27"/>
        <v>18236</v>
      </c>
      <c r="F135" s="51">
        <f t="shared" si="28"/>
        <v>43292</v>
      </c>
      <c r="G135" s="51">
        <f t="shared" si="29"/>
        <v>21716</v>
      </c>
      <c r="H135" s="52">
        <f t="shared" si="30"/>
        <v>21576</v>
      </c>
      <c r="I135" s="910">
        <f t="shared" si="23"/>
        <v>18289</v>
      </c>
      <c r="J135" s="910">
        <f t="shared" si="24"/>
        <v>18236</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t="15" hidden="1" x14ac:dyDescent="0.25">
      <c r="A136" s="79" t="s">
        <v>48</v>
      </c>
      <c r="B136" s="471" t="s">
        <v>175</v>
      </c>
      <c r="C136" s="29" t="str">
        <f t="shared" si="25"/>
        <v>England – PCNs - BLACKHEATH AND CHARLTON PCN</v>
      </c>
      <c r="D136" s="50">
        <f t="shared" si="26"/>
        <v>18448</v>
      </c>
      <c r="E136" s="50">
        <f t="shared" si="27"/>
        <v>21119</v>
      </c>
      <c r="F136" s="51">
        <f t="shared" si="28"/>
        <v>46343</v>
      </c>
      <c r="G136" s="51">
        <f t="shared" si="29"/>
        <v>21816</v>
      </c>
      <c r="H136" s="52">
        <f t="shared" si="30"/>
        <v>24527</v>
      </c>
      <c r="I136" s="910">
        <f t="shared" si="23"/>
        <v>18448</v>
      </c>
      <c r="J136" s="910">
        <f t="shared" si="24"/>
        <v>21119</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t="15" hidden="1" x14ac:dyDescent="0.25">
      <c r="A137" s="79" t="s">
        <v>48</v>
      </c>
      <c r="B137" s="471" t="s">
        <v>176</v>
      </c>
      <c r="C137" s="29" t="str">
        <f t="shared" si="25"/>
        <v>England – PCNs - BLACKPOOL CENTRAL PCN</v>
      </c>
      <c r="D137" s="50">
        <f t="shared" si="26"/>
        <v>10940</v>
      </c>
      <c r="E137" s="50">
        <f t="shared" si="27"/>
        <v>12130</v>
      </c>
      <c r="F137" s="51">
        <f t="shared" si="28"/>
        <v>27192</v>
      </c>
      <c r="G137" s="51">
        <f t="shared" si="29"/>
        <v>13030</v>
      </c>
      <c r="H137" s="52">
        <f t="shared" si="30"/>
        <v>14162</v>
      </c>
      <c r="I137" s="910">
        <f t="shared" si="23"/>
        <v>10940</v>
      </c>
      <c r="J137" s="910">
        <f t="shared" si="24"/>
        <v>12130</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t="15" hidden="1" x14ac:dyDescent="0.25">
      <c r="A138" s="79" t="s">
        <v>48</v>
      </c>
      <c r="B138" s="471" t="s">
        <v>177</v>
      </c>
      <c r="C138" s="29" t="str">
        <f t="shared" si="25"/>
        <v>England – PCNs - BLACKPOOL CENTRAL WEST PCN</v>
      </c>
      <c r="D138" s="50">
        <f t="shared" si="26"/>
        <v>13633</v>
      </c>
      <c r="E138" s="50">
        <f t="shared" si="27"/>
        <v>12203</v>
      </c>
      <c r="F138" s="51">
        <f t="shared" si="28"/>
        <v>29977</v>
      </c>
      <c r="G138" s="51">
        <f t="shared" si="29"/>
        <v>15758</v>
      </c>
      <c r="H138" s="52">
        <f t="shared" si="30"/>
        <v>14219</v>
      </c>
      <c r="I138" s="910">
        <f t="shared" si="23"/>
        <v>13633</v>
      </c>
      <c r="J138" s="910">
        <f t="shared" si="24"/>
        <v>12203</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t="15" hidden="1" x14ac:dyDescent="0.25">
      <c r="A139" s="79" t="s">
        <v>48</v>
      </c>
      <c r="B139" s="471" t="s">
        <v>178</v>
      </c>
      <c r="C139" s="29" t="str">
        <f t="shared" si="25"/>
        <v>England – PCNs - BLACKPOOL NORTH PCN</v>
      </c>
      <c r="D139" s="50">
        <f t="shared" si="26"/>
        <v>10744</v>
      </c>
      <c r="E139" s="50">
        <f t="shared" si="27"/>
        <v>11580</v>
      </c>
      <c r="F139" s="51">
        <f t="shared" si="28"/>
        <v>25395</v>
      </c>
      <c r="G139" s="51">
        <f t="shared" si="29"/>
        <v>12352</v>
      </c>
      <c r="H139" s="52">
        <f t="shared" si="30"/>
        <v>13043</v>
      </c>
      <c r="I139" s="910">
        <f t="shared" si="23"/>
        <v>10744</v>
      </c>
      <c r="J139" s="910">
        <f t="shared" si="24"/>
        <v>11580</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t="15" hidden="1" x14ac:dyDescent="0.25">
      <c r="A140" s="79" t="s">
        <v>48</v>
      </c>
      <c r="B140" s="471" t="s">
        <v>179</v>
      </c>
      <c r="C140" s="29" t="str">
        <f t="shared" si="25"/>
        <v>England – PCNs - BLACKPOOL SOUTH CENTRAL PCN</v>
      </c>
      <c r="D140" s="50">
        <f t="shared" si="26"/>
        <v>11461</v>
      </c>
      <c r="E140" s="50">
        <f t="shared" si="27"/>
        <v>11023</v>
      </c>
      <c r="F140" s="51">
        <f t="shared" si="28"/>
        <v>26486</v>
      </c>
      <c r="G140" s="51">
        <f t="shared" si="29"/>
        <v>13518</v>
      </c>
      <c r="H140" s="52">
        <f t="shared" si="30"/>
        <v>12968</v>
      </c>
      <c r="I140" s="910">
        <f t="shared" si="23"/>
        <v>11461</v>
      </c>
      <c r="J140" s="910">
        <f t="shared" si="24"/>
        <v>11023</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t="15" hidden="1" x14ac:dyDescent="0.25">
      <c r="A141" s="79" t="s">
        <v>48</v>
      </c>
      <c r="B141" s="471" t="s">
        <v>180</v>
      </c>
      <c r="C141" s="29" t="str">
        <f t="shared" si="25"/>
        <v>England – PCNs - BLACKPOOL SOUTH PCN</v>
      </c>
      <c r="D141" s="50">
        <f t="shared" si="26"/>
        <v>14659</v>
      </c>
      <c r="E141" s="50">
        <f t="shared" si="27"/>
        <v>15488</v>
      </c>
      <c r="F141" s="51">
        <f t="shared" si="28"/>
        <v>34360</v>
      </c>
      <c r="G141" s="51">
        <f t="shared" si="29"/>
        <v>16801</v>
      </c>
      <c r="H141" s="52">
        <f t="shared" si="30"/>
        <v>17559</v>
      </c>
      <c r="I141" s="910">
        <f t="shared" si="23"/>
        <v>14659</v>
      </c>
      <c r="J141" s="910">
        <f t="shared" si="24"/>
        <v>15488</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t="15" hidden="1" x14ac:dyDescent="0.25">
      <c r="A142" s="79" t="s">
        <v>48</v>
      </c>
      <c r="B142" s="471" t="s">
        <v>181</v>
      </c>
      <c r="C142" s="29" t="str">
        <f t="shared" si="25"/>
        <v>England – PCNs - BLANDFORD PCN</v>
      </c>
      <c r="D142" s="50">
        <f t="shared" si="26"/>
        <v>8835</v>
      </c>
      <c r="E142" s="50">
        <f t="shared" si="27"/>
        <v>10076</v>
      </c>
      <c r="F142" s="51">
        <f t="shared" si="28"/>
        <v>21635</v>
      </c>
      <c r="G142" s="51">
        <f t="shared" si="29"/>
        <v>10170</v>
      </c>
      <c r="H142" s="52">
        <f t="shared" si="30"/>
        <v>11465</v>
      </c>
      <c r="I142" s="910">
        <f t="shared" si="23"/>
        <v>8835</v>
      </c>
      <c r="J142" s="910">
        <f t="shared" si="24"/>
        <v>10076</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t="15" hidden="1" x14ac:dyDescent="0.25">
      <c r="A143" s="79" t="s">
        <v>48</v>
      </c>
      <c r="B143" s="471" t="s">
        <v>182</v>
      </c>
      <c r="C143" s="29" t="str">
        <f t="shared" si="25"/>
        <v>England – PCNs - BLUE PCN</v>
      </c>
      <c r="D143" s="50">
        <f t="shared" si="26"/>
        <v>20560</v>
      </c>
      <c r="E143" s="50">
        <f t="shared" si="27"/>
        <v>20900</v>
      </c>
      <c r="F143" s="51">
        <f t="shared" si="28"/>
        <v>48377</v>
      </c>
      <c r="G143" s="51">
        <f t="shared" si="29"/>
        <v>24128</v>
      </c>
      <c r="H143" s="52">
        <f t="shared" si="30"/>
        <v>24249</v>
      </c>
      <c r="I143" s="910">
        <f t="shared" si="23"/>
        <v>20560</v>
      </c>
      <c r="J143" s="910">
        <f t="shared" si="24"/>
        <v>20900</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t="15" hidden="1" x14ac:dyDescent="0.25">
      <c r="A144" s="79" t="s">
        <v>48</v>
      </c>
      <c r="B144" s="471" t="s">
        <v>183</v>
      </c>
      <c r="C144" s="29" t="str">
        <f t="shared" si="25"/>
        <v>England – PCNs - BLYTH PCN</v>
      </c>
      <c r="D144" s="50">
        <f t="shared" si="26"/>
        <v>15276</v>
      </c>
      <c r="E144" s="50">
        <f t="shared" si="27"/>
        <v>16568</v>
      </c>
      <c r="F144" s="51">
        <f t="shared" si="28"/>
        <v>37113</v>
      </c>
      <c r="G144" s="51">
        <f t="shared" si="29"/>
        <v>17980</v>
      </c>
      <c r="H144" s="52">
        <f t="shared" si="30"/>
        <v>19133</v>
      </c>
      <c r="I144" s="910">
        <f t="shared" si="23"/>
        <v>15276</v>
      </c>
      <c r="J144" s="910">
        <f t="shared" si="24"/>
        <v>16568</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t="15" hidden="1" x14ac:dyDescent="0.25">
      <c r="A145" s="79" t="s">
        <v>48</v>
      </c>
      <c r="B145" s="471" t="s">
        <v>184</v>
      </c>
      <c r="C145" s="29" t="str">
        <f t="shared" si="25"/>
        <v>England – PCNs - BMC PASTON PCN</v>
      </c>
      <c r="D145" s="50">
        <f t="shared" si="26"/>
        <v>17861</v>
      </c>
      <c r="E145" s="50">
        <f t="shared" si="27"/>
        <v>18246</v>
      </c>
      <c r="F145" s="51">
        <f t="shared" si="28"/>
        <v>42364</v>
      </c>
      <c r="G145" s="51">
        <f t="shared" si="29"/>
        <v>21044</v>
      </c>
      <c r="H145" s="52">
        <f t="shared" si="30"/>
        <v>21320</v>
      </c>
      <c r="I145" s="910">
        <f t="shared" si="23"/>
        <v>17861</v>
      </c>
      <c r="J145" s="910">
        <f t="shared" si="24"/>
        <v>18246</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t="15" hidden="1" x14ac:dyDescent="0.25">
      <c r="A146" s="79" t="s">
        <v>48</v>
      </c>
      <c r="B146" s="471" t="s">
        <v>185</v>
      </c>
      <c r="C146" s="29" t="str">
        <f t="shared" si="25"/>
        <v>England – PCNs - BOGNOR COASTAL ALLIANCE PCN</v>
      </c>
      <c r="D146" s="50">
        <f t="shared" si="26"/>
        <v>14374</v>
      </c>
      <c r="E146" s="50">
        <f t="shared" si="27"/>
        <v>15738</v>
      </c>
      <c r="F146" s="51">
        <f t="shared" si="28"/>
        <v>33645</v>
      </c>
      <c r="G146" s="51">
        <f t="shared" si="29"/>
        <v>16185</v>
      </c>
      <c r="H146" s="52">
        <f t="shared" si="30"/>
        <v>17460</v>
      </c>
      <c r="I146" s="910">
        <f t="shared" si="23"/>
        <v>14374</v>
      </c>
      <c r="J146" s="910">
        <f t="shared" si="24"/>
        <v>15738</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t="15" hidden="1" x14ac:dyDescent="0.25">
      <c r="A147" s="79" t="s">
        <v>48</v>
      </c>
      <c r="B147" s="471" t="s">
        <v>186</v>
      </c>
      <c r="C147" s="29" t="str">
        <f t="shared" si="25"/>
        <v>England – PCNs - BOLTON CENTRAL PCN</v>
      </c>
      <c r="D147" s="50">
        <f t="shared" si="26"/>
        <v>20218</v>
      </c>
      <c r="E147" s="50">
        <f t="shared" si="27"/>
        <v>18153</v>
      </c>
      <c r="F147" s="51">
        <f t="shared" si="28"/>
        <v>48165</v>
      </c>
      <c r="G147" s="51">
        <f t="shared" si="29"/>
        <v>25188</v>
      </c>
      <c r="H147" s="52">
        <f t="shared" si="30"/>
        <v>22977</v>
      </c>
      <c r="I147" s="910">
        <f t="shared" si="23"/>
        <v>20218</v>
      </c>
      <c r="J147" s="910">
        <f t="shared" si="24"/>
        <v>18153</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t="15" hidden="1" x14ac:dyDescent="0.25">
      <c r="A148" s="79" t="s">
        <v>48</v>
      </c>
      <c r="B148" s="471" t="s">
        <v>187</v>
      </c>
      <c r="C148" s="29" t="str">
        <f t="shared" si="25"/>
        <v>England – PCNs - BORDESLEY EAST PCN</v>
      </c>
      <c r="D148" s="50">
        <f t="shared" si="26"/>
        <v>14220</v>
      </c>
      <c r="E148" s="50">
        <f t="shared" si="27"/>
        <v>14946</v>
      </c>
      <c r="F148" s="51">
        <f t="shared" si="28"/>
        <v>35920</v>
      </c>
      <c r="G148" s="51">
        <f t="shared" si="29"/>
        <v>17682</v>
      </c>
      <c r="H148" s="52">
        <f t="shared" si="30"/>
        <v>18238</v>
      </c>
      <c r="I148" s="910">
        <f t="shared" si="23"/>
        <v>14220</v>
      </c>
      <c r="J148" s="910">
        <f t="shared" si="24"/>
        <v>14946</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t="15" hidden="1" x14ac:dyDescent="0.25">
      <c r="A149" s="79" t="s">
        <v>48</v>
      </c>
      <c r="B149" s="471" t="s">
        <v>188</v>
      </c>
      <c r="C149" s="29" t="str">
        <f t="shared" si="25"/>
        <v>England – PCNs - BOSTON PCN</v>
      </c>
      <c r="D149" s="50">
        <f t="shared" si="26"/>
        <v>29927</v>
      </c>
      <c r="E149" s="50">
        <f t="shared" si="27"/>
        <v>31107</v>
      </c>
      <c r="F149" s="51">
        <f t="shared" si="28"/>
        <v>70747</v>
      </c>
      <c r="G149" s="51">
        <f t="shared" si="29"/>
        <v>34990</v>
      </c>
      <c r="H149" s="52">
        <f t="shared" si="30"/>
        <v>35757</v>
      </c>
      <c r="I149" s="910">
        <f t="shared" si="23"/>
        <v>29927</v>
      </c>
      <c r="J149" s="910">
        <f t="shared" si="24"/>
        <v>31107</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t="15" hidden="1" x14ac:dyDescent="0.25">
      <c r="A150" s="79" t="s">
        <v>48</v>
      </c>
      <c r="B150" s="471" t="s">
        <v>189</v>
      </c>
      <c r="C150" s="29" t="str">
        <f t="shared" si="25"/>
        <v>England – PCNs - BOSWORTH PCN</v>
      </c>
      <c r="D150" s="50">
        <f t="shared" si="26"/>
        <v>14357</v>
      </c>
      <c r="E150" s="50">
        <f t="shared" si="27"/>
        <v>15681</v>
      </c>
      <c r="F150" s="51">
        <f t="shared" si="28"/>
        <v>34770</v>
      </c>
      <c r="G150" s="51">
        <f t="shared" si="29"/>
        <v>16756</v>
      </c>
      <c r="H150" s="52">
        <f t="shared" si="30"/>
        <v>18014</v>
      </c>
      <c r="I150" s="910">
        <f t="shared" si="23"/>
        <v>14357</v>
      </c>
      <c r="J150" s="910">
        <f t="shared" si="24"/>
        <v>15681</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t="15" hidden="1" x14ac:dyDescent="0.25">
      <c r="A151" s="79" t="s">
        <v>48</v>
      </c>
      <c r="B151" s="471" t="s">
        <v>190</v>
      </c>
      <c r="C151" s="29" t="str">
        <f t="shared" si="25"/>
        <v>England – PCNs - BOURNEMOUTH EAST COLLABORATIVE PCN</v>
      </c>
      <c r="D151" s="50">
        <f t="shared" si="26"/>
        <v>21310</v>
      </c>
      <c r="E151" s="50">
        <f t="shared" si="27"/>
        <v>21411</v>
      </c>
      <c r="F151" s="51">
        <f t="shared" si="28"/>
        <v>48778</v>
      </c>
      <c r="G151" s="51">
        <f t="shared" si="29"/>
        <v>24420</v>
      </c>
      <c r="H151" s="52">
        <f t="shared" si="30"/>
        <v>24358</v>
      </c>
      <c r="I151" s="910">
        <f t="shared" si="23"/>
        <v>21310</v>
      </c>
      <c r="J151" s="910">
        <f t="shared" si="24"/>
        <v>21411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t="15" hidden="1" x14ac:dyDescent="0.25">
      <c r="A152" s="79" t="s">
        <v>48</v>
      </c>
      <c r="B152" s="471" t="s">
        <v>191</v>
      </c>
      <c r="C152" s="29" t="str">
        <f t="shared" si="25"/>
        <v>England – PCNs - BOURNVILLE AND NORTHFIELD PCN</v>
      </c>
      <c r="D152" s="50">
        <f t="shared" si="26"/>
        <v>16515</v>
      </c>
      <c r="E152" s="50">
        <f t="shared" si="27"/>
        <v>18153</v>
      </c>
      <c r="F152" s="51">
        <f t="shared" si="28"/>
        <v>40358</v>
      </c>
      <c r="G152" s="51">
        <f t="shared" si="29"/>
        <v>19382</v>
      </c>
      <c r="H152" s="52">
        <f t="shared" si="30"/>
        <v>20976</v>
      </c>
      <c r="I152" s="910">
        <f t="shared" si="23"/>
        <v>16515</v>
      </c>
      <c r="J152" s="910">
        <f t="shared" si="24"/>
        <v>18153</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t="15" hidden="1" x14ac:dyDescent="0.25">
      <c r="A153" s="79" t="s">
        <v>48</v>
      </c>
      <c r="B153" s="471" t="s">
        <v>192</v>
      </c>
      <c r="C153" s="29" t="str">
        <f t="shared" si="25"/>
        <v>England – PCNs - BRACCAN PCN</v>
      </c>
      <c r="D153" s="50">
        <f t="shared" si="26"/>
        <v>11646</v>
      </c>
      <c r="E153" s="50">
        <f t="shared" si="27"/>
        <v>12609</v>
      </c>
      <c r="F153" s="51">
        <f t="shared" si="28"/>
        <v>28243</v>
      </c>
      <c r="G153" s="51">
        <f t="shared" si="29"/>
        <v>13737</v>
      </c>
      <c r="H153" s="52">
        <f t="shared" si="30"/>
        <v>14506</v>
      </c>
      <c r="I153" s="910">
        <f t="shared" si="23"/>
        <v>11646</v>
      </c>
      <c r="J153" s="910">
        <f t="shared" si="24"/>
        <v>12609</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t="15" hidden="1" x14ac:dyDescent="0.25">
      <c r="A154" s="79" t="s">
        <v>48</v>
      </c>
      <c r="B154" s="471" t="s">
        <v>193</v>
      </c>
      <c r="C154" s="29" t="str">
        <f t="shared" si="25"/>
        <v>England – PCNs - BRACKLEY &amp; TOWCESTER PCN</v>
      </c>
      <c r="D154" s="50">
        <f t="shared" si="26"/>
        <v>18663</v>
      </c>
      <c r="E154" s="50">
        <f t="shared" si="27"/>
        <v>19851</v>
      </c>
      <c r="F154" s="51">
        <f t="shared" si="28"/>
        <v>44624</v>
      </c>
      <c r="G154" s="51">
        <f t="shared" si="29"/>
        <v>21749</v>
      </c>
      <c r="H154" s="52">
        <f t="shared" si="30"/>
        <v>22875</v>
      </c>
      <c r="I154" s="910">
        <f t="shared" si="23"/>
        <v>18663</v>
      </c>
      <c r="J154" s="910">
        <f t="shared" si="24"/>
        <v>19851</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t="15" hidden="1" x14ac:dyDescent="0.25">
      <c r="A155" s="79" t="s">
        <v>48</v>
      </c>
      <c r="B155" s="471" t="s">
        <v>194</v>
      </c>
      <c r="C155" s="29" t="str">
        <f t="shared" si="25"/>
        <v>England – PCNs - BRACKNELL AND DISTRICT PCN</v>
      </c>
      <c r="D155" s="50">
        <f t="shared" si="26"/>
        <v>14624</v>
      </c>
      <c r="E155" s="50">
        <f t="shared" si="27"/>
        <v>15517</v>
      </c>
      <c r="F155" s="51">
        <f t="shared" si="28"/>
        <v>36014</v>
      </c>
      <c r="G155" s="51">
        <f t="shared" si="29"/>
        <v>17578</v>
      </c>
      <c r="H155" s="52">
        <f t="shared" si="30"/>
        <v>18436</v>
      </c>
      <c r="I155" s="910">
        <f t="shared" si="23"/>
        <v>14624</v>
      </c>
      <c r="J155" s="910">
        <f t="shared" si="24"/>
        <v>15517</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t="15" hidden="1" x14ac:dyDescent="0.25">
      <c r="A156" s="79" t="s">
        <v>48</v>
      </c>
      <c r="B156" s="471" t="s">
        <v>195</v>
      </c>
      <c r="C156" s="29" t="str">
        <f t="shared" si="25"/>
        <v>England – PCNs - BRADFORD CITY 4 PCN</v>
      </c>
      <c r="D156" s="50">
        <f t="shared" si="26"/>
        <v>17827</v>
      </c>
      <c r="E156" s="50">
        <f t="shared" si="27"/>
        <v>17817</v>
      </c>
      <c r="F156" s="51">
        <f t="shared" si="28"/>
        <v>44620</v>
      </c>
      <c r="G156" s="51">
        <f t="shared" si="29"/>
        <v>22444</v>
      </c>
      <c r="H156" s="52">
        <f t="shared" si="30"/>
        <v>22176</v>
      </c>
      <c r="I156" s="910">
        <f t="shared" si="23"/>
        <v>17827</v>
      </c>
      <c r="J156" s="910">
        <f t="shared" si="24"/>
        <v>17817</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t="15" hidden="1" x14ac:dyDescent="0.25">
      <c r="A157" s="79" t="s">
        <v>48</v>
      </c>
      <c r="B157" s="471" t="s">
        <v>196</v>
      </c>
      <c r="C157" s="29" t="str">
        <f t="shared" si="25"/>
        <v>England – PCNs - BRADFORD CITY 5 PCN</v>
      </c>
      <c r="D157" s="50">
        <f t="shared" si="26"/>
        <v>23298</v>
      </c>
      <c r="E157" s="50">
        <f t="shared" si="27"/>
        <v>19915</v>
      </c>
      <c r="F157" s="51">
        <f t="shared" si="28"/>
        <v>53869</v>
      </c>
      <c r="G157" s="51">
        <f t="shared" si="29"/>
        <v>28696</v>
      </c>
      <c r="H157" s="52">
        <f t="shared" si="30"/>
        <v>25173</v>
      </c>
      <c r="I157" s="910">
        <f t="shared" ref="I157:I220" si="33">SUM(Y157:CY157)</f>
        <v>23298</v>
      </c>
      <c r="J157" s="910">
        <f t="shared" ref="J157:J220" si="34">SUM(DL157:GL157)</f>
        <v>19915</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t="15" hidden="1" x14ac:dyDescent="0.25">
      <c r="A158" s="79" t="s">
        <v>48</v>
      </c>
      <c r="B158" s="471" t="s">
        <v>197</v>
      </c>
      <c r="C158" s="29" t="str">
        <f t="shared" si="25"/>
        <v>England – PCNs - BRADFORD CITY 6 PCN</v>
      </c>
      <c r="D158" s="50">
        <f t="shared" si="26"/>
        <v>20795</v>
      </c>
      <c r="E158" s="50">
        <f t="shared" si="27"/>
        <v>17298</v>
      </c>
      <c r="F158" s="51">
        <f t="shared" si="28"/>
        <v>46159</v>
      </c>
      <c r="G158" s="51">
        <f t="shared" si="29"/>
        <v>24906</v>
      </c>
      <c r="H158" s="52">
        <f t="shared" si="30"/>
        <v>21253</v>
      </c>
      <c r="I158" s="910">
        <f t="shared" si="33"/>
        <v>20795</v>
      </c>
      <c r="J158" s="910">
        <f t="shared" si="34"/>
        <v>17298</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t="15" hidden="1" x14ac:dyDescent="0.25">
      <c r="A159" s="79" t="s">
        <v>48</v>
      </c>
      <c r="B159" s="471" t="s">
        <v>198</v>
      </c>
      <c r="C159" s="29" t="str">
        <f t="shared" si="25"/>
        <v>England – PCNs - BRADFORD NORTH WEST PCN</v>
      </c>
      <c r="D159" s="50">
        <f t="shared" si="26"/>
        <v>18844</v>
      </c>
      <c r="E159" s="50">
        <f t="shared" si="27"/>
        <v>20150</v>
      </c>
      <c r="F159" s="51">
        <f t="shared" si="28"/>
        <v>47422</v>
      </c>
      <c r="G159" s="51">
        <f t="shared" si="29"/>
        <v>23109</v>
      </c>
      <c r="H159" s="52">
        <f t="shared" si="30"/>
        <v>24313</v>
      </c>
      <c r="I159" s="910">
        <f t="shared" si="33"/>
        <v>18844</v>
      </c>
      <c r="J159" s="910">
        <f t="shared" si="34"/>
        <v>20150</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t="15" hidden="1" x14ac:dyDescent="0.25">
      <c r="A160" s="79" t="s">
        <v>48</v>
      </c>
      <c r="B160" s="471" t="s">
        <v>199</v>
      </c>
      <c r="C160" s="29" t="str">
        <f t="shared" si="25"/>
        <v>England – PCNs - BRADFORD ON AVON &amp; MELKSHAM PCN</v>
      </c>
      <c r="D160" s="50">
        <f t="shared" si="26"/>
        <v>18641</v>
      </c>
      <c r="E160" s="50">
        <f t="shared" si="27"/>
        <v>20694</v>
      </c>
      <c r="F160" s="51">
        <f t="shared" si="28"/>
        <v>44876</v>
      </c>
      <c r="G160" s="51">
        <f t="shared" si="29"/>
        <v>21477</v>
      </c>
      <c r="H160" s="52">
        <f t="shared" si="30"/>
        <v>23399</v>
      </c>
      <c r="I160" s="910">
        <f t="shared" si="33"/>
        <v>18641</v>
      </c>
      <c r="J160" s="910">
        <f t="shared" si="34"/>
        <v>20694</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t="15" hidden="1" x14ac:dyDescent="0.25">
      <c r="A161" s="79" t="s">
        <v>48</v>
      </c>
      <c r="B161" s="471" t="s">
        <v>200</v>
      </c>
      <c r="C161" s="29" t="str">
        <f t="shared" si="25"/>
        <v>England – PCNs - BRAINTREE PCN</v>
      </c>
      <c r="D161" s="50">
        <f t="shared" si="26"/>
        <v>21819</v>
      </c>
      <c r="E161" s="50">
        <f t="shared" si="27"/>
        <v>23699</v>
      </c>
      <c r="F161" s="51">
        <f t="shared" si="28"/>
        <v>53493</v>
      </c>
      <c r="G161" s="51">
        <f t="shared" si="29"/>
        <v>25934</v>
      </c>
      <c r="H161" s="52">
        <f t="shared" si="30"/>
        <v>27559</v>
      </c>
      <c r="I161" s="910">
        <f t="shared" si="33"/>
        <v>21819</v>
      </c>
      <c r="J161" s="910">
        <f t="shared" si="34"/>
        <v>23699</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t="15" hidden="1" x14ac:dyDescent="0.25">
      <c r="A162" s="79" t="s">
        <v>48</v>
      </c>
      <c r="B162" s="471" t="s">
        <v>201</v>
      </c>
      <c r="C162" s="29" t="str">
        <f t="shared" si="25"/>
        <v>England – PCNs - BRAMHALL AND CHEADLE HULME PCN LTD</v>
      </c>
      <c r="D162" s="50">
        <f t="shared" si="26"/>
        <v>22323</v>
      </c>
      <c r="E162" s="50">
        <f t="shared" si="27"/>
        <v>24314</v>
      </c>
      <c r="F162" s="51">
        <f t="shared" si="28"/>
        <v>54027</v>
      </c>
      <c r="G162" s="51">
        <f t="shared" si="29"/>
        <v>26081</v>
      </c>
      <c r="H162" s="52">
        <f t="shared" si="30"/>
        <v>27946</v>
      </c>
      <c r="I162" s="910">
        <f t="shared" si="33"/>
        <v>22323</v>
      </c>
      <c r="J162" s="910">
        <f t="shared" si="34"/>
        <v>24314</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t="15" hidden="1" x14ac:dyDescent="0.25">
      <c r="A163" s="79" t="s">
        <v>48</v>
      </c>
      <c r="B163" s="471" t="s">
        <v>202</v>
      </c>
      <c r="C163" s="29" t="str">
        <f t="shared" si="25"/>
        <v>England – PCNs - BRAMLEY, WORTLEY &amp; MIDDLETON PCN</v>
      </c>
      <c r="D163" s="50">
        <f t="shared" si="26"/>
        <v>6561</v>
      </c>
      <c r="E163" s="50">
        <f t="shared" si="27"/>
        <v>6761</v>
      </c>
      <c r="F163" s="51">
        <f t="shared" si="28"/>
        <v>15751</v>
      </c>
      <c r="G163" s="51">
        <f t="shared" si="29"/>
        <v>7709</v>
      </c>
      <c r="H163" s="52">
        <f t="shared" si="30"/>
        <v>8042</v>
      </c>
      <c r="I163" s="910">
        <f t="shared" si="33"/>
        <v>6561</v>
      </c>
      <c r="J163" s="910">
        <f t="shared" si="34"/>
        <v>6761</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t="15" hidden="1" x14ac:dyDescent="0.25">
      <c r="A164" s="79" t="s">
        <v>48</v>
      </c>
      <c r="B164" s="471" t="s">
        <v>203</v>
      </c>
      <c r="C164" s="29" t="str">
        <f t="shared" si="25"/>
        <v>England – PCNs - BRECKLAND SURGERIES PCN</v>
      </c>
      <c r="D164" s="50">
        <f t="shared" si="26"/>
        <v>17109</v>
      </c>
      <c r="E164" s="50">
        <f t="shared" si="27"/>
        <v>17666</v>
      </c>
      <c r="F164" s="51">
        <f t="shared" si="28"/>
        <v>40304</v>
      </c>
      <c r="G164" s="51">
        <f t="shared" si="29"/>
        <v>19978</v>
      </c>
      <c r="H164" s="52">
        <f t="shared" si="30"/>
        <v>20326</v>
      </c>
      <c r="I164" s="910">
        <f t="shared" si="33"/>
        <v>17109</v>
      </c>
      <c r="J164" s="910">
        <f t="shared" si="34"/>
        <v>17666</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t="15" hidden="1" x14ac:dyDescent="0.25">
      <c r="A165" s="79" t="s">
        <v>48</v>
      </c>
      <c r="B165" s="471" t="s">
        <v>204</v>
      </c>
      <c r="C165" s="29" t="str">
        <f t="shared" si="25"/>
        <v>England – PCNs - BREIGHTMET &amp; LITTLE LEVER PCN</v>
      </c>
      <c r="D165" s="50">
        <f t="shared" si="26"/>
        <v>13906</v>
      </c>
      <c r="E165" s="50">
        <f t="shared" si="27"/>
        <v>14808</v>
      </c>
      <c r="F165" s="51">
        <f t="shared" si="28"/>
        <v>33878</v>
      </c>
      <c r="G165" s="51">
        <f t="shared" si="29"/>
        <v>16502</v>
      </c>
      <c r="H165" s="52">
        <f t="shared" si="30"/>
        <v>17376</v>
      </c>
      <c r="I165" s="910">
        <f t="shared" si="33"/>
        <v>13906</v>
      </c>
      <c r="J165" s="910">
        <f t="shared" si="34"/>
        <v>14808</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t="15" hidden="1" x14ac:dyDescent="0.25">
      <c r="A166" s="79" t="s">
        <v>48</v>
      </c>
      <c r="B166" s="471" t="s">
        <v>205</v>
      </c>
      <c r="C166" s="29" t="str">
        <f t="shared" si="25"/>
        <v>England – PCNs - BRENT CENTRAL KWH PCN</v>
      </c>
      <c r="D166" s="50">
        <f t="shared" si="26"/>
        <v>12901</v>
      </c>
      <c r="E166" s="50">
        <f t="shared" si="27"/>
        <v>12972</v>
      </c>
      <c r="F166" s="51">
        <f t="shared" si="28"/>
        <v>30294</v>
      </c>
      <c r="G166" s="51">
        <f t="shared" si="29"/>
        <v>15213</v>
      </c>
      <c r="H166" s="52">
        <f t="shared" si="30"/>
        <v>15081</v>
      </c>
      <c r="I166" s="910">
        <f t="shared" si="33"/>
        <v>12901</v>
      </c>
      <c r="J166" s="910">
        <f t="shared" si="34"/>
        <v>12972</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t="15" hidden="1" x14ac:dyDescent="0.25">
      <c r="A167" s="79" t="s">
        <v>48</v>
      </c>
      <c r="B167" s="471" t="s">
        <v>206</v>
      </c>
      <c r="C167" s="29" t="str">
        <f t="shared" si="25"/>
        <v>England – PCNs - BRENT NORTH KWH PCN</v>
      </c>
      <c r="D167" s="50">
        <f t="shared" si="26"/>
        <v>18398</v>
      </c>
      <c r="E167" s="50">
        <f t="shared" si="27"/>
        <v>16931</v>
      </c>
      <c r="F167" s="51">
        <f t="shared" si="28"/>
        <v>40860</v>
      </c>
      <c r="G167" s="51">
        <f t="shared" si="29"/>
        <v>21203</v>
      </c>
      <c r="H167" s="52">
        <f t="shared" si="30"/>
        <v>19657</v>
      </c>
      <c r="I167" s="910">
        <f t="shared" si="33"/>
        <v>18398</v>
      </c>
      <c r="J167" s="910">
        <f t="shared" si="34"/>
        <v>16931</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t="15" hidden="1" x14ac:dyDescent="0.25">
      <c r="A168" s="79" t="s">
        <v>48</v>
      </c>
      <c r="B168" s="471" t="s">
        <v>207</v>
      </c>
      <c r="C168" s="29" t="str">
        <f t="shared" si="25"/>
        <v>England – PCNs - BRENT SOUTH KWH PCN</v>
      </c>
      <c r="D168" s="50">
        <f t="shared" si="26"/>
        <v>26976</v>
      </c>
      <c r="E168" s="50">
        <f t="shared" si="27"/>
        <v>28010</v>
      </c>
      <c r="F168" s="51">
        <f t="shared" si="28"/>
        <v>64233</v>
      </c>
      <c r="G168" s="51">
        <f t="shared" si="29"/>
        <v>31680</v>
      </c>
      <c r="H168" s="52">
        <f t="shared" si="30"/>
        <v>32553</v>
      </c>
      <c r="I168" s="910">
        <f t="shared" si="33"/>
        <v>26976</v>
      </c>
      <c r="J168" s="910">
        <f t="shared" si="34"/>
        <v>28010</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t="15" hidden="1" x14ac:dyDescent="0.25">
      <c r="A169" s="79" t="s">
        <v>48</v>
      </c>
      <c r="B169" s="471" t="s">
        <v>208</v>
      </c>
      <c r="C169" s="29" t="str">
        <f t="shared" si="25"/>
        <v>England – PCNs - BRENT WEST KWH PCN</v>
      </c>
      <c r="D169" s="50">
        <f t="shared" si="26"/>
        <v>74003</v>
      </c>
      <c r="E169" s="50">
        <f t="shared" si="27"/>
        <v>61628</v>
      </c>
      <c r="F169" s="51">
        <f t="shared" si="28"/>
        <v>147868</v>
      </c>
      <c r="G169" s="51">
        <f t="shared" si="29"/>
        <v>80293</v>
      </c>
      <c r="H169" s="52">
        <f t="shared" si="30"/>
        <v>67575</v>
      </c>
      <c r="I169" s="910">
        <f t="shared" si="33"/>
        <v>74003</v>
      </c>
      <c r="J169" s="910">
        <f t="shared" si="34"/>
        <v>61628</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t="15" hidden="1" x14ac:dyDescent="0.25">
      <c r="A170" s="79" t="s">
        <v>48</v>
      </c>
      <c r="B170" s="471" t="s">
        <v>209</v>
      </c>
      <c r="C170" s="29" t="str">
        <f t="shared" si="25"/>
        <v>England – PCNs - BRENTWOOD PCN</v>
      </c>
      <c r="D170" s="50">
        <f t="shared" si="26"/>
        <v>29982</v>
      </c>
      <c r="E170" s="50">
        <f t="shared" si="27"/>
        <v>33204</v>
      </c>
      <c r="F170" s="51">
        <f t="shared" si="28"/>
        <v>73874</v>
      </c>
      <c r="G170" s="51">
        <f t="shared" si="29"/>
        <v>35433</v>
      </c>
      <c r="H170" s="52">
        <f t="shared" si="30"/>
        <v>38441</v>
      </c>
      <c r="I170" s="910">
        <f t="shared" si="33"/>
        <v>29982</v>
      </c>
      <c r="J170" s="910">
        <f t="shared" si="34"/>
        <v>33204</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t="15" hidden="1" x14ac:dyDescent="0.25">
      <c r="A171" s="79" t="s">
        <v>48</v>
      </c>
      <c r="B171" s="471" t="s">
        <v>210</v>
      </c>
      <c r="C171" s="29" t="str">
        <f t="shared" si="25"/>
        <v>England – PCNs - BRENTWORTH PCN</v>
      </c>
      <c r="D171" s="50">
        <f t="shared" si="26"/>
        <v>23496</v>
      </c>
      <c r="E171" s="50">
        <f t="shared" si="27"/>
        <v>24224</v>
      </c>
      <c r="F171" s="51">
        <f t="shared" si="28"/>
        <v>55368</v>
      </c>
      <c r="G171" s="51">
        <f t="shared" si="29"/>
        <v>27396</v>
      </c>
      <c r="H171" s="52">
        <f t="shared" si="30"/>
        <v>27972</v>
      </c>
      <c r="I171" s="910">
        <f t="shared" si="33"/>
        <v>23496</v>
      </c>
      <c r="J171" s="910">
        <f t="shared" si="34"/>
        <v>24224</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t="15" hidden="1" x14ac:dyDescent="0.25">
      <c r="A172" s="79" t="s">
        <v>48</v>
      </c>
      <c r="B172" s="471" t="s">
        <v>211</v>
      </c>
      <c r="C172" s="29" t="str">
        <f t="shared" ref="C172:C235" si="35">CONCATENATE(A172," - ",B172)</f>
        <v>England – PCNs - BRETTON PARK &amp; HAMPTON PCN</v>
      </c>
      <c r="D172" s="50">
        <f t="shared" ref="D172:D235" si="36">I172</f>
        <v>11934</v>
      </c>
      <c r="E172" s="50">
        <f t="shared" ref="E172:E235" si="37">J172</f>
        <v>12510</v>
      </c>
      <c r="F172" s="51">
        <f t="shared" ref="F172:F235" si="38">G172+H172</f>
        <v>29471</v>
      </c>
      <c r="G172" s="51">
        <f t="shared" ref="G172:G235" si="39">SUM(M172:CY172)</f>
        <v>14502</v>
      </c>
      <c r="H172" s="52">
        <f t="shared" ref="H172:H235" si="40">SUM(CZ172:GL172)</f>
        <v>14969</v>
      </c>
      <c r="I172" s="910">
        <f t="shared" si="33"/>
        <v>11934</v>
      </c>
      <c r="J172" s="910">
        <f t="shared" si="34"/>
        <v>12510</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t="15" hidden="1" x14ac:dyDescent="0.25">
      <c r="A173" s="79" t="s">
        <v>48</v>
      </c>
      <c r="B173" s="471" t="s">
        <v>212</v>
      </c>
      <c r="C173" s="29" t="str">
        <f t="shared" si="35"/>
        <v>England – PCNs - BRIDGE VIEW PCN</v>
      </c>
      <c r="D173" s="50">
        <f t="shared" si="36"/>
        <v>15301</v>
      </c>
      <c r="E173" s="50">
        <f t="shared" si="37"/>
        <v>15000</v>
      </c>
      <c r="F173" s="51">
        <f t="shared" si="38"/>
        <v>34763</v>
      </c>
      <c r="G173" s="51">
        <f t="shared" si="39"/>
        <v>17546</v>
      </c>
      <c r="H173" s="52">
        <f t="shared" si="40"/>
        <v>17217</v>
      </c>
      <c r="I173" s="910">
        <f t="shared" si="33"/>
        <v>15301</v>
      </c>
      <c r="J173" s="910">
        <f t="shared" si="34"/>
        <v>15000</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t="15" hidden="1" x14ac:dyDescent="0.25">
      <c r="A174" s="79" t="s">
        <v>48</v>
      </c>
      <c r="B174" s="471" t="s">
        <v>213</v>
      </c>
      <c r="C174" s="29" t="str">
        <f t="shared" si="35"/>
        <v>England – PCNs - BRIDGEDALE SOUTH RIBBLE PCN</v>
      </c>
      <c r="D174" s="50">
        <f t="shared" si="36"/>
        <v>14518</v>
      </c>
      <c r="E174" s="50">
        <f t="shared" si="37"/>
        <v>16089</v>
      </c>
      <c r="F174" s="51">
        <f t="shared" si="38"/>
        <v>34956</v>
      </c>
      <c r="G174" s="51">
        <f t="shared" si="39"/>
        <v>16716</v>
      </c>
      <c r="H174" s="52">
        <f t="shared" si="40"/>
        <v>18240</v>
      </c>
      <c r="I174" s="910">
        <f t="shared" si="33"/>
        <v>14518</v>
      </c>
      <c r="J174" s="910">
        <f t="shared" si="34"/>
        <v>16089</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t="15" hidden="1" x14ac:dyDescent="0.25">
      <c r="A175" s="79" t="s">
        <v>48</v>
      </c>
      <c r="B175" s="471" t="s">
        <v>214</v>
      </c>
      <c r="C175" s="29" t="str">
        <f t="shared" si="35"/>
        <v>England – PCNs - BRIDGEWATER PCN</v>
      </c>
      <c r="D175" s="50">
        <f t="shared" si="36"/>
        <v>12961</v>
      </c>
      <c r="E175" s="50">
        <f t="shared" si="37"/>
        <v>14066</v>
      </c>
      <c r="F175" s="51">
        <f t="shared" si="38"/>
        <v>32192</v>
      </c>
      <c r="G175" s="51">
        <f t="shared" si="39"/>
        <v>15584</v>
      </c>
      <c r="H175" s="52">
        <f t="shared" si="40"/>
        <v>16608</v>
      </c>
      <c r="I175" s="910">
        <f t="shared" si="33"/>
        <v>12961</v>
      </c>
      <c r="J175" s="910">
        <f t="shared" si="34"/>
        <v>14066</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t="15" hidden="1" x14ac:dyDescent="0.25">
      <c r="A176" s="79" t="s">
        <v>48</v>
      </c>
      <c r="B176" s="471" t="s">
        <v>215</v>
      </c>
      <c r="C176" s="29" t="str">
        <f t="shared" si="35"/>
        <v>England – PCNs - BRIDGWATER PCN</v>
      </c>
      <c r="D176" s="50">
        <f t="shared" si="36"/>
        <v>33854</v>
      </c>
      <c r="E176" s="50">
        <f t="shared" si="37"/>
        <v>34671</v>
      </c>
      <c r="F176" s="51">
        <f t="shared" si="38"/>
        <v>79682</v>
      </c>
      <c r="G176" s="51">
        <f t="shared" si="39"/>
        <v>39667</v>
      </c>
      <c r="H176" s="52">
        <f t="shared" si="40"/>
        <v>40015</v>
      </c>
      <c r="I176" s="910">
        <f t="shared" si="33"/>
        <v>33854</v>
      </c>
      <c r="J176" s="910">
        <f t="shared" si="34"/>
        <v>34671</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t="15" hidden="1" x14ac:dyDescent="0.25">
      <c r="A177" s="79" t="s">
        <v>48</v>
      </c>
      <c r="B177" s="471" t="s">
        <v>216</v>
      </c>
      <c r="C177" s="29" t="str">
        <f t="shared" si="35"/>
        <v>England – PCNs - BRIDLINGTON PCN</v>
      </c>
      <c r="D177" s="50">
        <f t="shared" si="36"/>
        <v>16340</v>
      </c>
      <c r="E177" s="50">
        <f t="shared" si="37"/>
        <v>17728</v>
      </c>
      <c r="F177" s="51">
        <f t="shared" si="38"/>
        <v>38243</v>
      </c>
      <c r="G177" s="51">
        <f t="shared" si="39"/>
        <v>18536</v>
      </c>
      <c r="H177" s="52">
        <f t="shared" si="40"/>
        <v>19707</v>
      </c>
      <c r="I177" s="910">
        <f t="shared" si="33"/>
        <v>16340</v>
      </c>
      <c r="J177" s="910">
        <f t="shared" si="34"/>
        <v>17728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t="15" hidden="1" x14ac:dyDescent="0.25">
      <c r="A178" s="79" t="s">
        <v>48</v>
      </c>
      <c r="B178" s="471" t="s">
        <v>217</v>
      </c>
      <c r="C178" s="29" t="str">
        <f t="shared" si="35"/>
        <v>England – PCNs - BRIERLEY HILL PCN</v>
      </c>
      <c r="D178" s="50">
        <f t="shared" si="36"/>
        <v>20237</v>
      </c>
      <c r="E178" s="50">
        <f t="shared" si="37"/>
        <v>21646</v>
      </c>
      <c r="F178" s="51">
        <f t="shared" si="38"/>
        <v>49466</v>
      </c>
      <c r="G178" s="51">
        <f t="shared" si="39"/>
        <v>24008</v>
      </c>
      <c r="H178" s="52">
        <f t="shared" si="40"/>
        <v>25458</v>
      </c>
      <c r="I178" s="910">
        <f t="shared" si="33"/>
        <v>20237</v>
      </c>
      <c r="J178" s="910">
        <f t="shared" si="34"/>
        <v>21646</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t="15" hidden="1" x14ac:dyDescent="0.25">
      <c r="A179" s="79" t="s">
        <v>48</v>
      </c>
      <c r="B179" s="471" t="s">
        <v>218</v>
      </c>
      <c r="C179" s="29" t="str">
        <f t="shared" si="35"/>
        <v>England – PCNs - BRIGANTES PCN</v>
      </c>
      <c r="D179" s="50">
        <f t="shared" si="36"/>
        <v>18676</v>
      </c>
      <c r="E179" s="50">
        <f t="shared" si="37"/>
        <v>20013</v>
      </c>
      <c r="F179" s="51">
        <f t="shared" si="38"/>
        <v>45120</v>
      </c>
      <c r="G179" s="51">
        <f t="shared" si="39"/>
        <v>21939</v>
      </c>
      <c r="H179" s="52">
        <f t="shared" si="40"/>
        <v>23181</v>
      </c>
      <c r="I179" s="910">
        <f t="shared" si="33"/>
        <v>18676</v>
      </c>
      <c r="J179" s="910">
        <f t="shared" si="34"/>
        <v>20013</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t="15" hidden="1" x14ac:dyDescent="0.25">
      <c r="A180" s="79" t="s">
        <v>48</v>
      </c>
      <c r="B180" s="471" t="s">
        <v>219</v>
      </c>
      <c r="C180" s="29" t="str">
        <f t="shared" si="35"/>
        <v>England – PCNs - BRISTOL INNER CITY PCN</v>
      </c>
      <c r="D180" s="50">
        <f t="shared" si="36"/>
        <v>36827</v>
      </c>
      <c r="E180" s="50">
        <f t="shared" si="37"/>
        <v>32964</v>
      </c>
      <c r="F180" s="51">
        <f t="shared" si="38"/>
        <v>79681</v>
      </c>
      <c r="G180" s="51">
        <f t="shared" si="39"/>
        <v>41917</v>
      </c>
      <c r="H180" s="52">
        <f t="shared" si="40"/>
        <v>37764</v>
      </c>
      <c r="I180" s="910">
        <f t="shared" si="33"/>
        <v>36827</v>
      </c>
      <c r="J180" s="910">
        <f t="shared" si="34"/>
        <v>32964</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t="15" hidden="1" x14ac:dyDescent="0.25">
      <c r="A181" s="79" t="s">
        <v>48</v>
      </c>
      <c r="B181" s="471" t="s">
        <v>220</v>
      </c>
      <c r="C181" s="29" t="str">
        <f t="shared" si="35"/>
        <v>England – PCNs - BRIXHAM AND PAIGNTON PCN</v>
      </c>
      <c r="D181" s="50">
        <f t="shared" si="36"/>
        <v>16477</v>
      </c>
      <c r="E181" s="50">
        <f t="shared" si="37"/>
        <v>17914</v>
      </c>
      <c r="F181" s="51">
        <f t="shared" si="38"/>
        <v>38709</v>
      </c>
      <c r="G181" s="51">
        <f t="shared" si="39"/>
        <v>18720</v>
      </c>
      <c r="H181" s="52">
        <f t="shared" si="40"/>
        <v>19989</v>
      </c>
      <c r="I181" s="910">
        <f t="shared" si="33"/>
        <v>16477</v>
      </c>
      <c r="J181" s="910">
        <f t="shared" si="34"/>
        <v>17914</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t="15" hidden="1" x14ac:dyDescent="0.25">
      <c r="A182" s="79" t="s">
        <v>48</v>
      </c>
      <c r="B182" s="471" t="s">
        <v>221</v>
      </c>
      <c r="C182" s="29" t="str">
        <f t="shared" si="35"/>
        <v>England – PCNs - BRIXTON AND CLAPHAM PARK PCN</v>
      </c>
      <c r="D182" s="50">
        <f t="shared" si="36"/>
        <v>14661</v>
      </c>
      <c r="E182" s="50">
        <f t="shared" si="37"/>
        <v>15302</v>
      </c>
      <c r="F182" s="51">
        <f t="shared" si="38"/>
        <v>33038</v>
      </c>
      <c r="G182" s="51">
        <f t="shared" si="39"/>
        <v>16278</v>
      </c>
      <c r="H182" s="52">
        <f t="shared" si="40"/>
        <v>16760</v>
      </c>
      <c r="I182" s="910">
        <f t="shared" si="33"/>
        <v>14661</v>
      </c>
      <c r="J182" s="910">
        <f t="shared" si="34"/>
        <v>15302</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t="15" hidden="1" x14ac:dyDescent="0.25">
      <c r="A183" s="79" t="s">
        <v>48</v>
      </c>
      <c r="B183" s="471" t="s">
        <v>222</v>
      </c>
      <c r="C183" s="29" t="str">
        <f t="shared" si="35"/>
        <v>England – PCNs - BROCKLEBANK PCN</v>
      </c>
      <c r="D183" s="50">
        <f t="shared" si="36"/>
        <v>11210</v>
      </c>
      <c r="E183" s="50">
        <f t="shared" si="37"/>
        <v>11866</v>
      </c>
      <c r="F183" s="51">
        <f t="shared" si="38"/>
        <v>26650</v>
      </c>
      <c r="G183" s="51">
        <f t="shared" si="39"/>
        <v>12995</v>
      </c>
      <c r="H183" s="52">
        <f t="shared" si="40"/>
        <v>13655</v>
      </c>
      <c r="I183" s="910">
        <f t="shared" si="33"/>
        <v>11210</v>
      </c>
      <c r="J183" s="910">
        <f t="shared" si="34"/>
        <v>11866</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t="15" hidden="1" x14ac:dyDescent="0.25">
      <c r="A184" s="79" t="s">
        <v>48</v>
      </c>
      <c r="B184" s="471" t="s">
        <v>223</v>
      </c>
      <c r="C184" s="29" t="str">
        <f t="shared" si="35"/>
        <v>England – PCNs - BROMLEY BY BOW AND STEPNEY HEALTH CIC PCN</v>
      </c>
      <c r="D184" s="50">
        <f t="shared" si="36"/>
        <v>23802</v>
      </c>
      <c r="E184" s="50">
        <f t="shared" si="37"/>
        <v>23175</v>
      </c>
      <c r="F184" s="51">
        <f t="shared" si="38"/>
        <v>55311</v>
      </c>
      <c r="G184" s="51">
        <f t="shared" si="39"/>
        <v>28146</v>
      </c>
      <c r="H184" s="52">
        <f t="shared" si="40"/>
        <v>27165</v>
      </c>
      <c r="I184" s="910">
        <f t="shared" si="33"/>
        <v>23802</v>
      </c>
      <c r="J184" s="910">
        <f t="shared" si="34"/>
        <v>23175</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t="15" hidden="1" x14ac:dyDescent="0.25">
      <c r="A185" s="79" t="s">
        <v>48</v>
      </c>
      <c r="B185" s="471" t="s">
        <v>224</v>
      </c>
      <c r="C185" s="29" t="str">
        <f t="shared" si="35"/>
        <v>England – PCNs - BROMLEY CONNECT PCN</v>
      </c>
      <c r="D185" s="50">
        <f t="shared" si="36"/>
        <v>14878</v>
      </c>
      <c r="E185" s="50">
        <f t="shared" si="37"/>
        <v>16589</v>
      </c>
      <c r="F185" s="51">
        <f t="shared" si="38"/>
        <v>36753</v>
      </c>
      <c r="G185" s="51">
        <f t="shared" si="39"/>
        <v>17535</v>
      </c>
      <c r="H185" s="52">
        <f t="shared" si="40"/>
        <v>19218</v>
      </c>
      <c r="I185" s="910">
        <f t="shared" si="33"/>
        <v>14878</v>
      </c>
      <c r="J185" s="910">
        <f t="shared" si="34"/>
        <v>16589</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t="15" hidden="1" x14ac:dyDescent="0.25">
      <c r="A186" s="79" t="s">
        <v>48</v>
      </c>
      <c r="B186" s="471" t="s">
        <v>225</v>
      </c>
      <c r="C186" s="29" t="str">
        <f t="shared" si="35"/>
        <v>England – PCNs - BROMPTON HEALTH PCN</v>
      </c>
      <c r="D186" s="50">
        <f t="shared" si="36"/>
        <v>39853</v>
      </c>
      <c r="E186" s="50">
        <f t="shared" si="37"/>
        <v>43382</v>
      </c>
      <c r="F186" s="51">
        <f t="shared" si="38"/>
        <v>91118</v>
      </c>
      <c r="G186" s="51">
        <f t="shared" si="39"/>
        <v>43835</v>
      </c>
      <c r="H186" s="52">
        <f t="shared" si="40"/>
        <v>47283</v>
      </c>
      <c r="I186" s="910">
        <f t="shared" si="33"/>
        <v>39853</v>
      </c>
      <c r="J186" s="910">
        <f t="shared" si="34"/>
        <v>43382</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t="15" hidden="1" x14ac:dyDescent="0.25">
      <c r="A187" s="79" t="s">
        <v>48</v>
      </c>
      <c r="B187" s="471" t="s">
        <v>226</v>
      </c>
      <c r="C187" s="29" t="str">
        <f t="shared" si="35"/>
        <v>England – PCNs - BROUGHTON HEALTH ALLIANCE PCN</v>
      </c>
      <c r="D187" s="50">
        <f t="shared" si="36"/>
        <v>21110</v>
      </c>
      <c r="E187" s="50">
        <f t="shared" si="37"/>
        <v>20362</v>
      </c>
      <c r="F187" s="51">
        <f t="shared" si="38"/>
        <v>50540</v>
      </c>
      <c r="G187" s="51">
        <f t="shared" si="39"/>
        <v>25681</v>
      </c>
      <c r="H187" s="52">
        <f t="shared" si="40"/>
        <v>24859</v>
      </c>
      <c r="I187" s="910">
        <f t="shared" si="33"/>
        <v>21110</v>
      </c>
      <c r="J187" s="910">
        <f t="shared" si="34"/>
        <v>20362</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t="15" hidden="1" x14ac:dyDescent="0.25">
      <c r="A188" s="79" t="s">
        <v>48</v>
      </c>
      <c r="B188" s="471" t="s">
        <v>227</v>
      </c>
      <c r="C188" s="29" t="str">
        <f t="shared" si="35"/>
        <v>England – PCNs - BROXBOURNE ALLIANCE PCN</v>
      </c>
      <c r="D188" s="50">
        <f t="shared" si="36"/>
        <v>16376</v>
      </c>
      <c r="E188" s="50">
        <f t="shared" si="37"/>
        <v>18445</v>
      </c>
      <c r="F188" s="51">
        <f t="shared" si="38"/>
        <v>40937</v>
      </c>
      <c r="G188" s="51">
        <f t="shared" si="39"/>
        <v>19446</v>
      </c>
      <c r="H188" s="52">
        <f t="shared" si="40"/>
        <v>21491</v>
      </c>
      <c r="I188" s="910">
        <f t="shared" si="33"/>
        <v>16376</v>
      </c>
      <c r="J188" s="910">
        <f t="shared" si="34"/>
        <v>18445</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t="15" hidden="1" x14ac:dyDescent="0.25">
      <c r="A189" s="79" t="s">
        <v>48</v>
      </c>
      <c r="B189" s="471" t="s">
        <v>228</v>
      </c>
      <c r="C189" s="29" t="str">
        <f t="shared" si="35"/>
        <v>England – PCNs - BRUNEL HEALTH GROUP PCN1</v>
      </c>
      <c r="D189" s="50">
        <f t="shared" si="36"/>
        <v>8490</v>
      </c>
      <c r="E189" s="50">
        <f t="shared" si="37"/>
        <v>9789</v>
      </c>
      <c r="F189" s="51">
        <f t="shared" si="38"/>
        <v>21534</v>
      </c>
      <c r="G189" s="51">
        <f t="shared" si="39"/>
        <v>10183</v>
      </c>
      <c r="H189" s="52">
        <f t="shared" si="40"/>
        <v>11351</v>
      </c>
      <c r="I189" s="910">
        <f t="shared" si="33"/>
        <v>8490</v>
      </c>
      <c r="J189" s="910">
        <f t="shared" si="34"/>
        <v>9789</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t="15" hidden="1" x14ac:dyDescent="0.25">
      <c r="A190" s="79" t="s">
        <v>48</v>
      </c>
      <c r="B190" s="471" t="s">
        <v>229</v>
      </c>
      <c r="C190" s="29" t="str">
        <f t="shared" si="35"/>
        <v>England – PCNs - BRUNEL HEALTH GROUP PCN2</v>
      </c>
      <c r="D190" s="50">
        <f t="shared" si="36"/>
        <v>11083</v>
      </c>
      <c r="E190" s="50">
        <f t="shared" si="37"/>
        <v>10682</v>
      </c>
      <c r="F190" s="51">
        <f t="shared" si="38"/>
        <v>26023</v>
      </c>
      <c r="G190" s="51">
        <f t="shared" si="39"/>
        <v>13324</v>
      </c>
      <c r="H190" s="52">
        <f t="shared" si="40"/>
        <v>12699</v>
      </c>
      <c r="I190" s="910">
        <f t="shared" si="33"/>
        <v>11083</v>
      </c>
      <c r="J190" s="910">
        <f t="shared" si="34"/>
        <v>10682</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t="15" hidden="1" x14ac:dyDescent="0.25">
      <c r="A191" s="79" t="s">
        <v>48</v>
      </c>
      <c r="B191" s="471" t="s">
        <v>230</v>
      </c>
      <c r="C191" s="29" t="str">
        <f t="shared" si="35"/>
        <v>England – PCNs - BRUNEL HEALTH GROUP PCN3</v>
      </c>
      <c r="D191" s="50">
        <f t="shared" si="36"/>
        <v>11193</v>
      </c>
      <c r="E191" s="50">
        <f t="shared" si="37"/>
        <v>12445</v>
      </c>
      <c r="F191" s="51">
        <f t="shared" si="38"/>
        <v>27556</v>
      </c>
      <c r="G191" s="51">
        <f t="shared" si="39"/>
        <v>13142</v>
      </c>
      <c r="H191" s="52">
        <f t="shared" si="40"/>
        <v>14414</v>
      </c>
      <c r="I191" s="910">
        <f t="shared" si="33"/>
        <v>11193</v>
      </c>
      <c r="J191" s="910">
        <f t="shared" si="34"/>
        <v>12445</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t="15" hidden="1" x14ac:dyDescent="0.25">
      <c r="A192" s="79" t="s">
        <v>48</v>
      </c>
      <c r="B192" s="471" t="s">
        <v>231</v>
      </c>
      <c r="C192" s="29" t="str">
        <f t="shared" si="35"/>
        <v>England – PCNs - BRUNEL HEALTH GROUP PCN4</v>
      </c>
      <c r="D192" s="50">
        <f t="shared" si="36"/>
        <v>17912</v>
      </c>
      <c r="E192" s="50">
        <f t="shared" si="37"/>
        <v>19250</v>
      </c>
      <c r="F192" s="51">
        <f t="shared" si="38"/>
        <v>44246</v>
      </c>
      <c r="G192" s="51">
        <f t="shared" si="39"/>
        <v>21524</v>
      </c>
      <c r="H192" s="52">
        <f t="shared" si="40"/>
        <v>22722</v>
      </c>
      <c r="I192" s="910">
        <f t="shared" si="33"/>
        <v>17912</v>
      </c>
      <c r="J192" s="910">
        <f t="shared" si="34"/>
        <v>19250</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t="15" hidden="1" x14ac:dyDescent="0.25">
      <c r="A193" s="79" t="s">
        <v>48</v>
      </c>
      <c r="B193" s="471" t="s">
        <v>232</v>
      </c>
      <c r="C193" s="29" t="str">
        <f t="shared" si="35"/>
        <v>England – PCNs - BRUNEL HEALTH GROUP PCN5</v>
      </c>
      <c r="D193" s="50">
        <f t="shared" si="36"/>
        <v>12620</v>
      </c>
      <c r="E193" s="50">
        <f t="shared" si="37"/>
        <v>13138</v>
      </c>
      <c r="F193" s="51">
        <f t="shared" si="38"/>
        <v>30362</v>
      </c>
      <c r="G193" s="51">
        <f t="shared" si="39"/>
        <v>14995</v>
      </c>
      <c r="H193" s="52">
        <f t="shared" si="40"/>
        <v>15367</v>
      </c>
      <c r="I193" s="910">
        <f t="shared" si="33"/>
        <v>12620</v>
      </c>
      <c r="J193" s="910">
        <f t="shared" si="34"/>
        <v>13138</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t="15" hidden="1" x14ac:dyDescent="0.25">
      <c r="A194" s="79" t="s">
        <v>48</v>
      </c>
      <c r="B194" s="471" t="s">
        <v>233</v>
      </c>
      <c r="C194" s="29" t="str">
        <f t="shared" si="35"/>
        <v>England – PCNs - BRUNEL HEALTH GROUP PCN6</v>
      </c>
      <c r="D194" s="50">
        <f t="shared" si="36"/>
        <v>9204</v>
      </c>
      <c r="E194" s="50">
        <f t="shared" si="37"/>
        <v>9329</v>
      </c>
      <c r="F194" s="51">
        <f t="shared" si="38"/>
        <v>21801</v>
      </c>
      <c r="G194" s="51">
        <f t="shared" si="39"/>
        <v>10846</v>
      </c>
      <c r="H194" s="52">
        <f t="shared" si="40"/>
        <v>10955</v>
      </c>
      <c r="I194" s="910">
        <f t="shared" si="33"/>
        <v>9204</v>
      </c>
      <c r="J194" s="910">
        <f t="shared" si="34"/>
        <v>9329</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t="15" hidden="1" x14ac:dyDescent="0.25">
      <c r="A195" s="79" t="s">
        <v>48</v>
      </c>
      <c r="B195" s="471" t="s">
        <v>234</v>
      </c>
      <c r="C195" s="29" t="str">
        <f t="shared" si="35"/>
        <v>England – PCNs - BRUNEL PCN</v>
      </c>
      <c r="D195" s="50">
        <f t="shared" si="36"/>
        <v>19574</v>
      </c>
      <c r="E195" s="50">
        <f t="shared" si="37"/>
        <v>17163</v>
      </c>
      <c r="F195" s="51">
        <f t="shared" si="38"/>
        <v>41029</v>
      </c>
      <c r="G195" s="51">
        <f t="shared" si="39"/>
        <v>21780</v>
      </c>
      <c r="H195" s="52">
        <f t="shared" si="40"/>
        <v>19249</v>
      </c>
      <c r="I195" s="910">
        <f t="shared" si="33"/>
        <v>19574</v>
      </c>
      <c r="J195" s="910">
        <f t="shared" si="34"/>
        <v>17163</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t="15" hidden="1" x14ac:dyDescent="0.25">
      <c r="A196" s="79" t="s">
        <v>48</v>
      </c>
      <c r="B196" s="471" t="s">
        <v>235</v>
      </c>
      <c r="C196" s="29" t="str">
        <f t="shared" si="35"/>
        <v>England – PCNs - BULWELL AND TOP VALLEY PCN</v>
      </c>
      <c r="D196" s="50">
        <f t="shared" si="36"/>
        <v>16986</v>
      </c>
      <c r="E196" s="50">
        <f t="shared" si="37"/>
        <v>18970</v>
      </c>
      <c r="F196" s="51">
        <f t="shared" si="38"/>
        <v>43437</v>
      </c>
      <c r="G196" s="51">
        <f t="shared" si="39"/>
        <v>20827</v>
      </c>
      <c r="H196" s="52">
        <f t="shared" si="40"/>
        <v>22610</v>
      </c>
      <c r="I196" s="910">
        <f t="shared" si="33"/>
        <v>16986</v>
      </c>
      <c r="J196" s="910">
        <f t="shared" si="34"/>
        <v>18970</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t="15" hidden="1" x14ac:dyDescent="0.25">
      <c r="A197" s="79" t="s">
        <v>48</v>
      </c>
      <c r="B197" s="471" t="s">
        <v>236</v>
      </c>
      <c r="C197" s="29" t="str">
        <f t="shared" si="35"/>
        <v>England – PCNs - BURGESS HILL &amp; VILLAGES PCN</v>
      </c>
      <c r="D197" s="50">
        <f t="shared" si="36"/>
        <v>19686</v>
      </c>
      <c r="E197" s="50">
        <f t="shared" si="37"/>
        <v>22200</v>
      </c>
      <c r="F197" s="51">
        <f t="shared" si="38"/>
        <v>48729</v>
      </c>
      <c r="G197" s="51">
        <f t="shared" si="39"/>
        <v>23121</v>
      </c>
      <c r="H197" s="52">
        <f t="shared" si="40"/>
        <v>25608</v>
      </c>
      <c r="I197" s="910">
        <f t="shared" si="33"/>
        <v>19686</v>
      </c>
      <c r="J197" s="910">
        <f t="shared" si="34"/>
        <v>22200</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t="15" hidden="1" x14ac:dyDescent="0.25">
      <c r="A198" s="79" t="s">
        <v>48</v>
      </c>
      <c r="B198" s="471" t="s">
        <v>237</v>
      </c>
      <c r="C198" s="29" t="str">
        <f t="shared" si="35"/>
        <v>England – PCNs - BURMANTOFTS, HAREHILLS &amp; RICHMOND HILL PCN</v>
      </c>
      <c r="D198" s="50">
        <f t="shared" si="36"/>
        <v>35983</v>
      </c>
      <c r="E198" s="50">
        <f t="shared" si="37"/>
        <v>31332</v>
      </c>
      <c r="F198" s="51">
        <f t="shared" si="38"/>
        <v>83402</v>
      </c>
      <c r="G198" s="51">
        <f t="shared" si="39"/>
        <v>44149</v>
      </c>
      <c r="H198" s="52">
        <f t="shared" si="40"/>
        <v>39253</v>
      </c>
      <c r="I198" s="910">
        <f t="shared" si="33"/>
        <v>35983</v>
      </c>
      <c r="J198" s="910">
        <f t="shared" si="34"/>
        <v>31332</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t="15" hidden="1" x14ac:dyDescent="0.25">
      <c r="A199" s="79" t="s">
        <v>48</v>
      </c>
      <c r="B199" s="471" t="s">
        <v>238</v>
      </c>
      <c r="C199" s="29" t="str">
        <f t="shared" si="35"/>
        <v>England – PCNs - BURNLEY EAST PCN</v>
      </c>
      <c r="D199" s="50">
        <f t="shared" si="36"/>
        <v>20754</v>
      </c>
      <c r="E199" s="50">
        <f t="shared" si="37"/>
        <v>21875</v>
      </c>
      <c r="F199" s="51">
        <f t="shared" si="38"/>
        <v>50439</v>
      </c>
      <c r="G199" s="51">
        <f t="shared" si="39"/>
        <v>24759</v>
      </c>
      <c r="H199" s="52">
        <f t="shared" si="40"/>
        <v>25680</v>
      </c>
      <c r="I199" s="910">
        <f t="shared" si="33"/>
        <v>20754</v>
      </c>
      <c r="J199" s="910">
        <f t="shared" si="34"/>
        <v>21875</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t="15" hidden="1" x14ac:dyDescent="0.25">
      <c r="A200" s="79" t="s">
        <v>48</v>
      </c>
      <c r="B200" s="471" t="s">
        <v>239</v>
      </c>
      <c r="C200" s="29" t="str">
        <f t="shared" si="35"/>
        <v>England – PCNs - BURNLEY WEST PCN</v>
      </c>
      <c r="D200" s="50">
        <f t="shared" si="36"/>
        <v>19770</v>
      </c>
      <c r="E200" s="50">
        <f t="shared" si="37"/>
        <v>20276</v>
      </c>
      <c r="F200" s="51">
        <f t="shared" si="38"/>
        <v>47306</v>
      </c>
      <c r="G200" s="51">
        <f t="shared" si="39"/>
        <v>23496</v>
      </c>
      <c r="H200" s="52">
        <f t="shared" si="40"/>
        <v>23810</v>
      </c>
      <c r="I200" s="910">
        <f t="shared" si="33"/>
        <v>19770</v>
      </c>
      <c r="J200" s="910">
        <f t="shared" si="34"/>
        <v>20276</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t="15" hidden="1" x14ac:dyDescent="0.25">
      <c r="A201" s="79" t="s">
        <v>48</v>
      </c>
      <c r="B201" s="471" t="s">
        <v>240</v>
      </c>
      <c r="C201" s="29" t="str">
        <f t="shared" si="35"/>
        <v>England – PCNs - BURNTWOOD PCN</v>
      </c>
      <c r="D201" s="50">
        <f t="shared" si="36"/>
        <v>13414</v>
      </c>
      <c r="E201" s="50">
        <f t="shared" si="37"/>
        <v>14671</v>
      </c>
      <c r="F201" s="51">
        <f t="shared" si="38"/>
        <v>32213</v>
      </c>
      <c r="G201" s="51">
        <f t="shared" si="39"/>
        <v>15531</v>
      </c>
      <c r="H201" s="52">
        <f t="shared" si="40"/>
        <v>16682</v>
      </c>
      <c r="I201" s="910">
        <f t="shared" si="33"/>
        <v>13414</v>
      </c>
      <c r="J201" s="910">
        <f t="shared" si="34"/>
        <v>14671</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t="15" hidden="1" x14ac:dyDescent="0.25">
      <c r="A202" s="79" t="s">
        <v>48</v>
      </c>
      <c r="B202" s="471" t="s">
        <v>241</v>
      </c>
      <c r="C202" s="29" t="str">
        <f t="shared" si="35"/>
        <v>England – PCNs - BURY PCN</v>
      </c>
      <c r="D202" s="50">
        <f t="shared" si="36"/>
        <v>18740</v>
      </c>
      <c r="E202" s="50">
        <f t="shared" si="37"/>
        <v>18733</v>
      </c>
      <c r="F202" s="51">
        <f t="shared" si="38"/>
        <v>44912</v>
      </c>
      <c r="G202" s="51">
        <f t="shared" si="39"/>
        <v>22560</v>
      </c>
      <c r="H202" s="52">
        <f t="shared" si="40"/>
        <v>22352</v>
      </c>
      <c r="I202" s="910">
        <f t="shared" si="33"/>
        <v>18740</v>
      </c>
      <c r="J202" s="910">
        <f t="shared" si="34"/>
        <v>18733</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t="15" hidden="1" x14ac:dyDescent="0.25">
      <c r="A203" s="79" t="s">
        <v>48</v>
      </c>
      <c r="B203" s="471" t="s">
        <v>242</v>
      </c>
      <c r="C203" s="29" t="str">
        <f t="shared" si="35"/>
        <v>England – PCNs - BURY ST EDMUNDS PCN</v>
      </c>
      <c r="D203" s="50">
        <f t="shared" si="36"/>
        <v>25763</v>
      </c>
      <c r="E203" s="50">
        <f t="shared" si="37"/>
        <v>28421</v>
      </c>
      <c r="F203" s="51">
        <f t="shared" si="38"/>
        <v>61546</v>
      </c>
      <c r="G203" s="51">
        <f t="shared" si="39"/>
        <v>29515</v>
      </c>
      <c r="H203" s="52">
        <f t="shared" si="40"/>
        <v>32031</v>
      </c>
      <c r="I203" s="910">
        <f t="shared" si="33"/>
        <v>25763</v>
      </c>
      <c r="J203" s="910">
        <f t="shared" si="34"/>
        <v>28421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t="15" hidden="1" x14ac:dyDescent="0.25">
      <c r="A204" s="79" t="s">
        <v>48</v>
      </c>
      <c r="B204" s="471" t="s">
        <v>243</v>
      </c>
      <c r="C204" s="29" t="str">
        <f t="shared" si="35"/>
        <v>England – PCNs - BYRON PCN</v>
      </c>
      <c r="D204" s="50">
        <f t="shared" si="36"/>
        <v>14535</v>
      </c>
      <c r="E204" s="50">
        <f t="shared" si="37"/>
        <v>16023</v>
      </c>
      <c r="F204" s="51">
        <f t="shared" si="38"/>
        <v>35846</v>
      </c>
      <c r="G204" s="51">
        <f t="shared" si="39"/>
        <v>17231</v>
      </c>
      <c r="H204" s="52">
        <f t="shared" si="40"/>
        <v>18615</v>
      </c>
      <c r="I204" s="910">
        <f t="shared" si="33"/>
        <v>14535</v>
      </c>
      <c r="J204" s="910">
        <f t="shared" si="34"/>
        <v>16023</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t="15" hidden="1" x14ac:dyDescent="0.25">
      <c r="A205" s="79" t="s">
        <v>48</v>
      </c>
      <c r="B205" s="471" t="s">
        <v>244</v>
      </c>
      <c r="C205" s="29" t="str">
        <f t="shared" si="35"/>
        <v>England – PCNs - BYTES PCN</v>
      </c>
      <c r="D205" s="50">
        <f t="shared" si="36"/>
        <v>20054</v>
      </c>
      <c r="E205" s="50">
        <f t="shared" si="37"/>
        <v>21975</v>
      </c>
      <c r="F205" s="51">
        <f t="shared" si="38"/>
        <v>48720</v>
      </c>
      <c r="G205" s="51">
        <f t="shared" si="39"/>
        <v>23517</v>
      </c>
      <c r="H205" s="52">
        <f t="shared" si="40"/>
        <v>25203</v>
      </c>
      <c r="I205" s="910">
        <f t="shared" si="33"/>
        <v>20054</v>
      </c>
      <c r="J205" s="910">
        <f t="shared" si="34"/>
        <v>21975</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t="15" hidden="1" x14ac:dyDescent="0.25">
      <c r="A206" s="79" t="s">
        <v>48</v>
      </c>
      <c r="B206" s="471" t="s">
        <v>245</v>
      </c>
      <c r="C206" s="29" t="str">
        <f t="shared" si="35"/>
        <v>England – PCNs - CALDER &amp; RYBURN PCN</v>
      </c>
      <c r="D206" s="50">
        <f t="shared" si="36"/>
        <v>16746</v>
      </c>
      <c r="E206" s="50">
        <f t="shared" si="37"/>
        <v>17981</v>
      </c>
      <c r="F206" s="51">
        <f t="shared" si="38"/>
        <v>39916</v>
      </c>
      <c r="G206" s="51">
        <f t="shared" si="39"/>
        <v>19359</v>
      </c>
      <c r="H206" s="52">
        <f t="shared" si="40"/>
        <v>20557</v>
      </c>
      <c r="I206" s="910">
        <f t="shared" si="33"/>
        <v>16746</v>
      </c>
      <c r="J206" s="910">
        <f t="shared" si="34"/>
        <v>17981</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t="15" hidden="1" x14ac:dyDescent="0.25">
      <c r="A207" s="79" t="s">
        <v>48</v>
      </c>
      <c r="B207" s="471" t="s">
        <v>246</v>
      </c>
      <c r="C207" s="29" t="str">
        <f t="shared" si="35"/>
        <v>England – PCNs - CALNE PCN</v>
      </c>
      <c r="D207" s="50">
        <f t="shared" si="36"/>
        <v>12652</v>
      </c>
      <c r="E207" s="50">
        <f t="shared" si="37"/>
        <v>13969</v>
      </c>
      <c r="F207" s="51">
        <f t="shared" si="38"/>
        <v>30662</v>
      </c>
      <c r="G207" s="51">
        <f t="shared" si="39"/>
        <v>14694</v>
      </c>
      <c r="H207" s="52">
        <f t="shared" si="40"/>
        <v>15968</v>
      </c>
      <c r="I207" s="910">
        <f t="shared" si="33"/>
        <v>12652</v>
      </c>
      <c r="J207" s="910">
        <f t="shared" si="34"/>
        <v>13969</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t="15" hidden="1" x14ac:dyDescent="0.25">
      <c r="A208" s="79" t="s">
        <v>48</v>
      </c>
      <c r="B208" s="471" t="s">
        <v>247</v>
      </c>
      <c r="C208" s="29" t="str">
        <f t="shared" si="35"/>
        <v>England – PCNs - CAM MEDICAL PCN</v>
      </c>
      <c r="D208" s="50">
        <f t="shared" si="36"/>
        <v>22643</v>
      </c>
      <c r="E208" s="50">
        <f t="shared" si="37"/>
        <v>19258</v>
      </c>
      <c r="F208" s="51">
        <f t="shared" si="38"/>
        <v>45885</v>
      </c>
      <c r="G208" s="51">
        <f t="shared" si="39"/>
        <v>24640</v>
      </c>
      <c r="H208" s="52">
        <f t="shared" si="40"/>
        <v>21245</v>
      </c>
      <c r="I208" s="910">
        <f t="shared" si="33"/>
        <v>22643</v>
      </c>
      <c r="J208" s="910">
        <f t="shared" si="34"/>
        <v>19258</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t="15" hidden="1" x14ac:dyDescent="0.25">
      <c r="A209" s="79" t="s">
        <v>48</v>
      </c>
      <c r="B209" s="471" t="s">
        <v>248</v>
      </c>
      <c r="C209" s="29" t="str">
        <f t="shared" si="35"/>
        <v>England – PCNs - CAMBRIDGE CITY 4 PCN</v>
      </c>
      <c r="D209" s="50">
        <f t="shared" si="36"/>
        <v>23385</v>
      </c>
      <c r="E209" s="50">
        <f t="shared" si="37"/>
        <v>23161</v>
      </c>
      <c r="F209" s="51">
        <f t="shared" si="38"/>
        <v>52550</v>
      </c>
      <c r="G209" s="51">
        <f t="shared" si="39"/>
        <v>26443</v>
      </c>
      <c r="H209" s="52">
        <f t="shared" si="40"/>
        <v>26107</v>
      </c>
      <c r="I209" s="910">
        <f t="shared" si="33"/>
        <v>23385</v>
      </c>
      <c r="J209" s="910">
        <f t="shared" si="34"/>
        <v>23161</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t="15" hidden="1" x14ac:dyDescent="0.25">
      <c r="A210" s="79" t="s">
        <v>48</v>
      </c>
      <c r="B210" s="471" t="s">
        <v>249</v>
      </c>
      <c r="C210" s="29" t="str">
        <f t="shared" si="35"/>
        <v>England – PCNs - CAMBRIDGE CITY PCN</v>
      </c>
      <c r="D210" s="50">
        <f t="shared" si="36"/>
        <v>20946</v>
      </c>
      <c r="E210" s="50">
        <f t="shared" si="37"/>
        <v>20263</v>
      </c>
      <c r="F210" s="51">
        <f t="shared" si="38"/>
        <v>47086</v>
      </c>
      <c r="G210" s="51">
        <f t="shared" si="39"/>
        <v>23935</v>
      </c>
      <c r="H210" s="52">
        <f t="shared" si="40"/>
        <v>23151</v>
      </c>
      <c r="I210" s="910">
        <f t="shared" si="33"/>
        <v>20946</v>
      </c>
      <c r="J210" s="910">
        <f t="shared" si="34"/>
        <v>20263</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t="15" hidden="1" x14ac:dyDescent="0.25">
      <c r="A211" s="79" t="s">
        <v>48</v>
      </c>
      <c r="B211" s="471" t="s">
        <v>250</v>
      </c>
      <c r="C211" s="29" t="str">
        <f t="shared" si="35"/>
        <v>England – PCNs - CAMBRIDGE NORTH VILLAGES PCN</v>
      </c>
      <c r="D211" s="50">
        <f t="shared" si="36"/>
        <v>19198</v>
      </c>
      <c r="E211" s="50">
        <f t="shared" si="37"/>
        <v>20975</v>
      </c>
      <c r="F211" s="51">
        <f t="shared" si="38"/>
        <v>47437</v>
      </c>
      <c r="G211" s="51">
        <f t="shared" si="39"/>
        <v>22942</v>
      </c>
      <c r="H211" s="52">
        <f t="shared" si="40"/>
        <v>24495</v>
      </c>
      <c r="I211" s="910">
        <f t="shared" si="33"/>
        <v>19198</v>
      </c>
      <c r="J211" s="910">
        <f t="shared" si="34"/>
        <v>20975</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t="15" hidden="1" x14ac:dyDescent="0.25">
      <c r="A212" s="79" t="s">
        <v>48</v>
      </c>
      <c r="B212" s="471" t="s">
        <v>251</v>
      </c>
      <c r="C212" s="29" t="str">
        <f t="shared" si="35"/>
        <v>England – PCNs - CAMROSE, GILLIES &amp; HACKWOOD PARTNERSHIP PCN</v>
      </c>
      <c r="D212" s="50">
        <f t="shared" si="36"/>
        <v>19747</v>
      </c>
      <c r="E212" s="50">
        <f t="shared" si="37"/>
        <v>20858</v>
      </c>
      <c r="F212" s="51">
        <f t="shared" si="38"/>
        <v>47159</v>
      </c>
      <c r="G212" s="51">
        <f t="shared" si="39"/>
        <v>23171</v>
      </c>
      <c r="H212" s="52">
        <f t="shared" si="40"/>
        <v>23988</v>
      </c>
      <c r="I212" s="910">
        <f t="shared" si="33"/>
        <v>19747</v>
      </c>
      <c r="J212" s="910">
        <f t="shared" si="34"/>
        <v>20858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t="15" hidden="1" x14ac:dyDescent="0.25">
      <c r="A213" s="79" t="s">
        <v>48</v>
      </c>
      <c r="B213" s="471" t="s">
        <v>252</v>
      </c>
      <c r="C213" s="29" t="str">
        <f t="shared" si="35"/>
        <v>England – PCNs - CANALSIDE PCN</v>
      </c>
      <c r="D213" s="50">
        <f t="shared" si="36"/>
        <v>17579</v>
      </c>
      <c r="E213" s="50">
        <f t="shared" si="37"/>
        <v>18601</v>
      </c>
      <c r="F213" s="51">
        <f t="shared" si="38"/>
        <v>44287</v>
      </c>
      <c r="G213" s="51">
        <f t="shared" si="39"/>
        <v>21715</v>
      </c>
      <c r="H213" s="52">
        <f t="shared" si="40"/>
        <v>22572</v>
      </c>
      <c r="I213" s="910">
        <f t="shared" si="33"/>
        <v>17579</v>
      </c>
      <c r="J213" s="910">
        <f t="shared" si="34"/>
        <v>18601</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t="15" hidden="1" x14ac:dyDescent="0.25">
      <c r="A214" s="79" t="s">
        <v>48</v>
      </c>
      <c r="B214" s="471" t="s">
        <v>253</v>
      </c>
      <c r="C214" s="29" t="str">
        <f t="shared" si="35"/>
        <v>England – PCNs - CANBURY CHURCHILL ORCHARD BERRYLANDS PCN</v>
      </c>
      <c r="D214" s="50">
        <f t="shared" si="36"/>
        <v>15719</v>
      </c>
      <c r="E214" s="50">
        <f t="shared" si="37"/>
        <v>16590</v>
      </c>
      <c r="F214" s="51">
        <f t="shared" si="38"/>
        <v>37430</v>
      </c>
      <c r="G214" s="51">
        <f t="shared" si="39"/>
        <v>18335</v>
      </c>
      <c r="H214" s="52">
        <f t="shared" si="40"/>
        <v>19095</v>
      </c>
      <c r="I214" s="910">
        <f t="shared" si="33"/>
        <v>15719</v>
      </c>
      <c r="J214" s="910">
        <f t="shared" si="34"/>
        <v>16590</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t="15" hidden="1" x14ac:dyDescent="0.25">
      <c r="A215" s="79" t="s">
        <v>48</v>
      </c>
      <c r="B215" s="471" t="s">
        <v>254</v>
      </c>
      <c r="C215" s="29" t="str">
        <f t="shared" si="35"/>
        <v>England – PCNs - CANNOCK NORTH PCN</v>
      </c>
      <c r="D215" s="50">
        <f t="shared" si="36"/>
        <v>16792</v>
      </c>
      <c r="E215" s="50">
        <f t="shared" si="37"/>
        <v>18093</v>
      </c>
      <c r="F215" s="51">
        <f t="shared" si="38"/>
        <v>40494</v>
      </c>
      <c r="G215" s="51">
        <f t="shared" si="39"/>
        <v>19606</v>
      </c>
      <c r="H215" s="52">
        <f t="shared" si="40"/>
        <v>20888</v>
      </c>
      <c r="I215" s="910">
        <f t="shared" si="33"/>
        <v>16792</v>
      </c>
      <c r="J215" s="910">
        <f t="shared" si="34"/>
        <v>18093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t="15" hidden="1" x14ac:dyDescent="0.25">
      <c r="A216" s="79" t="s">
        <v>48</v>
      </c>
      <c r="B216" s="471" t="s">
        <v>255</v>
      </c>
      <c r="C216" s="29" t="str">
        <f t="shared" si="35"/>
        <v>England – PCNs - CANNOCK VILLAGES PCN</v>
      </c>
      <c r="D216" s="50">
        <f t="shared" si="36"/>
        <v>23330</v>
      </c>
      <c r="E216" s="50">
        <f t="shared" si="37"/>
        <v>25242</v>
      </c>
      <c r="F216" s="51">
        <f t="shared" si="38"/>
        <v>56443</v>
      </c>
      <c r="G216" s="51">
        <f t="shared" si="39"/>
        <v>27368</v>
      </c>
      <c r="H216" s="52">
        <f t="shared" si="40"/>
        <v>29075</v>
      </c>
      <c r="I216" s="910">
        <f t="shared" si="33"/>
        <v>23330</v>
      </c>
      <c r="J216" s="910">
        <f t="shared" si="34"/>
        <v>25242</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t="15" hidden="1" x14ac:dyDescent="0.25">
      <c r="A217" s="79" t="s">
        <v>48</v>
      </c>
      <c r="B217" s="471" t="s">
        <v>256</v>
      </c>
      <c r="C217" s="29" t="str">
        <f t="shared" si="35"/>
        <v>England – PCNs - CANTAB MEDICAL PRACTICES PCN</v>
      </c>
      <c r="D217" s="50">
        <f t="shared" si="36"/>
        <v>24849</v>
      </c>
      <c r="E217" s="50">
        <f t="shared" si="37"/>
        <v>21152</v>
      </c>
      <c r="F217" s="51">
        <f t="shared" si="38"/>
        <v>49814</v>
      </c>
      <c r="G217" s="51">
        <f t="shared" si="39"/>
        <v>26847</v>
      </c>
      <c r="H217" s="52">
        <f t="shared" si="40"/>
        <v>22967</v>
      </c>
      <c r="I217" s="910">
        <f t="shared" si="33"/>
        <v>24849</v>
      </c>
      <c r="J217" s="910">
        <f t="shared" si="34"/>
        <v>21152</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t="15" hidden="1" x14ac:dyDescent="0.25">
      <c r="A218" s="79" t="s">
        <v>48</v>
      </c>
      <c r="B218" s="471" t="s">
        <v>257</v>
      </c>
      <c r="C218" s="29" t="str">
        <f t="shared" si="35"/>
        <v>England – PCNs - CANTERBURY NORTH PCN</v>
      </c>
      <c r="D218" s="50">
        <f t="shared" si="36"/>
        <v>20282</v>
      </c>
      <c r="E218" s="50">
        <f t="shared" si="37"/>
        <v>20487</v>
      </c>
      <c r="F218" s="51">
        <f t="shared" si="38"/>
        <v>46912</v>
      </c>
      <c r="G218" s="51">
        <f t="shared" si="39"/>
        <v>23478</v>
      </c>
      <c r="H218" s="52">
        <f t="shared" si="40"/>
        <v>23434</v>
      </c>
      <c r="I218" s="910">
        <f t="shared" si="33"/>
        <v>20282</v>
      </c>
      <c r="J218" s="910">
        <f t="shared" si="34"/>
        <v>20487</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t="15" hidden="1" x14ac:dyDescent="0.25">
      <c r="A219" s="79" t="s">
        <v>48</v>
      </c>
      <c r="B219" s="471" t="s">
        <v>258</v>
      </c>
      <c r="C219" s="29" t="str">
        <f t="shared" si="35"/>
        <v>England – PCNs - CANTERBURY SOUTH PCN</v>
      </c>
      <c r="D219" s="50">
        <f t="shared" si="36"/>
        <v>20073</v>
      </c>
      <c r="E219" s="50">
        <f t="shared" si="37"/>
        <v>19975</v>
      </c>
      <c r="F219" s="51">
        <f t="shared" si="38"/>
        <v>44554</v>
      </c>
      <c r="G219" s="51">
        <f t="shared" si="39"/>
        <v>22401</v>
      </c>
      <c r="H219" s="52">
        <f t="shared" si="40"/>
        <v>22153</v>
      </c>
      <c r="I219" s="910">
        <f t="shared" si="33"/>
        <v>20073</v>
      </c>
      <c r="J219" s="910">
        <f t="shared" si="34"/>
        <v>19975</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t="15" hidden="1" x14ac:dyDescent="0.25">
      <c r="A220" s="79" t="s">
        <v>48</v>
      </c>
      <c r="B220" s="471" t="s">
        <v>259</v>
      </c>
      <c r="C220" s="29" t="str">
        <f t="shared" si="35"/>
        <v>England – PCNs - CANVEY PCN</v>
      </c>
      <c r="D220" s="50">
        <f t="shared" si="36"/>
        <v>15810</v>
      </c>
      <c r="E220" s="50">
        <f t="shared" si="37"/>
        <v>17156</v>
      </c>
      <c r="F220" s="51">
        <f t="shared" si="38"/>
        <v>37830</v>
      </c>
      <c r="G220" s="51">
        <f t="shared" si="39"/>
        <v>18299</v>
      </c>
      <c r="H220" s="52">
        <f t="shared" si="40"/>
        <v>19531</v>
      </c>
      <c r="I220" s="910">
        <f t="shared" si="33"/>
        <v>15810</v>
      </c>
      <c r="J220" s="910">
        <f t="shared" si="34"/>
        <v>17156</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t="15" hidden="1" x14ac:dyDescent="0.25">
      <c r="A221" s="79" t="s">
        <v>48</v>
      </c>
      <c r="B221" s="471" t="s">
        <v>260</v>
      </c>
      <c r="C221" s="29" t="str">
        <f t="shared" si="35"/>
        <v>England – PCNs - CARE COLLABORATIVE (REDHILL) PCN</v>
      </c>
      <c r="D221" s="50">
        <f t="shared" si="36"/>
        <v>18695</v>
      </c>
      <c r="E221" s="50">
        <f t="shared" si="37"/>
        <v>20206</v>
      </c>
      <c r="F221" s="51">
        <f t="shared" si="38"/>
        <v>46424</v>
      </c>
      <c r="G221" s="51">
        <f t="shared" si="39"/>
        <v>22508</v>
      </c>
      <c r="H221" s="52">
        <f t="shared" si="40"/>
        <v>23916</v>
      </c>
      <c r="I221" s="910">
        <f t="shared" ref="I221:I284" si="43">SUM(Y221:CY221)</f>
        <v>18695</v>
      </c>
      <c r="J221" s="910">
        <f t="shared" ref="J221:J284" si="44">SUM(DL221:GL221)</f>
        <v>20206</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t="15" hidden="1" x14ac:dyDescent="0.25">
      <c r="A222" s="79" t="s">
        <v>48</v>
      </c>
      <c r="B222" s="471" t="s">
        <v>261</v>
      </c>
      <c r="C222" s="29" t="str">
        <f t="shared" si="35"/>
        <v>England – PCNs - CARE KENT PCN</v>
      </c>
      <c r="D222" s="50">
        <f t="shared" si="36"/>
        <v>18910</v>
      </c>
      <c r="E222" s="50">
        <f t="shared" si="37"/>
        <v>20924</v>
      </c>
      <c r="F222" s="51">
        <f t="shared" si="38"/>
        <v>44652</v>
      </c>
      <c r="G222" s="51">
        <f t="shared" si="39"/>
        <v>21368</v>
      </c>
      <c r="H222" s="52">
        <f t="shared" si="40"/>
        <v>23284</v>
      </c>
      <c r="I222" s="910">
        <f t="shared" si="43"/>
        <v>18910</v>
      </c>
      <c r="J222" s="910">
        <f t="shared" si="44"/>
        <v>20924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t="15" hidden="1" x14ac:dyDescent="0.25">
      <c r="A223" s="79" t="s">
        <v>48</v>
      </c>
      <c r="B223" s="471" t="s">
        <v>262</v>
      </c>
      <c r="C223" s="29" t="str">
        <f t="shared" si="35"/>
        <v>England – PCNs - CARILLON PCN</v>
      </c>
      <c r="D223" s="50">
        <f t="shared" si="36"/>
        <v>25350</v>
      </c>
      <c r="E223" s="50">
        <f t="shared" si="37"/>
        <v>20788</v>
      </c>
      <c r="F223" s="51">
        <f t="shared" si="38"/>
        <v>50911</v>
      </c>
      <c r="G223" s="51">
        <f t="shared" si="39"/>
        <v>27850</v>
      </c>
      <c r="H223" s="52">
        <f t="shared" si="40"/>
        <v>23061</v>
      </c>
      <c r="I223" s="910">
        <f t="shared" si="43"/>
        <v>25350</v>
      </c>
      <c r="J223" s="910">
        <f t="shared" si="44"/>
        <v>20788</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t="15" hidden="1" x14ac:dyDescent="0.25">
      <c r="A224" s="79" t="s">
        <v>48</v>
      </c>
      <c r="B224" s="471" t="s">
        <v>263</v>
      </c>
      <c r="C224" s="29" t="str">
        <f t="shared" si="35"/>
        <v>England – PCNs - CARITAS MEDICAL PCN</v>
      </c>
      <c r="D224" s="50">
        <f t="shared" si="36"/>
        <v>23608</v>
      </c>
      <c r="E224" s="50">
        <f t="shared" si="37"/>
        <v>25292</v>
      </c>
      <c r="F224" s="51">
        <f t="shared" si="38"/>
        <v>59708</v>
      </c>
      <c r="G224" s="51">
        <f t="shared" si="39"/>
        <v>29158</v>
      </c>
      <c r="H224" s="52">
        <f t="shared" si="40"/>
        <v>30550</v>
      </c>
      <c r="I224" s="910">
        <f t="shared" si="43"/>
        <v>23608</v>
      </c>
      <c r="J224" s="910">
        <f t="shared" si="44"/>
        <v>25292</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t="15" hidden="1" x14ac:dyDescent="0.25">
      <c r="A225" s="79" t="s">
        <v>48</v>
      </c>
      <c r="B225" s="471" t="s">
        <v>264</v>
      </c>
      <c r="C225" s="29" t="str">
        <f t="shared" si="35"/>
        <v>England – PCNs - CARLISLE HEALTHCARE PCN</v>
      </c>
      <c r="D225" s="50">
        <f t="shared" si="36"/>
        <v>20007</v>
      </c>
      <c r="E225" s="50">
        <f t="shared" si="37"/>
        <v>21788</v>
      </c>
      <c r="F225" s="51">
        <f t="shared" si="38"/>
        <v>48349</v>
      </c>
      <c r="G225" s="51">
        <f t="shared" si="39"/>
        <v>23373</v>
      </c>
      <c r="H225" s="52">
        <f t="shared" si="40"/>
        <v>24976</v>
      </c>
      <c r="I225" s="910">
        <f t="shared" si="43"/>
        <v>20007</v>
      </c>
      <c r="J225" s="910">
        <f t="shared" si="44"/>
        <v>21788</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t="15" hidden="1" x14ac:dyDescent="0.25">
      <c r="A226" s="79" t="s">
        <v>48</v>
      </c>
      <c r="B226" s="471" t="s">
        <v>265</v>
      </c>
      <c r="C226" s="29" t="str">
        <f t="shared" si="35"/>
        <v>England – PCNs - CARLISLE PCN</v>
      </c>
      <c r="D226" s="50">
        <f t="shared" si="36"/>
        <v>14179</v>
      </c>
      <c r="E226" s="50">
        <f t="shared" si="37"/>
        <v>14862</v>
      </c>
      <c r="F226" s="51">
        <f t="shared" si="38"/>
        <v>33776</v>
      </c>
      <c r="G226" s="51">
        <f t="shared" si="39"/>
        <v>16567</v>
      </c>
      <c r="H226" s="52">
        <f t="shared" si="40"/>
        <v>17209</v>
      </c>
      <c r="I226" s="910">
        <f t="shared" si="43"/>
        <v>14179</v>
      </c>
      <c r="J226" s="910">
        <f t="shared" si="44"/>
        <v>14862</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t="15" hidden="1" x14ac:dyDescent="0.25">
      <c r="A227" s="79" t="s">
        <v>48</v>
      </c>
      <c r="B227" s="471" t="s">
        <v>266</v>
      </c>
      <c r="C227" s="29" t="str">
        <f t="shared" si="35"/>
        <v>England – PCNs - CARLISLE RURAL PCN</v>
      </c>
      <c r="D227" s="50">
        <f t="shared" si="36"/>
        <v>8192</v>
      </c>
      <c r="E227" s="50">
        <f t="shared" si="37"/>
        <v>8708</v>
      </c>
      <c r="F227" s="51">
        <f t="shared" si="38"/>
        <v>18854</v>
      </c>
      <c r="G227" s="51">
        <f t="shared" si="39"/>
        <v>9205</v>
      </c>
      <c r="H227" s="52">
        <f t="shared" si="40"/>
        <v>9649</v>
      </c>
      <c r="I227" s="910">
        <f t="shared" si="43"/>
        <v>8192</v>
      </c>
      <c r="J227" s="910">
        <f t="shared" si="44"/>
        <v>8708</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t="15" hidden="1" x14ac:dyDescent="0.25">
      <c r="A228" s="79" t="s">
        <v>48</v>
      </c>
      <c r="B228" s="471" t="s">
        <v>267</v>
      </c>
      <c r="C228" s="29" t="str">
        <f t="shared" si="35"/>
        <v>England – PCNs - CARNFORTH AND MILNTHORPE PCN</v>
      </c>
      <c r="D228" s="50">
        <f t="shared" si="36"/>
        <v>12392</v>
      </c>
      <c r="E228" s="50">
        <f t="shared" si="37"/>
        <v>13941</v>
      </c>
      <c r="F228" s="51">
        <f t="shared" si="38"/>
        <v>29262</v>
      </c>
      <c r="G228" s="51">
        <f t="shared" si="39"/>
        <v>13886</v>
      </c>
      <c r="H228" s="52">
        <f t="shared" si="40"/>
        <v>15376</v>
      </c>
      <c r="I228" s="910">
        <f t="shared" si="43"/>
        <v>12392</v>
      </c>
      <c r="J228" s="910">
        <f t="shared" si="44"/>
        <v>13941</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t="15" hidden="1" x14ac:dyDescent="0.25">
      <c r="A229" s="79" t="s">
        <v>48</v>
      </c>
      <c r="B229" s="471" t="s">
        <v>268</v>
      </c>
      <c r="C229" s="29" t="str">
        <f t="shared" si="35"/>
        <v>England – PCNs - CARSHALTON PCN</v>
      </c>
      <c r="D229" s="50">
        <f t="shared" si="36"/>
        <v>20370</v>
      </c>
      <c r="E229" s="50">
        <f t="shared" si="37"/>
        <v>22007</v>
      </c>
      <c r="F229" s="51">
        <f t="shared" si="38"/>
        <v>50468</v>
      </c>
      <c r="G229" s="51">
        <f t="shared" si="39"/>
        <v>24506</v>
      </c>
      <c r="H229" s="52">
        <f t="shared" si="40"/>
        <v>25962</v>
      </c>
      <c r="I229" s="910">
        <f t="shared" si="43"/>
        <v>20370</v>
      </c>
      <c r="J229" s="910">
        <f t="shared" si="44"/>
        <v>22007</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t="15" hidden="1" x14ac:dyDescent="0.25">
      <c r="A230" s="79" t="s">
        <v>48</v>
      </c>
      <c r="B230" s="471" t="s">
        <v>269</v>
      </c>
      <c r="C230" s="29" t="str">
        <f t="shared" si="35"/>
        <v>England – PCNs - CAVERSHAM PCN</v>
      </c>
      <c r="D230" s="50">
        <f t="shared" si="36"/>
        <v>12138</v>
      </c>
      <c r="E230" s="50">
        <f t="shared" si="37"/>
        <v>13173</v>
      </c>
      <c r="F230" s="51">
        <f t="shared" si="38"/>
        <v>29259</v>
      </c>
      <c r="G230" s="51">
        <f t="shared" si="39"/>
        <v>14136</v>
      </c>
      <c r="H230" s="52">
        <f t="shared" si="40"/>
        <v>15123</v>
      </c>
      <c r="I230" s="910">
        <f t="shared" si="43"/>
        <v>12138</v>
      </c>
      <c r="J230" s="910">
        <f t="shared" si="44"/>
        <v>13173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t="15" hidden="1" x14ac:dyDescent="0.25">
      <c r="A231" s="79" t="s">
        <v>48</v>
      </c>
      <c r="B231" s="471" t="s">
        <v>270</v>
      </c>
      <c r="C231" s="29" t="str">
        <f t="shared" si="35"/>
        <v>England – PCNs - CELADINE HEALTH &amp; METROCARE PCN</v>
      </c>
      <c r="D231" s="50">
        <f t="shared" si="36"/>
        <v>23144</v>
      </c>
      <c r="E231" s="50">
        <f t="shared" si="37"/>
        <v>25201</v>
      </c>
      <c r="F231" s="51">
        <f t="shared" si="38"/>
        <v>56973</v>
      </c>
      <c r="G231" s="51">
        <f t="shared" si="39"/>
        <v>27568</v>
      </c>
      <c r="H231" s="52">
        <f t="shared" si="40"/>
        <v>29405</v>
      </c>
      <c r="I231" s="910">
        <f t="shared" si="43"/>
        <v>23144</v>
      </c>
      <c r="J231" s="910">
        <f t="shared" si="44"/>
        <v>25201</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t="15" hidden="1" x14ac:dyDescent="0.25">
      <c r="A232" s="79" t="s">
        <v>48</v>
      </c>
      <c r="B232" s="471" t="s">
        <v>271</v>
      </c>
      <c r="C232" s="29" t="str">
        <f t="shared" si="35"/>
        <v>England – PCNs - CENTRAL &amp; WEST (IW) PCN</v>
      </c>
      <c r="D232" s="50">
        <f t="shared" si="36"/>
        <v>19487</v>
      </c>
      <c r="E232" s="50">
        <f t="shared" si="37"/>
        <v>21891</v>
      </c>
      <c r="F232" s="51">
        <f t="shared" si="38"/>
        <v>46992</v>
      </c>
      <c r="G232" s="51">
        <f t="shared" si="39"/>
        <v>22305</v>
      </c>
      <c r="H232" s="52">
        <f t="shared" si="40"/>
        <v>24687</v>
      </c>
      <c r="I232" s="910">
        <f t="shared" si="43"/>
        <v>19487</v>
      </c>
      <c r="J232" s="910">
        <f t="shared" si="44"/>
        <v>21891</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t="15" hidden="1" x14ac:dyDescent="0.25">
      <c r="A233" s="79" t="s">
        <v>48</v>
      </c>
      <c r="B233" s="471" t="s">
        <v>272</v>
      </c>
      <c r="C233" s="29" t="str">
        <f t="shared" si="35"/>
        <v>England – PCNs - CENTRAL &amp; WEST WARRINGTON PCN</v>
      </c>
      <c r="D233" s="50">
        <f t="shared" si="36"/>
        <v>26231</v>
      </c>
      <c r="E233" s="50">
        <f t="shared" si="37"/>
        <v>27139</v>
      </c>
      <c r="F233" s="51">
        <f t="shared" si="38"/>
        <v>61489</v>
      </c>
      <c r="G233" s="51">
        <f t="shared" si="39"/>
        <v>30412</v>
      </c>
      <c r="H233" s="52">
        <f t="shared" si="40"/>
        <v>31077</v>
      </c>
      <c r="I233" s="910">
        <f t="shared" si="43"/>
        <v>26231</v>
      </c>
      <c r="J233" s="910">
        <f t="shared" si="44"/>
        <v>27139</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t="15" hidden="1" x14ac:dyDescent="0.25">
      <c r="A234" s="79" t="s">
        <v>48</v>
      </c>
      <c r="B234" s="471" t="s">
        <v>273</v>
      </c>
      <c r="C234" s="29" t="str">
        <f t="shared" si="35"/>
        <v>England – PCNs - CENTRAL 1 ISLINGTON PCN</v>
      </c>
      <c r="D234" s="50">
        <f t="shared" si="36"/>
        <v>23613</v>
      </c>
      <c r="E234" s="50">
        <f t="shared" si="37"/>
        <v>26358</v>
      </c>
      <c r="F234" s="51">
        <f t="shared" si="38"/>
        <v>56268</v>
      </c>
      <c r="G234" s="51">
        <f t="shared" si="39"/>
        <v>26829</v>
      </c>
      <c r="H234" s="52">
        <f t="shared" si="40"/>
        <v>29439</v>
      </c>
      <c r="I234" s="910">
        <f t="shared" si="43"/>
        <v>23613</v>
      </c>
      <c r="J234" s="910">
        <f t="shared" si="44"/>
        <v>26358</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t="15" hidden="1" x14ac:dyDescent="0.25">
      <c r="A235" s="79" t="s">
        <v>48</v>
      </c>
      <c r="B235" s="471" t="s">
        <v>274</v>
      </c>
      <c r="C235" s="29" t="str">
        <f t="shared" si="35"/>
        <v>England – PCNs - CENTRAL 2 ISLINGTON PCN</v>
      </c>
      <c r="D235" s="50">
        <f t="shared" si="36"/>
        <v>15608</v>
      </c>
      <c r="E235" s="50">
        <f t="shared" si="37"/>
        <v>16997</v>
      </c>
      <c r="F235" s="51">
        <f t="shared" si="38"/>
        <v>36299</v>
      </c>
      <c r="G235" s="51">
        <f t="shared" si="39"/>
        <v>17508</v>
      </c>
      <c r="H235" s="52">
        <f t="shared" si="40"/>
        <v>18791</v>
      </c>
      <c r="I235" s="910">
        <f t="shared" si="43"/>
        <v>15608</v>
      </c>
      <c r="J235" s="910">
        <f t="shared" si="44"/>
        <v>16997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t="15" hidden="1" x14ac:dyDescent="0.25">
      <c r="A236" s="79" t="s">
        <v>48</v>
      </c>
      <c r="B236" s="471" t="s">
        <v>275</v>
      </c>
      <c r="C236" s="29" t="str">
        <f t="shared" ref="C236:C299" si="45">CONCATENATE(A236," - ",B236)</f>
        <v>England – PCNs - CENTRAL AND NORTH GUILDFORD PCN</v>
      </c>
      <c r="D236" s="50">
        <f t="shared" ref="D236:D299" si="46">I236</f>
        <v>27045</v>
      </c>
      <c r="E236" s="50">
        <f t="shared" ref="E236:E299" si="47">J236</f>
        <v>27506</v>
      </c>
      <c r="F236" s="51">
        <f t="shared" ref="F236:F299" si="48">G236+H236</f>
        <v>61675</v>
      </c>
      <c r="G236" s="51">
        <f t="shared" ref="G236:G299" si="49">SUM(M236:CY236)</f>
        <v>30659</v>
      </c>
      <c r="H236" s="52">
        <f t="shared" ref="H236:H299" si="50">SUM(CZ236:GL236)</f>
        <v>31016</v>
      </c>
      <c r="I236" s="910">
        <f t="shared" si="43"/>
        <v>27045</v>
      </c>
      <c r="J236" s="910">
        <f t="shared" si="44"/>
        <v>27506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t="15" hidden="1" x14ac:dyDescent="0.25">
      <c r="A237" s="79" t="s">
        <v>48</v>
      </c>
      <c r="B237" s="471" t="s">
        <v>276</v>
      </c>
      <c r="C237" s="29" t="str">
        <f t="shared" si="45"/>
        <v>England – PCNs - CENTRAL BASILDON PCN</v>
      </c>
      <c r="D237" s="50">
        <f t="shared" si="46"/>
        <v>18958</v>
      </c>
      <c r="E237" s="50">
        <f t="shared" si="47"/>
        <v>20338</v>
      </c>
      <c r="F237" s="51">
        <f t="shared" si="48"/>
        <v>47888</v>
      </c>
      <c r="G237" s="51">
        <f t="shared" si="49"/>
        <v>23229</v>
      </c>
      <c r="H237" s="52">
        <f t="shared" si="50"/>
        <v>24659</v>
      </c>
      <c r="I237" s="910">
        <f t="shared" si="43"/>
        <v>18958</v>
      </c>
      <c r="J237" s="910">
        <f t="shared" si="44"/>
        <v>20338</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t="15" hidden="1" x14ac:dyDescent="0.25">
      <c r="A238" s="79" t="s">
        <v>48</v>
      </c>
      <c r="B238" s="471" t="s">
        <v>277</v>
      </c>
      <c r="C238" s="29" t="str">
        <f t="shared" si="45"/>
        <v>England – PCNs - CENTRAL BOURNEMOUTH PCN</v>
      </c>
      <c r="D238" s="50">
        <f t="shared" si="46"/>
        <v>20010</v>
      </c>
      <c r="E238" s="50">
        <f t="shared" si="47"/>
        <v>19928</v>
      </c>
      <c r="F238" s="51">
        <f t="shared" si="48"/>
        <v>45914</v>
      </c>
      <c r="G238" s="51">
        <f t="shared" si="49"/>
        <v>23001</v>
      </c>
      <c r="H238" s="52">
        <f t="shared" si="50"/>
        <v>22913</v>
      </c>
      <c r="I238" s="910">
        <f t="shared" si="43"/>
        <v>20010</v>
      </c>
      <c r="J238" s="910">
        <f t="shared" si="44"/>
        <v>19928</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t="15" hidden="1" x14ac:dyDescent="0.25">
      <c r="A239" s="79" t="s">
        <v>48</v>
      </c>
      <c r="B239" s="471" t="s">
        <v>278</v>
      </c>
      <c r="C239" s="29" t="str">
        <f t="shared" si="45"/>
        <v>England – PCNs - CENTRAL CAMDEN PCN</v>
      </c>
      <c r="D239" s="50">
        <f t="shared" si="46"/>
        <v>33125</v>
      </c>
      <c r="E239" s="50">
        <f t="shared" si="47"/>
        <v>34814</v>
      </c>
      <c r="F239" s="51">
        <f t="shared" si="48"/>
        <v>73354</v>
      </c>
      <c r="G239" s="51">
        <f t="shared" si="49"/>
        <v>35859</v>
      </c>
      <c r="H239" s="52">
        <f t="shared" si="50"/>
        <v>37495</v>
      </c>
      <c r="I239" s="910">
        <f t="shared" si="43"/>
        <v>33125</v>
      </c>
      <c r="J239" s="910">
        <f t="shared" si="44"/>
        <v>34814</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t="15" hidden="1" x14ac:dyDescent="0.25">
      <c r="A240" s="79" t="s">
        <v>48</v>
      </c>
      <c r="B240" s="471" t="s">
        <v>279</v>
      </c>
      <c r="C240" s="29" t="str">
        <f t="shared" si="45"/>
        <v>England – PCNs - CENTRAL HALIFAX PCN</v>
      </c>
      <c r="D240" s="50">
        <f t="shared" si="46"/>
        <v>20412</v>
      </c>
      <c r="E240" s="50">
        <f t="shared" si="47"/>
        <v>21142</v>
      </c>
      <c r="F240" s="51">
        <f t="shared" si="48"/>
        <v>49511</v>
      </c>
      <c r="G240" s="51">
        <f t="shared" si="49"/>
        <v>24547</v>
      </c>
      <c r="H240" s="52">
        <f t="shared" si="50"/>
        <v>24964</v>
      </c>
      <c r="I240" s="910">
        <f t="shared" si="43"/>
        <v>20412</v>
      </c>
      <c r="J240" s="910">
        <f t="shared" si="44"/>
        <v>21142</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t="15" hidden="1" x14ac:dyDescent="0.25">
      <c r="A241" s="79" t="s">
        <v>48</v>
      </c>
      <c r="B241" s="471" t="s">
        <v>280</v>
      </c>
      <c r="C241" s="29" t="str">
        <f t="shared" si="45"/>
        <v>England – PCNs - CENTRAL HAMPSTEAD PCN</v>
      </c>
      <c r="D241" s="50">
        <f t="shared" si="46"/>
        <v>15330</v>
      </c>
      <c r="E241" s="50">
        <f t="shared" si="47"/>
        <v>16522</v>
      </c>
      <c r="F241" s="51">
        <f t="shared" si="48"/>
        <v>35615</v>
      </c>
      <c r="G241" s="51">
        <f t="shared" si="49"/>
        <v>17249</v>
      </c>
      <c r="H241" s="52">
        <f t="shared" si="50"/>
        <v>18366</v>
      </c>
      <c r="I241" s="910">
        <f t="shared" si="43"/>
        <v>15330</v>
      </c>
      <c r="J241" s="910">
        <f t="shared" si="44"/>
        <v>16522</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t="15" hidden="1" x14ac:dyDescent="0.25">
      <c r="A242" s="79" t="s">
        <v>48</v>
      </c>
      <c r="B242" s="471" t="s">
        <v>281</v>
      </c>
      <c r="C242" s="29" t="str">
        <f t="shared" si="45"/>
        <v>England – PCNs - CENTRAL LIVERPOOL PCN</v>
      </c>
      <c r="D242" s="50">
        <f t="shared" si="46"/>
        <v>57522</v>
      </c>
      <c r="E242" s="50">
        <f t="shared" si="47"/>
        <v>52706</v>
      </c>
      <c r="F242" s="51">
        <f t="shared" si="48"/>
        <v>119318</v>
      </c>
      <c r="G242" s="51">
        <f t="shared" si="49"/>
        <v>62165</v>
      </c>
      <c r="H242" s="52">
        <f t="shared" si="50"/>
        <v>57153</v>
      </c>
      <c r="I242" s="910">
        <f t="shared" si="43"/>
        <v>57522</v>
      </c>
      <c r="J242" s="910">
        <f t="shared" si="44"/>
        <v>52706</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t="15" hidden="1" x14ac:dyDescent="0.25">
      <c r="A243" s="79" t="s">
        <v>48</v>
      </c>
      <c r="B243" s="471" t="s">
        <v>282</v>
      </c>
      <c r="C243" s="29" t="str">
        <f t="shared" si="45"/>
        <v>England – PCNs - CENTRAL MAPLE PCN</v>
      </c>
      <c r="D243" s="50">
        <f t="shared" si="46"/>
        <v>16889</v>
      </c>
      <c r="E243" s="50">
        <f t="shared" si="47"/>
        <v>18062</v>
      </c>
      <c r="F243" s="51">
        <f t="shared" si="48"/>
        <v>41935</v>
      </c>
      <c r="G243" s="51">
        <f t="shared" si="49"/>
        <v>20493</v>
      </c>
      <c r="H243" s="52">
        <f t="shared" si="50"/>
        <v>21442</v>
      </c>
      <c r="I243" s="910">
        <f t="shared" si="43"/>
        <v>16889</v>
      </c>
      <c r="J243" s="910">
        <f t="shared" si="44"/>
        <v>18062</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t="15" hidden="1" x14ac:dyDescent="0.25">
      <c r="A244" s="79" t="s">
        <v>48</v>
      </c>
      <c r="B244" s="471" t="s">
        <v>283</v>
      </c>
      <c r="C244" s="29" t="str">
        <f t="shared" si="45"/>
        <v>England – PCNs - CENTRAL MIDDLESBROUGH PCN</v>
      </c>
      <c r="D244" s="50">
        <f t="shared" si="46"/>
        <v>21592</v>
      </c>
      <c r="E244" s="50">
        <f t="shared" si="47"/>
        <v>19512</v>
      </c>
      <c r="F244" s="51">
        <f t="shared" si="48"/>
        <v>48603</v>
      </c>
      <c r="G244" s="51">
        <f t="shared" si="49"/>
        <v>25374</v>
      </c>
      <c r="H244" s="52">
        <f t="shared" si="50"/>
        <v>23229</v>
      </c>
      <c r="I244" s="910">
        <f t="shared" si="43"/>
        <v>21592</v>
      </c>
      <c r="J244" s="910">
        <f t="shared" si="44"/>
        <v>19512</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t="15" hidden="1" x14ac:dyDescent="0.25">
      <c r="A245" s="79" t="s">
        <v>48</v>
      </c>
      <c r="B245" s="471" t="s">
        <v>284</v>
      </c>
      <c r="C245" s="29" t="str">
        <f t="shared" si="45"/>
        <v>England – PCNs - CENTRAL NORTH LEEDS PCN</v>
      </c>
      <c r="D245" s="50">
        <f t="shared" si="46"/>
        <v>25546</v>
      </c>
      <c r="E245" s="50">
        <f t="shared" si="47"/>
        <v>28021</v>
      </c>
      <c r="F245" s="51">
        <f t="shared" si="48"/>
        <v>63379</v>
      </c>
      <c r="G245" s="51">
        <f t="shared" si="49"/>
        <v>30529</v>
      </c>
      <c r="H245" s="52">
        <f t="shared" si="50"/>
        <v>32850</v>
      </c>
      <c r="I245" s="910">
        <f t="shared" si="43"/>
        <v>25546</v>
      </c>
      <c r="J245" s="910">
        <f t="shared" si="44"/>
        <v>28021</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t="15" hidden="1" x14ac:dyDescent="0.25">
      <c r="A246" s="79" t="s">
        <v>48</v>
      </c>
      <c r="B246" s="471" t="s">
        <v>285</v>
      </c>
      <c r="C246" s="29" t="str">
        <f t="shared" si="45"/>
        <v>England – PCNs - CENTRAL NORWICH PCN</v>
      </c>
      <c r="D246" s="50">
        <f t="shared" si="46"/>
        <v>28941</v>
      </c>
      <c r="E246" s="50">
        <f t="shared" si="47"/>
        <v>30071</v>
      </c>
      <c r="F246" s="51">
        <f t="shared" si="48"/>
        <v>65056</v>
      </c>
      <c r="G246" s="51">
        <f t="shared" si="49"/>
        <v>32010</v>
      </c>
      <c r="H246" s="52">
        <f t="shared" si="50"/>
        <v>33046</v>
      </c>
      <c r="I246" s="910">
        <f t="shared" si="43"/>
        <v>28941</v>
      </c>
      <c r="J246" s="910">
        <f t="shared" si="44"/>
        <v>30071</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t="15" hidden="1" x14ac:dyDescent="0.25">
      <c r="A247" s="79" t="s">
        <v>48</v>
      </c>
      <c r="B247" s="471" t="s">
        <v>286</v>
      </c>
      <c r="C247" s="29" t="str">
        <f t="shared" si="45"/>
        <v>England – PCNs - CENTRAL SLOUGH NETWORK PCN</v>
      </c>
      <c r="D247" s="50">
        <f t="shared" si="46"/>
        <v>22311</v>
      </c>
      <c r="E247" s="50">
        <f t="shared" si="47"/>
        <v>21569</v>
      </c>
      <c r="F247" s="51">
        <f t="shared" si="48"/>
        <v>53185</v>
      </c>
      <c r="G247" s="51">
        <f t="shared" si="49"/>
        <v>27032</v>
      </c>
      <c r="H247" s="52">
        <f t="shared" si="50"/>
        <v>26153</v>
      </c>
      <c r="I247" s="910">
        <f t="shared" si="43"/>
        <v>22311</v>
      </c>
      <c r="J247" s="910">
        <f t="shared" si="44"/>
        <v>21569</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t="15" hidden="1" x14ac:dyDescent="0.25">
      <c r="A248" s="79" t="s">
        <v>48</v>
      </c>
      <c r="B248" s="471" t="s">
        <v>287</v>
      </c>
      <c r="C248" s="29" t="str">
        <f t="shared" si="45"/>
        <v>England – PCNs - CENTRAL SUTTON PCN</v>
      </c>
      <c r="D248" s="50">
        <f t="shared" si="46"/>
        <v>17624</v>
      </c>
      <c r="E248" s="50">
        <f t="shared" si="47"/>
        <v>19841</v>
      </c>
      <c r="F248" s="51">
        <f t="shared" si="48"/>
        <v>44145</v>
      </c>
      <c r="G248" s="51">
        <f t="shared" si="49"/>
        <v>21047</v>
      </c>
      <c r="H248" s="52">
        <f t="shared" si="50"/>
        <v>23098</v>
      </c>
      <c r="I248" s="910">
        <f t="shared" si="43"/>
        <v>17624</v>
      </c>
      <c r="J248" s="910">
        <f t="shared" si="44"/>
        <v>19841</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t="15" hidden="1" x14ac:dyDescent="0.25">
      <c r="A249" s="79" t="s">
        <v>48</v>
      </c>
      <c r="B249" s="471" t="s">
        <v>288</v>
      </c>
      <c r="C249" s="29" t="str">
        <f t="shared" si="45"/>
        <v>England – PCNs - CENTRAL THISTLEMOOR &amp; THORPE PCN</v>
      </c>
      <c r="D249" s="50">
        <f t="shared" si="46"/>
        <v>22278</v>
      </c>
      <c r="E249" s="50">
        <f t="shared" si="47"/>
        <v>21087</v>
      </c>
      <c r="F249" s="51">
        <f t="shared" si="48"/>
        <v>53268</v>
      </c>
      <c r="G249" s="51">
        <f t="shared" si="49"/>
        <v>27432</v>
      </c>
      <c r="H249" s="52">
        <f t="shared" si="50"/>
        <v>25836</v>
      </c>
      <c r="I249" s="910">
        <f t="shared" si="43"/>
        <v>22278</v>
      </c>
      <c r="J249" s="910">
        <f t="shared" si="44"/>
        <v>21087</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t="15" hidden="1" x14ac:dyDescent="0.25">
      <c r="A250" s="79" t="s">
        <v>48</v>
      </c>
      <c r="B250" s="471" t="s">
        <v>289</v>
      </c>
      <c r="C250" s="29" t="str">
        <f t="shared" si="45"/>
        <v>England – PCNs - CENTRAL WATFORD PCN</v>
      </c>
      <c r="D250" s="50">
        <f t="shared" si="46"/>
        <v>14619</v>
      </c>
      <c r="E250" s="50">
        <f t="shared" si="47"/>
        <v>13811</v>
      </c>
      <c r="F250" s="51">
        <f t="shared" si="48"/>
        <v>33329</v>
      </c>
      <c r="G250" s="51">
        <f t="shared" si="49"/>
        <v>17125</v>
      </c>
      <c r="H250" s="52">
        <f t="shared" si="50"/>
        <v>16204</v>
      </c>
      <c r="I250" s="910">
        <f t="shared" si="43"/>
        <v>14619</v>
      </c>
      <c r="J250" s="910">
        <f t="shared" si="44"/>
        <v>13811</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t="15" hidden="1" x14ac:dyDescent="0.25">
      <c r="A251" s="79" t="s">
        <v>48</v>
      </c>
      <c r="B251" s="471" t="s">
        <v>290</v>
      </c>
      <c r="C251" s="29" t="str">
        <f t="shared" si="45"/>
        <v>England – PCNs - CENTRAL WORTHING PRACTICES PCN</v>
      </c>
      <c r="D251" s="50">
        <f t="shared" si="46"/>
        <v>15779</v>
      </c>
      <c r="E251" s="50">
        <f t="shared" si="47"/>
        <v>17814</v>
      </c>
      <c r="F251" s="51">
        <f t="shared" si="48"/>
        <v>38652</v>
      </c>
      <c r="G251" s="51">
        <f t="shared" si="49"/>
        <v>18368</v>
      </c>
      <c r="H251" s="52">
        <f t="shared" si="50"/>
        <v>20284</v>
      </c>
      <c r="I251" s="910">
        <f t="shared" si="43"/>
        <v>15779</v>
      </c>
      <c r="J251" s="910">
        <f t="shared" si="44"/>
        <v>17814</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t="15" hidden="1" x14ac:dyDescent="0.25">
      <c r="A252" s="79" t="s">
        <v>48</v>
      </c>
      <c r="B252" s="471" t="s">
        <v>291</v>
      </c>
      <c r="C252" s="29" t="str">
        <f t="shared" si="45"/>
        <v>England – PCNs - CHANCTONBURY PCN</v>
      </c>
      <c r="D252" s="50">
        <f t="shared" si="46"/>
        <v>18890</v>
      </c>
      <c r="E252" s="50">
        <f t="shared" si="47"/>
        <v>20924</v>
      </c>
      <c r="F252" s="51">
        <f t="shared" si="48"/>
        <v>45030</v>
      </c>
      <c r="G252" s="51">
        <f t="shared" si="49"/>
        <v>21558</v>
      </c>
      <c r="H252" s="52">
        <f t="shared" si="50"/>
        <v>23472</v>
      </c>
      <c r="I252" s="910">
        <f t="shared" si="43"/>
        <v>18890</v>
      </c>
      <c r="J252" s="910">
        <f t="shared" si="44"/>
        <v>20924</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t="15" hidden="1" x14ac:dyDescent="0.25">
      <c r="A253" s="79" t="s">
        <v>48</v>
      </c>
      <c r="B253" s="471" t="s">
        <v>292</v>
      </c>
      <c r="C253" s="29" t="str">
        <f t="shared" si="45"/>
        <v>England – PCNs - CHANDLER'S FORD PCN</v>
      </c>
      <c r="D253" s="50">
        <f t="shared" si="46"/>
        <v>12074</v>
      </c>
      <c r="E253" s="50">
        <f t="shared" si="47"/>
        <v>13373</v>
      </c>
      <c r="F253" s="51">
        <f t="shared" si="48"/>
        <v>29143</v>
      </c>
      <c r="G253" s="51">
        <f t="shared" si="49"/>
        <v>13923</v>
      </c>
      <c r="H253" s="52">
        <f t="shared" si="50"/>
        <v>15220</v>
      </c>
      <c r="I253" s="910">
        <f t="shared" si="43"/>
        <v>12074</v>
      </c>
      <c r="J253" s="910">
        <f t="shared" si="44"/>
        <v>13373</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t="15" hidden="1" x14ac:dyDescent="0.25">
      <c r="A254" s="79" t="s">
        <v>48</v>
      </c>
      <c r="B254" s="471" t="s">
        <v>293</v>
      </c>
      <c r="C254" s="29" t="str">
        <f t="shared" si="45"/>
        <v>England – PCNs - CHAPELTOWN PCN</v>
      </c>
      <c r="D254" s="50">
        <f t="shared" si="46"/>
        <v>10515</v>
      </c>
      <c r="E254" s="50">
        <f t="shared" si="47"/>
        <v>10808</v>
      </c>
      <c r="F254" s="51">
        <f t="shared" si="48"/>
        <v>24852</v>
      </c>
      <c r="G254" s="51">
        <f t="shared" si="49"/>
        <v>12256</v>
      </c>
      <c r="H254" s="52">
        <f t="shared" si="50"/>
        <v>12596</v>
      </c>
      <c r="I254" s="910">
        <f t="shared" si="43"/>
        <v>10515</v>
      </c>
      <c r="J254" s="910">
        <f t="shared" si="44"/>
        <v>10808</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t="15" hidden="1" x14ac:dyDescent="0.25">
      <c r="A255" s="79" t="s">
        <v>48</v>
      </c>
      <c r="B255" s="471" t="s">
        <v>294</v>
      </c>
      <c r="C255" s="29" t="str">
        <f t="shared" si="45"/>
        <v>England – PCNs - CHARD, ILMINSTER &amp; LANGPORT (CLICK) PCN</v>
      </c>
      <c r="D255" s="50">
        <f t="shared" si="46"/>
        <v>19560</v>
      </c>
      <c r="E255" s="50">
        <f t="shared" si="47"/>
        <v>21404</v>
      </c>
      <c r="F255" s="51">
        <f t="shared" si="48"/>
        <v>46176</v>
      </c>
      <c r="G255" s="51">
        <f t="shared" si="49"/>
        <v>22220</v>
      </c>
      <c r="H255" s="52">
        <f t="shared" si="50"/>
        <v>23956</v>
      </c>
      <c r="I255" s="910">
        <f t="shared" si="43"/>
        <v>19560</v>
      </c>
      <c r="J255" s="910">
        <f t="shared" si="44"/>
        <v>21404</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t="15" hidden="1" x14ac:dyDescent="0.25">
      <c r="A256" s="79" t="s">
        <v>48</v>
      </c>
      <c r="B256" s="471" t="s">
        <v>295</v>
      </c>
      <c r="C256" s="29" t="str">
        <f t="shared" si="45"/>
        <v>England – PCNs - CHAW (CHELFORD, HANDFORTH, ALDERLEY EDGE, WILMSLOW) PCN</v>
      </c>
      <c r="D256" s="50">
        <f t="shared" si="46"/>
        <v>19925</v>
      </c>
      <c r="E256" s="50">
        <f t="shared" si="47"/>
        <v>21447</v>
      </c>
      <c r="F256" s="51">
        <f t="shared" si="48"/>
        <v>47663</v>
      </c>
      <c r="G256" s="51">
        <f t="shared" si="49"/>
        <v>23191</v>
      </c>
      <c r="H256" s="52">
        <f t="shared" si="50"/>
        <v>24472</v>
      </c>
      <c r="I256" s="910">
        <f t="shared" si="43"/>
        <v>19925</v>
      </c>
      <c r="J256" s="910">
        <f t="shared" si="44"/>
        <v>21447</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t="15" hidden="1" x14ac:dyDescent="0.25">
      <c r="A257" s="79" t="s">
        <v>48</v>
      </c>
      <c r="B257" s="471" t="s">
        <v>296</v>
      </c>
      <c r="C257" s="29" t="str">
        <f t="shared" si="45"/>
        <v>England – PCNs - CHEADLE NETWORK PCN</v>
      </c>
      <c r="D257" s="50">
        <f t="shared" si="46"/>
        <v>13258</v>
      </c>
      <c r="E257" s="50">
        <f t="shared" si="47"/>
        <v>14678</v>
      </c>
      <c r="F257" s="51">
        <f t="shared" si="48"/>
        <v>33036</v>
      </c>
      <c r="G257" s="51">
        <f t="shared" si="49"/>
        <v>15872</v>
      </c>
      <c r="H257" s="52">
        <f t="shared" si="50"/>
        <v>17164</v>
      </c>
      <c r="I257" s="910">
        <f t="shared" si="43"/>
        <v>13258</v>
      </c>
      <c r="J257" s="910">
        <f t="shared" si="44"/>
        <v>14678</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t="15" hidden="1" x14ac:dyDescent="0.25">
      <c r="A258" s="79" t="s">
        <v>48</v>
      </c>
      <c r="B258" s="471" t="s">
        <v>297</v>
      </c>
      <c r="C258" s="29" t="str">
        <f t="shared" si="45"/>
        <v>England – PCNs - CHEAM AND SOUTH SUTTON PCN</v>
      </c>
      <c r="D258" s="50">
        <f t="shared" si="46"/>
        <v>17770</v>
      </c>
      <c r="E258" s="50">
        <f t="shared" si="47"/>
        <v>19616</v>
      </c>
      <c r="F258" s="51">
        <f t="shared" si="48"/>
        <v>43560</v>
      </c>
      <c r="G258" s="51">
        <f t="shared" si="49"/>
        <v>20862</v>
      </c>
      <c r="H258" s="52">
        <f t="shared" si="50"/>
        <v>22698</v>
      </c>
      <c r="I258" s="910">
        <f t="shared" si="43"/>
        <v>17770</v>
      </c>
      <c r="J258" s="910">
        <f t="shared" si="44"/>
        <v>19616</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t="15" hidden="1" x14ac:dyDescent="0.25">
      <c r="A259" s="79" t="s">
        <v>48</v>
      </c>
      <c r="B259" s="471" t="s">
        <v>298</v>
      </c>
      <c r="C259" s="29" t="str">
        <f t="shared" si="45"/>
        <v>England – PCNs - CHEETHAM HILL &amp; CRUMPSALL PCN</v>
      </c>
      <c r="D259" s="50">
        <f t="shared" si="46"/>
        <v>24833</v>
      </c>
      <c r="E259" s="50">
        <f t="shared" si="47"/>
        <v>22113</v>
      </c>
      <c r="F259" s="51">
        <f t="shared" si="48"/>
        <v>56882</v>
      </c>
      <c r="G259" s="51">
        <f t="shared" si="49"/>
        <v>29898</v>
      </c>
      <c r="H259" s="52">
        <f t="shared" si="50"/>
        <v>26984</v>
      </c>
      <c r="I259" s="910">
        <f t="shared" si="43"/>
        <v>24833</v>
      </c>
      <c r="J259" s="910">
        <f t="shared" si="44"/>
        <v>22113</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t="15" hidden="1" x14ac:dyDescent="0.25">
      <c r="A260" s="79" t="s">
        <v>48</v>
      </c>
      <c r="B260" s="471" t="s">
        <v>299</v>
      </c>
      <c r="C260" s="29" t="str">
        <f t="shared" si="45"/>
        <v>England – PCNs - CHELMER PCN</v>
      </c>
      <c r="D260" s="50">
        <f t="shared" si="46"/>
        <v>16480</v>
      </c>
      <c r="E260" s="50">
        <f t="shared" si="47"/>
        <v>17510</v>
      </c>
      <c r="F260" s="51">
        <f t="shared" si="48"/>
        <v>40822</v>
      </c>
      <c r="G260" s="51">
        <f t="shared" si="49"/>
        <v>20013</v>
      </c>
      <c r="H260" s="52">
        <f t="shared" si="50"/>
        <v>20809</v>
      </c>
      <c r="I260" s="910">
        <f t="shared" si="43"/>
        <v>16480</v>
      </c>
      <c r="J260" s="910">
        <f t="shared" si="44"/>
        <v>17510</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t="15" hidden="1" x14ac:dyDescent="0.25">
      <c r="A261" s="79" t="s">
        <v>48</v>
      </c>
      <c r="B261" s="471" t="s">
        <v>300</v>
      </c>
      <c r="C261" s="29" t="str">
        <f t="shared" si="45"/>
        <v>England – PCNs - CHELMSFORD CITY HEALTH PCN</v>
      </c>
      <c r="D261" s="50">
        <f t="shared" si="46"/>
        <v>16915</v>
      </c>
      <c r="E261" s="50">
        <f t="shared" si="47"/>
        <v>18660</v>
      </c>
      <c r="F261" s="51">
        <f t="shared" si="48"/>
        <v>40967</v>
      </c>
      <c r="G261" s="51">
        <f t="shared" si="49"/>
        <v>19672</v>
      </c>
      <c r="H261" s="52">
        <f t="shared" si="50"/>
        <v>21295</v>
      </c>
      <c r="I261" s="910">
        <f t="shared" si="43"/>
        <v>16915</v>
      </c>
      <c r="J261" s="910">
        <f t="shared" si="44"/>
        <v>18660</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t="15" hidden="1" x14ac:dyDescent="0.25">
      <c r="A262" s="79" t="s">
        <v>48</v>
      </c>
      <c r="B262" s="471" t="s">
        <v>301</v>
      </c>
      <c r="C262" s="29" t="str">
        <f t="shared" si="45"/>
        <v>England – PCNs - CHELMSFORD WEST PCN</v>
      </c>
      <c r="D262" s="50">
        <f t="shared" si="46"/>
        <v>15135</v>
      </c>
      <c r="E262" s="50">
        <f t="shared" si="47"/>
        <v>16546</v>
      </c>
      <c r="F262" s="51">
        <f t="shared" si="48"/>
        <v>36929</v>
      </c>
      <c r="G262" s="51">
        <f t="shared" si="49"/>
        <v>17826</v>
      </c>
      <c r="H262" s="52">
        <f t="shared" si="50"/>
        <v>19103</v>
      </c>
      <c r="I262" s="910">
        <f t="shared" si="43"/>
        <v>15135</v>
      </c>
      <c r="J262" s="910">
        <f t="shared" si="44"/>
        <v>16546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t="15" hidden="1" x14ac:dyDescent="0.25">
      <c r="A263" s="79" t="s">
        <v>48</v>
      </c>
      <c r="B263" s="471" t="s">
        <v>302</v>
      </c>
      <c r="C263" s="29" t="str">
        <f t="shared" si="45"/>
        <v>England – PCNs - CHELTENHAM CENTRAL PCN</v>
      </c>
      <c r="D263" s="50">
        <f t="shared" si="46"/>
        <v>22197</v>
      </c>
      <c r="E263" s="50">
        <f t="shared" si="47"/>
        <v>24029</v>
      </c>
      <c r="F263" s="51">
        <f t="shared" si="48"/>
        <v>52700</v>
      </c>
      <c r="G263" s="51">
        <f t="shared" si="49"/>
        <v>25474</v>
      </c>
      <c r="H263" s="52">
        <f t="shared" si="50"/>
        <v>27226</v>
      </c>
      <c r="I263" s="910">
        <f t="shared" si="43"/>
        <v>22197</v>
      </c>
      <c r="J263" s="910">
        <f t="shared" si="44"/>
        <v>24029</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t="15" hidden="1" x14ac:dyDescent="0.25">
      <c r="A264" s="79" t="s">
        <v>48</v>
      </c>
      <c r="B264" s="471" t="s">
        <v>303</v>
      </c>
      <c r="C264" s="29" t="str">
        <f t="shared" si="45"/>
        <v>England – PCNs - CHELTENHAM PERIPHERAL PCN</v>
      </c>
      <c r="D264" s="50">
        <f t="shared" si="46"/>
        <v>19903</v>
      </c>
      <c r="E264" s="50">
        <f t="shared" si="47"/>
        <v>22716</v>
      </c>
      <c r="F264" s="51">
        <f t="shared" si="48"/>
        <v>49205</v>
      </c>
      <c r="G264" s="51">
        <f t="shared" si="49"/>
        <v>23261</v>
      </c>
      <c r="H264" s="52">
        <f t="shared" si="50"/>
        <v>25944</v>
      </c>
      <c r="I264" s="910">
        <f t="shared" si="43"/>
        <v>19903</v>
      </c>
      <c r="J264" s="910">
        <f t="shared" si="44"/>
        <v>22716</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t="15" hidden="1" x14ac:dyDescent="0.25">
      <c r="A265" s="79" t="s">
        <v>48</v>
      </c>
      <c r="B265" s="471" t="s">
        <v>304</v>
      </c>
      <c r="C265" s="29" t="str">
        <f t="shared" si="45"/>
        <v>England – PCNs - CHESHAM &amp; LITTLE CHALFONT PCN</v>
      </c>
      <c r="D265" s="50">
        <f t="shared" si="46"/>
        <v>13171</v>
      </c>
      <c r="E265" s="50">
        <f t="shared" si="47"/>
        <v>14193</v>
      </c>
      <c r="F265" s="51">
        <f t="shared" si="48"/>
        <v>31910</v>
      </c>
      <c r="G265" s="51">
        <f t="shared" si="49"/>
        <v>15510</v>
      </c>
      <c r="H265" s="52">
        <f t="shared" si="50"/>
        <v>16400</v>
      </c>
      <c r="I265" s="910">
        <f t="shared" si="43"/>
        <v>13171</v>
      </c>
      <c r="J265" s="910">
        <f t="shared" si="44"/>
        <v>14193</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t="15" hidden="1" x14ac:dyDescent="0.25">
      <c r="A266" s="79" t="s">
        <v>48</v>
      </c>
      <c r="B266" s="471" t="s">
        <v>305</v>
      </c>
      <c r="C266" s="29" t="str">
        <f t="shared" si="45"/>
        <v>England – PCNs - CHESSINGTON AND SURBITON PCN</v>
      </c>
      <c r="D266" s="50">
        <f t="shared" si="46"/>
        <v>13199</v>
      </c>
      <c r="E266" s="50">
        <f t="shared" si="47"/>
        <v>13608</v>
      </c>
      <c r="F266" s="51">
        <f t="shared" si="48"/>
        <v>31535</v>
      </c>
      <c r="G266" s="51">
        <f t="shared" si="49"/>
        <v>15609</v>
      </c>
      <c r="H266" s="52">
        <f t="shared" si="50"/>
        <v>15926</v>
      </c>
      <c r="I266" s="910">
        <f t="shared" si="43"/>
        <v>13199</v>
      </c>
      <c r="J266" s="910">
        <f t="shared" si="44"/>
        <v>13608</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t="15" hidden="1" x14ac:dyDescent="0.25">
      <c r="A267" s="79" t="s">
        <v>48</v>
      </c>
      <c r="B267" s="471" t="s">
        <v>306</v>
      </c>
      <c r="C267" s="29" t="str">
        <f t="shared" si="45"/>
        <v>England – PCNs - CHESTER CENTRAL PCN</v>
      </c>
      <c r="D267" s="50">
        <f t="shared" si="46"/>
        <v>15875</v>
      </c>
      <c r="E267" s="50">
        <f t="shared" si="47"/>
        <v>16825</v>
      </c>
      <c r="F267" s="51">
        <f t="shared" si="48"/>
        <v>36284</v>
      </c>
      <c r="G267" s="51">
        <f t="shared" si="49"/>
        <v>17681</v>
      </c>
      <c r="H267" s="52">
        <f t="shared" si="50"/>
        <v>18603</v>
      </c>
      <c r="I267" s="910">
        <f t="shared" si="43"/>
        <v>15875</v>
      </c>
      <c r="J267" s="910">
        <f t="shared" si="44"/>
        <v>16825</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t="15" hidden="1" x14ac:dyDescent="0.25">
      <c r="A268" s="79" t="s">
        <v>48</v>
      </c>
      <c r="B268" s="471" t="s">
        <v>307</v>
      </c>
      <c r="C268" s="29" t="str">
        <f t="shared" si="45"/>
        <v>England – PCNs - CHESTER EAST PCN</v>
      </c>
      <c r="D268" s="50">
        <f t="shared" si="46"/>
        <v>14873</v>
      </c>
      <c r="E268" s="50">
        <f t="shared" si="47"/>
        <v>15821</v>
      </c>
      <c r="F268" s="51">
        <f t="shared" si="48"/>
        <v>35497</v>
      </c>
      <c r="G268" s="51">
        <f t="shared" si="49"/>
        <v>17325</v>
      </c>
      <c r="H268" s="52">
        <f t="shared" si="50"/>
        <v>18172</v>
      </c>
      <c r="I268" s="910">
        <f t="shared" si="43"/>
        <v>14873</v>
      </c>
      <c r="J268" s="910">
        <f t="shared" si="44"/>
        <v>15821</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t="15" hidden="1" x14ac:dyDescent="0.25">
      <c r="A269" s="79" t="s">
        <v>48</v>
      </c>
      <c r="B269" s="471" t="s">
        <v>308</v>
      </c>
      <c r="C269" s="29" t="str">
        <f t="shared" si="45"/>
        <v>England – PCNs - CHESTER LE STREET PCN</v>
      </c>
      <c r="D269" s="50">
        <f t="shared" si="46"/>
        <v>23208</v>
      </c>
      <c r="E269" s="50">
        <f t="shared" si="47"/>
        <v>24968</v>
      </c>
      <c r="F269" s="51">
        <f t="shared" si="48"/>
        <v>54677</v>
      </c>
      <c r="G269" s="51">
        <f t="shared" si="49"/>
        <v>26496</v>
      </c>
      <c r="H269" s="52">
        <f t="shared" si="50"/>
        <v>28181</v>
      </c>
      <c r="I269" s="910">
        <f t="shared" si="43"/>
        <v>23208</v>
      </c>
      <c r="J269" s="910">
        <f t="shared" si="44"/>
        <v>24968</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t="15" hidden="1" x14ac:dyDescent="0.25">
      <c r="A270" s="79" t="s">
        <v>48</v>
      </c>
      <c r="B270" s="471" t="s">
        <v>309</v>
      </c>
      <c r="C270" s="29" t="str">
        <f t="shared" si="45"/>
        <v>England – PCNs - CHESTER SOUTH PCN</v>
      </c>
      <c r="D270" s="50">
        <f t="shared" si="46"/>
        <v>13652</v>
      </c>
      <c r="E270" s="50">
        <f t="shared" si="47"/>
        <v>14549</v>
      </c>
      <c r="F270" s="51">
        <f t="shared" si="48"/>
        <v>32516</v>
      </c>
      <c r="G270" s="51">
        <f t="shared" si="49"/>
        <v>15877</v>
      </c>
      <c r="H270" s="52">
        <f t="shared" si="50"/>
        <v>16639</v>
      </c>
      <c r="I270" s="910">
        <f t="shared" si="43"/>
        <v>13652</v>
      </c>
      <c r="J270" s="910">
        <f t="shared" si="44"/>
        <v>14549</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t="15" hidden="1" x14ac:dyDescent="0.25">
      <c r="A271" s="79" t="s">
        <v>48</v>
      </c>
      <c r="B271" s="471" t="s">
        <v>310</v>
      </c>
      <c r="C271" s="29" t="str">
        <f t="shared" si="45"/>
        <v>England – PCNs - CHESTERFIELD AND DRONFIELD PCN</v>
      </c>
      <c r="D271" s="50">
        <f t="shared" si="46"/>
        <v>39598</v>
      </c>
      <c r="E271" s="50">
        <f t="shared" si="47"/>
        <v>43480</v>
      </c>
      <c r="F271" s="51">
        <f t="shared" si="48"/>
        <v>94677</v>
      </c>
      <c r="G271" s="51">
        <f t="shared" si="49"/>
        <v>45509</v>
      </c>
      <c r="H271" s="52">
        <f t="shared" si="50"/>
        <v>49168</v>
      </c>
      <c r="I271" s="910">
        <f t="shared" si="43"/>
        <v>39598</v>
      </c>
      <c r="J271" s="910">
        <f t="shared" si="44"/>
        <v>43480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t="15" hidden="1" x14ac:dyDescent="0.25">
      <c r="A272" s="79" t="s">
        <v>48</v>
      </c>
      <c r="B272" s="471" t="s">
        <v>311</v>
      </c>
      <c r="C272" s="29" t="str">
        <f t="shared" si="45"/>
        <v>England – PCNs - CHICHESTER ALLIANCE OF MEDICAL PRACTICES PCN</v>
      </c>
      <c r="D272" s="50">
        <f t="shared" si="46"/>
        <v>34709</v>
      </c>
      <c r="E272" s="50">
        <f t="shared" si="47"/>
        <v>39679</v>
      </c>
      <c r="F272" s="51">
        <f t="shared" si="48"/>
        <v>84532</v>
      </c>
      <c r="G272" s="51">
        <f t="shared" si="49"/>
        <v>39832</v>
      </c>
      <c r="H272" s="52">
        <f t="shared" si="50"/>
        <v>44700</v>
      </c>
      <c r="I272" s="910">
        <f t="shared" si="43"/>
        <v>34709</v>
      </c>
      <c r="J272" s="910">
        <f t="shared" si="44"/>
        <v>39679</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t="15" hidden="1" x14ac:dyDescent="0.25">
      <c r="A273" s="79" t="s">
        <v>48</v>
      </c>
      <c r="B273" s="471" t="s">
        <v>312</v>
      </c>
      <c r="C273" s="29" t="str">
        <f t="shared" si="45"/>
        <v>England – PCNs - CHILDWALL &amp; WAVERTREE PCN</v>
      </c>
      <c r="D273" s="50">
        <f t="shared" si="46"/>
        <v>16945</v>
      </c>
      <c r="E273" s="50">
        <f t="shared" si="47"/>
        <v>17985</v>
      </c>
      <c r="F273" s="51">
        <f t="shared" si="48"/>
        <v>39943</v>
      </c>
      <c r="G273" s="51">
        <f t="shared" si="49"/>
        <v>19487</v>
      </c>
      <c r="H273" s="52">
        <f t="shared" si="50"/>
        <v>20456</v>
      </c>
      <c r="I273" s="910">
        <f t="shared" si="43"/>
        <v>16945</v>
      </c>
      <c r="J273" s="910">
        <f t="shared" si="44"/>
        <v>17985</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t="15" hidden="1" x14ac:dyDescent="0.25">
      <c r="A274" s="79" t="s">
        <v>48</v>
      </c>
      <c r="B274" s="471" t="s">
        <v>313</v>
      </c>
      <c r="C274" s="29" t="str">
        <f t="shared" si="45"/>
        <v>England – PCNs - CHILTERN HILLS PCN</v>
      </c>
      <c r="D274" s="50">
        <f t="shared" si="46"/>
        <v>22588</v>
      </c>
      <c r="E274" s="50">
        <f t="shared" si="47"/>
        <v>24448</v>
      </c>
      <c r="F274" s="51">
        <f t="shared" si="48"/>
        <v>56053</v>
      </c>
      <c r="G274" s="51">
        <f t="shared" si="49"/>
        <v>27291</v>
      </c>
      <c r="H274" s="52">
        <f t="shared" si="50"/>
        <v>28762</v>
      </c>
      <c r="I274" s="910">
        <f t="shared" si="43"/>
        <v>22588</v>
      </c>
      <c r="J274" s="910">
        <f t="shared" si="44"/>
        <v>24448</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t="15" hidden="1" x14ac:dyDescent="0.25">
      <c r="A275" s="79" t="s">
        <v>48</v>
      </c>
      <c r="B275" s="471" t="s">
        <v>314</v>
      </c>
      <c r="C275" s="29" t="str">
        <f t="shared" si="45"/>
        <v>England – PCNs - CHIPPENHAM, CORSHAM &amp; BOX PCN</v>
      </c>
      <c r="D275" s="50">
        <f t="shared" si="46"/>
        <v>23760</v>
      </c>
      <c r="E275" s="50">
        <f t="shared" si="47"/>
        <v>26143</v>
      </c>
      <c r="F275" s="51">
        <f t="shared" si="48"/>
        <v>57439</v>
      </c>
      <c r="G275" s="51">
        <f t="shared" si="49"/>
        <v>27586</v>
      </c>
      <c r="H275" s="52">
        <f t="shared" si="50"/>
        <v>29853</v>
      </c>
      <c r="I275" s="910">
        <f t="shared" si="43"/>
        <v>23760</v>
      </c>
      <c r="J275" s="910">
        <f t="shared" si="44"/>
        <v>26143</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t="15" hidden="1" x14ac:dyDescent="0.25">
      <c r="A276" s="79" t="s">
        <v>48</v>
      </c>
      <c r="B276" s="471" t="s">
        <v>315</v>
      </c>
      <c r="C276" s="29" t="str">
        <f t="shared" si="45"/>
        <v>England – PCNs - CHISWICK PCN</v>
      </c>
      <c r="D276" s="50">
        <f t="shared" si="46"/>
        <v>18729</v>
      </c>
      <c r="E276" s="50">
        <f t="shared" si="47"/>
        <v>20313</v>
      </c>
      <c r="F276" s="51">
        <f t="shared" si="48"/>
        <v>44173</v>
      </c>
      <c r="G276" s="51">
        <f t="shared" si="49"/>
        <v>21351</v>
      </c>
      <c r="H276" s="52">
        <f t="shared" si="50"/>
        <v>22822</v>
      </c>
      <c r="I276" s="910">
        <f t="shared" si="43"/>
        <v>18729</v>
      </c>
      <c r="J276" s="910">
        <f t="shared" si="44"/>
        <v>20313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t="15" hidden="1" x14ac:dyDescent="0.25">
      <c r="A277" s="79" t="s">
        <v>48</v>
      </c>
      <c r="B277" s="471" t="s">
        <v>316</v>
      </c>
      <c r="C277" s="29" t="str">
        <f t="shared" si="45"/>
        <v>England – PCNs - CHOC (CONGLETON &amp; HOLMES CHAPEL) PCN</v>
      </c>
      <c r="D277" s="50">
        <f t="shared" si="46"/>
        <v>18714</v>
      </c>
      <c r="E277" s="50">
        <f t="shared" si="47"/>
        <v>20506</v>
      </c>
      <c r="F277" s="51">
        <f t="shared" si="48"/>
        <v>44934</v>
      </c>
      <c r="G277" s="51">
        <f t="shared" si="49"/>
        <v>21712</v>
      </c>
      <c r="H277" s="52">
        <f t="shared" si="50"/>
        <v>23222</v>
      </c>
      <c r="I277" s="910">
        <f t="shared" si="43"/>
        <v>18714</v>
      </c>
      <c r="J277" s="910">
        <f t="shared" si="44"/>
        <v>20506</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t="15" hidden="1" x14ac:dyDescent="0.25">
      <c r="A278" s="79" t="s">
        <v>48</v>
      </c>
      <c r="B278" s="471" t="s">
        <v>317</v>
      </c>
      <c r="C278" s="29" t="str">
        <f t="shared" si="45"/>
        <v>England – PCNs - CHORLEY AND SOUTH RIBBLE NETWORK PCN</v>
      </c>
      <c r="D278" s="50">
        <f t="shared" si="46"/>
        <v>8551</v>
      </c>
      <c r="E278" s="50">
        <f t="shared" si="47"/>
        <v>8783</v>
      </c>
      <c r="F278" s="51">
        <f t="shared" si="48"/>
        <v>20834</v>
      </c>
      <c r="G278" s="51">
        <f t="shared" si="49"/>
        <v>10359</v>
      </c>
      <c r="H278" s="52">
        <f t="shared" si="50"/>
        <v>10475</v>
      </c>
      <c r="I278" s="910">
        <f t="shared" si="43"/>
        <v>8551</v>
      </c>
      <c r="J278" s="910">
        <f t="shared" si="44"/>
        <v>8783</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t="15" hidden="1" x14ac:dyDescent="0.25">
      <c r="A279" s="79" t="s">
        <v>48</v>
      </c>
      <c r="B279" s="471" t="s">
        <v>318</v>
      </c>
      <c r="C279" s="29" t="str">
        <f t="shared" si="45"/>
        <v>England – PCNs - CHORLEY CENTRAL PCN</v>
      </c>
      <c r="D279" s="50">
        <f t="shared" si="46"/>
        <v>21056</v>
      </c>
      <c r="E279" s="50">
        <f t="shared" si="47"/>
        <v>22915</v>
      </c>
      <c r="F279" s="51">
        <f t="shared" si="48"/>
        <v>50256</v>
      </c>
      <c r="G279" s="51">
        <f t="shared" si="49"/>
        <v>24281</v>
      </c>
      <c r="H279" s="52">
        <f t="shared" si="50"/>
        <v>25975</v>
      </c>
      <c r="I279" s="910">
        <f t="shared" si="43"/>
        <v>21056</v>
      </c>
      <c r="J279" s="910">
        <f t="shared" si="44"/>
        <v>22915</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t="15" hidden="1" x14ac:dyDescent="0.25">
      <c r="A280" s="79" t="s">
        <v>48</v>
      </c>
      <c r="B280" s="471" t="s">
        <v>319</v>
      </c>
      <c r="C280" s="29" t="str">
        <f t="shared" si="45"/>
        <v>England – PCNs - CHORLEY ROADS NETWORK PCN</v>
      </c>
      <c r="D280" s="50">
        <f t="shared" si="46"/>
        <v>12718</v>
      </c>
      <c r="E280" s="50">
        <f t="shared" si="47"/>
        <v>13176</v>
      </c>
      <c r="F280" s="51">
        <f t="shared" si="48"/>
        <v>30742</v>
      </c>
      <c r="G280" s="51">
        <f t="shared" si="49"/>
        <v>15235</v>
      </c>
      <c r="H280" s="52">
        <f t="shared" si="50"/>
        <v>15507</v>
      </c>
      <c r="I280" s="910">
        <f t="shared" si="43"/>
        <v>12718</v>
      </c>
      <c r="J280" s="910">
        <f t="shared" si="44"/>
        <v>13176</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t="15" hidden="1" x14ac:dyDescent="0.25">
      <c r="A281" s="79" t="s">
        <v>48</v>
      </c>
      <c r="B281" s="471" t="s">
        <v>320</v>
      </c>
      <c r="C281" s="29" t="str">
        <f t="shared" si="45"/>
        <v>England – PCNs - CHORLEY TOGETHER PCN</v>
      </c>
      <c r="D281" s="50">
        <f t="shared" si="46"/>
        <v>14387</v>
      </c>
      <c r="E281" s="50">
        <f t="shared" si="47"/>
        <v>15283</v>
      </c>
      <c r="F281" s="51">
        <f t="shared" si="48"/>
        <v>34431</v>
      </c>
      <c r="G281" s="51">
        <f t="shared" si="49"/>
        <v>16825</v>
      </c>
      <c r="H281" s="52">
        <f t="shared" si="50"/>
        <v>17606</v>
      </c>
      <c r="I281" s="910">
        <f t="shared" si="43"/>
        <v>14387</v>
      </c>
      <c r="J281" s="910">
        <f t="shared" si="44"/>
        <v>15283</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t="15" hidden="1" x14ac:dyDescent="0.25">
      <c r="A282" s="79" t="s">
        <v>48</v>
      </c>
      <c r="B282" s="471" t="s">
        <v>321</v>
      </c>
      <c r="C282" s="29" t="str">
        <f t="shared" si="45"/>
        <v>England – PCNs - CHRISTCHURCH PCN</v>
      </c>
      <c r="D282" s="50">
        <f t="shared" si="46"/>
        <v>18706</v>
      </c>
      <c r="E282" s="50">
        <f t="shared" si="47"/>
        <v>21100</v>
      </c>
      <c r="F282" s="51">
        <f t="shared" si="48"/>
        <v>44183</v>
      </c>
      <c r="G282" s="51">
        <f t="shared" si="49"/>
        <v>20955</v>
      </c>
      <c r="H282" s="52">
        <f t="shared" si="50"/>
        <v>23228</v>
      </c>
      <c r="I282" s="910">
        <f t="shared" si="43"/>
        <v>18706</v>
      </c>
      <c r="J282" s="910">
        <f t="shared" si="44"/>
        <v>21100</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t="15" hidden="1" x14ac:dyDescent="0.25">
      <c r="A283" s="79" t="s">
        <v>48</v>
      </c>
      <c r="B283" s="471" t="s">
        <v>322</v>
      </c>
      <c r="C283" s="29" t="str">
        <f t="shared" si="45"/>
        <v>England – PCNs - CISSBURY INTEGRATED CARE PCN</v>
      </c>
      <c r="D283" s="50">
        <f t="shared" si="46"/>
        <v>19061</v>
      </c>
      <c r="E283" s="50">
        <f t="shared" si="47"/>
        <v>20613</v>
      </c>
      <c r="F283" s="51">
        <f t="shared" si="48"/>
        <v>45037</v>
      </c>
      <c r="G283" s="51">
        <f t="shared" si="49"/>
        <v>21824</v>
      </c>
      <c r="H283" s="52">
        <f t="shared" si="50"/>
        <v>23213</v>
      </c>
      <c r="I283" s="910">
        <f t="shared" si="43"/>
        <v>19061</v>
      </c>
      <c r="J283" s="910">
        <f t="shared" si="44"/>
        <v>20613</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t="15" hidden="1" x14ac:dyDescent="0.25">
      <c r="A284" s="79" t="s">
        <v>48</v>
      </c>
      <c r="B284" s="471" t="s">
        <v>323</v>
      </c>
      <c r="C284" s="29" t="str">
        <f t="shared" si="45"/>
        <v>England – PCNs - CITY - EAST OXFORD PCN</v>
      </c>
      <c r="D284" s="50">
        <f t="shared" si="46"/>
        <v>11776</v>
      </c>
      <c r="E284" s="50">
        <f t="shared" si="47"/>
        <v>10577</v>
      </c>
      <c r="F284" s="51">
        <f t="shared" si="48"/>
        <v>25360</v>
      </c>
      <c r="G284" s="51">
        <f t="shared" si="49"/>
        <v>13313</v>
      </c>
      <c r="H284" s="52">
        <f t="shared" si="50"/>
        <v>12047</v>
      </c>
      <c r="I284" s="910">
        <f t="shared" si="43"/>
        <v>11776</v>
      </c>
      <c r="J284" s="910">
        <f t="shared" si="44"/>
        <v>10577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t="15" hidden="1" x14ac:dyDescent="0.25">
      <c r="A285" s="79" t="s">
        <v>48</v>
      </c>
      <c r="B285" s="471" t="s">
        <v>324</v>
      </c>
      <c r="C285" s="29" t="str">
        <f t="shared" si="45"/>
        <v>England – PCNs - CITY - OX3+ PCN</v>
      </c>
      <c r="D285" s="50">
        <f t="shared" si="46"/>
        <v>19877</v>
      </c>
      <c r="E285" s="50">
        <f t="shared" si="47"/>
        <v>21335</v>
      </c>
      <c r="F285" s="51">
        <f t="shared" si="48"/>
        <v>46724</v>
      </c>
      <c r="G285" s="51">
        <f t="shared" si="49"/>
        <v>22718</v>
      </c>
      <c r="H285" s="52">
        <f t="shared" si="50"/>
        <v>24006</v>
      </c>
      <c r="I285" s="910">
        <f t="shared" ref="I285:I348" si="53">SUM(Y285:CY285)</f>
        <v>19877</v>
      </c>
      <c r="J285" s="910">
        <f t="shared" ref="J285:J348" si="54">SUM(DL285:GL285)</f>
        <v>21335</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t="15" hidden="1" x14ac:dyDescent="0.25">
      <c r="A286" s="79" t="s">
        <v>48</v>
      </c>
      <c r="B286" s="471" t="s">
        <v>325</v>
      </c>
      <c r="C286" s="29" t="str">
        <f t="shared" si="45"/>
        <v>England – PCNs - CITY CARE ALLIANCE PCN</v>
      </c>
      <c r="D286" s="50">
        <f t="shared" si="46"/>
        <v>15750</v>
      </c>
      <c r="E286" s="50">
        <f t="shared" si="47"/>
        <v>15778</v>
      </c>
      <c r="F286" s="51">
        <f t="shared" si="48"/>
        <v>37815</v>
      </c>
      <c r="G286" s="51">
        <f t="shared" si="49"/>
        <v>18975</v>
      </c>
      <c r="H286" s="52">
        <f t="shared" si="50"/>
        <v>18840</v>
      </c>
      <c r="I286" s="910">
        <f t="shared" si="53"/>
        <v>15750</v>
      </c>
      <c r="J286" s="910">
        <f t="shared" si="54"/>
        <v>15778</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t="15" hidden="1" x14ac:dyDescent="0.25">
      <c r="A287" s="79" t="s">
        <v>48</v>
      </c>
      <c r="B287" s="471" t="s">
        <v>326</v>
      </c>
      <c r="C287" s="29" t="str">
        <f t="shared" si="45"/>
        <v>England – PCNs - CITY CENTRE &amp; ANCOATS PCN</v>
      </c>
      <c r="D287" s="50">
        <f t="shared" si="46"/>
        <v>17995</v>
      </c>
      <c r="E287" s="50">
        <f t="shared" si="47"/>
        <v>15301</v>
      </c>
      <c r="F287" s="51">
        <f t="shared" si="48"/>
        <v>35436</v>
      </c>
      <c r="G287" s="51">
        <f t="shared" si="49"/>
        <v>19110</v>
      </c>
      <c r="H287" s="52">
        <f t="shared" si="50"/>
        <v>16326</v>
      </c>
      <c r="I287" s="910">
        <f t="shared" si="53"/>
        <v>17995</v>
      </c>
      <c r="J287" s="910">
        <f t="shared" si="54"/>
        <v>15301</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t="15" hidden="1" x14ac:dyDescent="0.25">
      <c r="A288" s="79" t="s">
        <v>48</v>
      </c>
      <c r="B288" s="471" t="s">
        <v>327</v>
      </c>
      <c r="C288" s="29" t="str">
        <f t="shared" si="45"/>
        <v>England – PCNs - CITY SOUTH PCN</v>
      </c>
      <c r="D288" s="50">
        <f t="shared" si="46"/>
        <v>15047</v>
      </c>
      <c r="E288" s="50">
        <f t="shared" si="47"/>
        <v>15730</v>
      </c>
      <c r="F288" s="51">
        <f t="shared" si="48"/>
        <v>36084</v>
      </c>
      <c r="G288" s="51">
        <f t="shared" si="49"/>
        <v>17695</v>
      </c>
      <c r="H288" s="52">
        <f t="shared" si="50"/>
        <v>18389</v>
      </c>
      <c r="I288" s="910">
        <f t="shared" si="53"/>
        <v>15047</v>
      </c>
      <c r="J288" s="910">
        <f t="shared" si="54"/>
        <v>15730</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t="15" hidden="1" x14ac:dyDescent="0.25">
      <c r="A289" s="79" t="s">
        <v>48</v>
      </c>
      <c r="B289" s="471" t="s">
        <v>328</v>
      </c>
      <c r="C289" s="29" t="str">
        <f t="shared" si="45"/>
        <v>England – PCNs - CITYVIEW PCN</v>
      </c>
      <c r="D289" s="50">
        <f t="shared" si="46"/>
        <v>13351</v>
      </c>
      <c r="E289" s="50">
        <f t="shared" si="47"/>
        <v>14172</v>
      </c>
      <c r="F289" s="51">
        <f t="shared" si="48"/>
        <v>32008</v>
      </c>
      <c r="G289" s="51">
        <f t="shared" si="49"/>
        <v>15640</v>
      </c>
      <c r="H289" s="52">
        <f t="shared" si="50"/>
        <v>16368</v>
      </c>
      <c r="I289" s="910">
        <f t="shared" si="53"/>
        <v>13351</v>
      </c>
      <c r="J289" s="910">
        <f t="shared" si="54"/>
        <v>14172</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t="15" hidden="1" x14ac:dyDescent="0.25">
      <c r="A290" s="79" t="s">
        <v>48</v>
      </c>
      <c r="B290" s="471" t="s">
        <v>329</v>
      </c>
      <c r="C290" s="29" t="str">
        <f t="shared" si="45"/>
        <v>England – PCNs - CLACTON PCN</v>
      </c>
      <c r="D290" s="50">
        <f t="shared" si="46"/>
        <v>17340</v>
      </c>
      <c r="E290" s="50">
        <f t="shared" si="47"/>
        <v>18584</v>
      </c>
      <c r="F290" s="51">
        <f t="shared" si="48"/>
        <v>41128</v>
      </c>
      <c r="G290" s="51">
        <f t="shared" si="49"/>
        <v>19948</v>
      </c>
      <c r="H290" s="52">
        <f t="shared" si="50"/>
        <v>21180</v>
      </c>
      <c r="I290" s="910">
        <f t="shared" si="53"/>
        <v>17340</v>
      </c>
      <c r="J290" s="910">
        <f t="shared" si="54"/>
        <v>18584</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t="15" hidden="1" x14ac:dyDescent="0.25">
      <c r="A291" s="79" t="s">
        <v>48</v>
      </c>
      <c r="B291" s="471" t="s">
        <v>330</v>
      </c>
      <c r="C291" s="29" t="str">
        <f t="shared" si="45"/>
        <v>England – PCNs - CLAPHAM PCN</v>
      </c>
      <c r="D291" s="50">
        <f t="shared" si="46"/>
        <v>20015</v>
      </c>
      <c r="E291" s="50">
        <f t="shared" si="47"/>
        <v>20867</v>
      </c>
      <c r="F291" s="51">
        <f t="shared" si="48"/>
        <v>44590</v>
      </c>
      <c r="G291" s="51">
        <f t="shared" si="49"/>
        <v>21919</v>
      </c>
      <c r="H291" s="52">
        <f t="shared" si="50"/>
        <v>22671</v>
      </c>
      <c r="I291" s="910">
        <f t="shared" si="53"/>
        <v>20015</v>
      </c>
      <c r="J291" s="910">
        <f t="shared" si="54"/>
        <v>20867</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t="15" hidden="1" x14ac:dyDescent="0.25">
      <c r="A292" s="79" t="s">
        <v>48</v>
      </c>
      <c r="B292" s="471" t="s">
        <v>331</v>
      </c>
      <c r="C292" s="29" t="str">
        <f t="shared" si="45"/>
        <v>England – PCNs - CLAYPATH &amp; UNIVERSITY MEDICAL GROUP PCN</v>
      </c>
      <c r="D292" s="50">
        <f t="shared" si="46"/>
        <v>14320</v>
      </c>
      <c r="E292" s="50">
        <f t="shared" si="47"/>
        <v>14349</v>
      </c>
      <c r="F292" s="51">
        <f t="shared" si="48"/>
        <v>29938</v>
      </c>
      <c r="G292" s="51">
        <f t="shared" si="49"/>
        <v>14951</v>
      </c>
      <c r="H292" s="52">
        <f t="shared" si="50"/>
        <v>14987</v>
      </c>
      <c r="I292" s="910">
        <f t="shared" si="53"/>
        <v>14320</v>
      </c>
      <c r="J292" s="910">
        <f t="shared" si="54"/>
        <v>14349</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t="15" hidden="1" x14ac:dyDescent="0.25">
      <c r="A293" s="79" t="s">
        <v>48</v>
      </c>
      <c r="B293" s="471" t="s">
        <v>332</v>
      </c>
      <c r="C293" s="29" t="str">
        <f t="shared" si="45"/>
        <v>England – PCNs - CLAYTON BESWICK &amp; OPENSHAW PCN</v>
      </c>
      <c r="D293" s="50">
        <f t="shared" si="46"/>
        <v>19107</v>
      </c>
      <c r="E293" s="50">
        <f t="shared" si="47"/>
        <v>19210</v>
      </c>
      <c r="F293" s="51">
        <f t="shared" si="48"/>
        <v>46530</v>
      </c>
      <c r="G293" s="51">
        <f t="shared" si="49"/>
        <v>23366</v>
      </c>
      <c r="H293" s="52">
        <f t="shared" si="50"/>
        <v>23164</v>
      </c>
      <c r="I293" s="910">
        <f t="shared" si="53"/>
        <v>19107</v>
      </c>
      <c r="J293" s="910">
        <f t="shared" si="54"/>
        <v>19210</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t="15" hidden="1" x14ac:dyDescent="0.25">
      <c r="A294" s="79" t="s">
        <v>48</v>
      </c>
      <c r="B294" s="471" t="s">
        <v>333</v>
      </c>
      <c r="C294" s="29" t="str">
        <f t="shared" si="45"/>
        <v>England – PCNs - CLIFTON &amp; MEADOWS PCN</v>
      </c>
      <c r="D294" s="50">
        <f t="shared" si="46"/>
        <v>13198</v>
      </c>
      <c r="E294" s="50">
        <f t="shared" si="47"/>
        <v>13711</v>
      </c>
      <c r="F294" s="51">
        <f t="shared" si="48"/>
        <v>31703</v>
      </c>
      <c r="G294" s="51">
        <f t="shared" si="49"/>
        <v>15694</v>
      </c>
      <c r="H294" s="52">
        <f t="shared" si="50"/>
        <v>16009</v>
      </c>
      <c r="I294" s="910">
        <f t="shared" si="53"/>
        <v>13198</v>
      </c>
      <c r="J294" s="910">
        <f t="shared" si="54"/>
        <v>13711</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t="15" hidden="1" x14ac:dyDescent="0.25">
      <c r="A295" s="79" t="s">
        <v>48</v>
      </c>
      <c r="B295" s="471" t="s">
        <v>334</v>
      </c>
      <c r="C295" s="29" t="str">
        <f t="shared" si="45"/>
        <v>England – PCNs - CLISSOLD PARK PCN</v>
      </c>
      <c r="D295" s="50">
        <f t="shared" si="46"/>
        <v>13199</v>
      </c>
      <c r="E295" s="50">
        <f t="shared" si="47"/>
        <v>14476</v>
      </c>
      <c r="F295" s="51">
        <f t="shared" si="48"/>
        <v>31187</v>
      </c>
      <c r="G295" s="51">
        <f t="shared" si="49"/>
        <v>14980</v>
      </c>
      <c r="H295" s="52">
        <f t="shared" si="50"/>
        <v>16207</v>
      </c>
      <c r="I295" s="910">
        <f t="shared" si="53"/>
        <v>13199</v>
      </c>
      <c r="J295" s="910">
        <f t="shared" si="54"/>
        <v>14476</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t="15" hidden="1" x14ac:dyDescent="0.25">
      <c r="A296" s="79" t="s">
        <v>48</v>
      </c>
      <c r="B296" s="471" t="s">
        <v>335</v>
      </c>
      <c r="C296" s="29" t="str">
        <f t="shared" si="45"/>
        <v>England – PCNs - CLOCKTOWER PCN</v>
      </c>
      <c r="D296" s="50">
        <f t="shared" si="46"/>
        <v>19297</v>
      </c>
      <c r="E296" s="50">
        <f t="shared" si="47"/>
        <v>21255</v>
      </c>
      <c r="F296" s="51">
        <f t="shared" si="48"/>
        <v>47399</v>
      </c>
      <c r="G296" s="51">
        <f t="shared" si="49"/>
        <v>22817</v>
      </c>
      <c r="H296" s="52">
        <f t="shared" si="50"/>
        <v>24582</v>
      </c>
      <c r="I296" s="910">
        <f t="shared" si="53"/>
        <v>19297</v>
      </c>
      <c r="J296" s="910">
        <f t="shared" si="54"/>
        <v>21255</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t="15" hidden="1" x14ac:dyDescent="0.25">
      <c r="A297" s="79" t="s">
        <v>48</v>
      </c>
      <c r="B297" s="471" t="s">
        <v>336</v>
      </c>
      <c r="C297" s="29" t="str">
        <f t="shared" si="45"/>
        <v>England – PCNs - COALFIELDS PCN</v>
      </c>
      <c r="D297" s="50">
        <f t="shared" si="46"/>
        <v>19610</v>
      </c>
      <c r="E297" s="50">
        <f t="shared" si="47"/>
        <v>21587</v>
      </c>
      <c r="F297" s="51">
        <f t="shared" si="48"/>
        <v>47662</v>
      </c>
      <c r="G297" s="51">
        <f t="shared" si="49"/>
        <v>22957</v>
      </c>
      <c r="H297" s="52">
        <f t="shared" si="50"/>
        <v>24705</v>
      </c>
      <c r="I297" s="910">
        <f t="shared" si="53"/>
        <v>19610</v>
      </c>
      <c r="J297" s="910">
        <f t="shared" si="54"/>
        <v>21587</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t="15" hidden="1" x14ac:dyDescent="0.25">
      <c r="A298" s="79" t="s">
        <v>48</v>
      </c>
      <c r="B298" s="471" t="s">
        <v>337</v>
      </c>
      <c r="C298" s="29" t="str">
        <f t="shared" si="45"/>
        <v>England – PCNs - COAST AND COUNTRY PCN</v>
      </c>
      <c r="D298" s="50">
        <f t="shared" si="46"/>
        <v>13971</v>
      </c>
      <c r="E298" s="50">
        <f t="shared" si="47"/>
        <v>15011</v>
      </c>
      <c r="F298" s="51">
        <f t="shared" si="48"/>
        <v>32571</v>
      </c>
      <c r="G298" s="51">
        <f t="shared" si="49"/>
        <v>15802</v>
      </c>
      <c r="H298" s="52">
        <f t="shared" si="50"/>
        <v>16769</v>
      </c>
      <c r="I298" s="910">
        <f t="shared" si="53"/>
        <v>13971</v>
      </c>
      <c r="J298" s="910">
        <f t="shared" si="54"/>
        <v>15011</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t="15" hidden="1" x14ac:dyDescent="0.25">
      <c r="A299" s="79" t="s">
        <v>48</v>
      </c>
      <c r="B299" s="471" t="s">
        <v>338</v>
      </c>
      <c r="C299" s="29" t="str">
        <f t="shared" si="45"/>
        <v>England – PCNs - COASTAL (KERNOW) PCN</v>
      </c>
      <c r="D299" s="50">
        <f t="shared" si="46"/>
        <v>11482</v>
      </c>
      <c r="E299" s="50">
        <f t="shared" si="47"/>
        <v>12830</v>
      </c>
      <c r="F299" s="51">
        <f t="shared" si="48"/>
        <v>27405</v>
      </c>
      <c r="G299" s="51">
        <f t="shared" si="49"/>
        <v>13054</v>
      </c>
      <c r="H299" s="52">
        <f t="shared" si="50"/>
        <v>14351</v>
      </c>
      <c r="I299" s="910">
        <f t="shared" si="53"/>
        <v>11482</v>
      </c>
      <c r="J299" s="910">
        <f t="shared" si="54"/>
        <v>12830</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t="15" hidden="1" x14ac:dyDescent="0.25">
      <c r="A300" s="79" t="s">
        <v>48</v>
      </c>
      <c r="B300" s="471" t="s">
        <v>339</v>
      </c>
      <c r="C300" s="29" t="str">
        <f t="shared" ref="C300:C363" si="55">CONCATENATE(A300," - ",B300)</f>
        <v>England – PCNs - COASTAL (WEST HAMPSHIRE) PCN</v>
      </c>
      <c r="D300" s="50">
        <f t="shared" ref="D300:D363" si="56">I300</f>
        <v>13059</v>
      </c>
      <c r="E300" s="50">
        <f t="shared" ref="E300:E363" si="57">J300</f>
        <v>15001</v>
      </c>
      <c r="F300" s="51">
        <f t="shared" ref="F300:F363" si="58">G300+H300</f>
        <v>30686</v>
      </c>
      <c r="G300" s="51">
        <f t="shared" ref="G300:G363" si="59">SUM(M300:CY300)</f>
        <v>14373</v>
      </c>
      <c r="H300" s="52">
        <f t="shared" ref="H300:H363" si="60">SUM(CZ300:GL300)</f>
        <v>16313</v>
      </c>
      <c r="I300" s="910">
        <f t="shared" si="53"/>
        <v>13059</v>
      </c>
      <c r="J300" s="910">
        <f t="shared" si="54"/>
        <v>15001</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t="15" hidden="1" x14ac:dyDescent="0.25">
      <c r="A301" s="79" t="s">
        <v>48</v>
      </c>
      <c r="B301" s="471" t="s">
        <v>340</v>
      </c>
      <c r="C301" s="29" t="str">
        <f t="shared" si="55"/>
        <v>England – PCNs - COASTAL AND SOUTH DOWNS PCN</v>
      </c>
      <c r="D301" s="50">
        <f t="shared" si="56"/>
        <v>12172</v>
      </c>
      <c r="E301" s="50">
        <f t="shared" si="57"/>
        <v>13773</v>
      </c>
      <c r="F301" s="51">
        <f t="shared" si="58"/>
        <v>28994</v>
      </c>
      <c r="G301" s="51">
        <f t="shared" si="59"/>
        <v>13705</v>
      </c>
      <c r="H301" s="52">
        <f t="shared" si="60"/>
        <v>15289</v>
      </c>
      <c r="I301" s="910">
        <f t="shared" si="53"/>
        <v>12172</v>
      </c>
      <c r="J301" s="910">
        <f t="shared" si="54"/>
        <v>13773</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t="15" hidden="1" x14ac:dyDescent="0.25">
      <c r="A302" s="79" t="s">
        <v>48</v>
      </c>
      <c r="B302" s="471" t="s">
        <v>341</v>
      </c>
      <c r="C302" s="29" t="str">
        <f t="shared" si="55"/>
        <v>England – PCNs - COASTAL FAREHAM &amp; GOSPORT PCN</v>
      </c>
      <c r="D302" s="50">
        <f t="shared" si="56"/>
        <v>14946</v>
      </c>
      <c r="E302" s="50">
        <f t="shared" si="57"/>
        <v>17403</v>
      </c>
      <c r="F302" s="51">
        <f t="shared" si="58"/>
        <v>36461</v>
      </c>
      <c r="G302" s="51">
        <f t="shared" si="59"/>
        <v>17045</v>
      </c>
      <c r="H302" s="52">
        <f t="shared" si="60"/>
        <v>19416</v>
      </c>
      <c r="I302" s="910">
        <f t="shared" si="53"/>
        <v>14946</v>
      </c>
      <c r="J302" s="910">
        <f t="shared" si="54"/>
        <v>17403</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t="15" hidden="1" x14ac:dyDescent="0.25">
      <c r="A303" s="79" t="s">
        <v>48</v>
      </c>
      <c r="B303" s="471" t="s">
        <v>342</v>
      </c>
      <c r="C303" s="29" t="str">
        <f t="shared" si="55"/>
        <v>England – PCNs - COBHAM AND OXSHOTT PCN</v>
      </c>
      <c r="D303" s="50">
        <f t="shared" si="56"/>
        <v>8389</v>
      </c>
      <c r="E303" s="50">
        <f t="shared" si="57"/>
        <v>8943</v>
      </c>
      <c r="F303" s="51">
        <f t="shared" si="58"/>
        <v>19863</v>
      </c>
      <c r="G303" s="51">
        <f t="shared" si="59"/>
        <v>9660</v>
      </c>
      <c r="H303" s="52">
        <f t="shared" si="60"/>
        <v>10203</v>
      </c>
      <c r="I303" s="910">
        <f t="shared" si="53"/>
        <v>8389</v>
      </c>
      <c r="J303" s="910">
        <f t="shared" si="54"/>
        <v>8943</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t="15" hidden="1" x14ac:dyDescent="0.25">
      <c r="A304" s="79" t="s">
        <v>48</v>
      </c>
      <c r="B304" s="471" t="s">
        <v>343</v>
      </c>
      <c r="C304" s="29" t="str">
        <f t="shared" si="55"/>
        <v>England – PCNs - COCKERMOUTH &amp; MARYPORT PCN</v>
      </c>
      <c r="D304" s="50">
        <f t="shared" si="56"/>
        <v>12494</v>
      </c>
      <c r="E304" s="50">
        <f t="shared" si="57"/>
        <v>13442</v>
      </c>
      <c r="F304" s="51">
        <f t="shared" si="58"/>
        <v>29267</v>
      </c>
      <c r="G304" s="51">
        <f t="shared" si="59"/>
        <v>14169</v>
      </c>
      <c r="H304" s="52">
        <f t="shared" si="60"/>
        <v>15098</v>
      </c>
      <c r="I304" s="910">
        <f t="shared" si="53"/>
        <v>12494</v>
      </c>
      <c r="J304" s="910">
        <f t="shared" si="54"/>
        <v>13442</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t="15" hidden="1" x14ac:dyDescent="0.25">
      <c r="A305" s="79" t="s">
        <v>48</v>
      </c>
      <c r="B305" s="471" t="s">
        <v>344</v>
      </c>
      <c r="C305" s="29" t="str">
        <f t="shared" si="55"/>
        <v>England – PCNs - COCO PCN</v>
      </c>
      <c r="D305" s="50">
        <f t="shared" si="56"/>
        <v>16729</v>
      </c>
      <c r="E305" s="50">
        <f t="shared" si="57"/>
        <v>18224</v>
      </c>
      <c r="F305" s="51">
        <f t="shared" si="58"/>
        <v>41157</v>
      </c>
      <c r="G305" s="51">
        <f t="shared" si="59"/>
        <v>19924</v>
      </c>
      <c r="H305" s="52">
        <f t="shared" si="60"/>
        <v>21233</v>
      </c>
      <c r="I305" s="910">
        <f t="shared" si="53"/>
        <v>16729</v>
      </c>
      <c r="J305" s="910">
        <f t="shared" si="54"/>
        <v>18224</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t="15" hidden="1" x14ac:dyDescent="0.25">
      <c r="A306" s="79" t="s">
        <v>48</v>
      </c>
      <c r="B306" s="471" t="s">
        <v>345</v>
      </c>
      <c r="C306" s="29" t="str">
        <f t="shared" si="55"/>
        <v>England – PCNs - COLCHESTER MEDICAL GROUP PCN</v>
      </c>
      <c r="D306" s="50">
        <f t="shared" si="56"/>
        <v>15014</v>
      </c>
      <c r="E306" s="50">
        <f t="shared" si="57"/>
        <v>16460</v>
      </c>
      <c r="F306" s="51">
        <f t="shared" si="58"/>
        <v>37011</v>
      </c>
      <c r="G306" s="51">
        <f t="shared" si="59"/>
        <v>17839</v>
      </c>
      <c r="H306" s="52">
        <f t="shared" si="60"/>
        <v>19172</v>
      </c>
      <c r="I306" s="910">
        <f t="shared" si="53"/>
        <v>15014</v>
      </c>
      <c r="J306" s="910">
        <f t="shared" si="54"/>
        <v>16460</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t="15" hidden="1" x14ac:dyDescent="0.25">
      <c r="A307" s="79" t="s">
        <v>48</v>
      </c>
      <c r="B307" s="471" t="s">
        <v>346</v>
      </c>
      <c r="C307" s="29" t="str">
        <f t="shared" si="55"/>
        <v>England – PCNs - COLNE UNION PCN</v>
      </c>
      <c r="D307" s="50">
        <f t="shared" si="56"/>
        <v>18525</v>
      </c>
      <c r="E307" s="50">
        <f t="shared" si="57"/>
        <v>18767</v>
      </c>
      <c r="F307" s="51">
        <f t="shared" si="58"/>
        <v>45045</v>
      </c>
      <c r="G307" s="51">
        <f t="shared" si="59"/>
        <v>22437</v>
      </c>
      <c r="H307" s="52">
        <f t="shared" si="60"/>
        <v>22608</v>
      </c>
      <c r="I307" s="910">
        <f t="shared" si="53"/>
        <v>18525</v>
      </c>
      <c r="J307" s="910">
        <f t="shared" si="54"/>
        <v>18767</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t="15" hidden="1" x14ac:dyDescent="0.25">
      <c r="A308" s="79" t="s">
        <v>48</v>
      </c>
      <c r="B308" s="471" t="s">
        <v>347</v>
      </c>
      <c r="C308" s="29" t="str">
        <f t="shared" si="55"/>
        <v>England – PCNs - COLNE VALLEY PCN</v>
      </c>
      <c r="D308" s="50">
        <f t="shared" si="56"/>
        <v>21774</v>
      </c>
      <c r="E308" s="50">
        <f t="shared" si="57"/>
        <v>24014</v>
      </c>
      <c r="F308" s="51">
        <f t="shared" si="58"/>
        <v>52475</v>
      </c>
      <c r="G308" s="51">
        <f t="shared" si="59"/>
        <v>25247</v>
      </c>
      <c r="H308" s="52">
        <f t="shared" si="60"/>
        <v>27228</v>
      </c>
      <c r="I308" s="910">
        <f t="shared" si="53"/>
        <v>21774</v>
      </c>
      <c r="J308" s="910">
        <f t="shared" si="54"/>
        <v>24014</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t="15" hidden="1" x14ac:dyDescent="0.25">
      <c r="A309" s="79" t="s">
        <v>48</v>
      </c>
      <c r="B309" s="471" t="s">
        <v>348</v>
      </c>
      <c r="C309" s="29" t="str">
        <f t="shared" si="55"/>
        <v>England – PCNs - COMMUNITY CARE HALL GREEN PCN</v>
      </c>
      <c r="D309" s="50">
        <f t="shared" si="56"/>
        <v>18315</v>
      </c>
      <c r="E309" s="50">
        <f t="shared" si="57"/>
        <v>19633</v>
      </c>
      <c r="F309" s="51">
        <f t="shared" si="58"/>
        <v>45614</v>
      </c>
      <c r="G309" s="51">
        <f t="shared" si="59"/>
        <v>22147</v>
      </c>
      <c r="H309" s="52">
        <f t="shared" si="60"/>
        <v>23467</v>
      </c>
      <c r="I309" s="910">
        <f t="shared" si="53"/>
        <v>18315</v>
      </c>
      <c r="J309" s="910">
        <f t="shared" si="54"/>
        <v>19633</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t="15" hidden="1" x14ac:dyDescent="0.25">
      <c r="A310" s="79" t="s">
        <v>48</v>
      </c>
      <c r="B310" s="471" t="s">
        <v>349</v>
      </c>
      <c r="C310" s="29" t="str">
        <f t="shared" si="55"/>
        <v>England – PCNs - CONCORD MENDIP PCN</v>
      </c>
      <c r="D310" s="50">
        <f t="shared" si="56"/>
        <v>21273</v>
      </c>
      <c r="E310" s="50">
        <f t="shared" si="57"/>
        <v>22169</v>
      </c>
      <c r="F310" s="51">
        <f t="shared" si="58"/>
        <v>50777</v>
      </c>
      <c r="G310" s="51">
        <f t="shared" si="59"/>
        <v>24998</v>
      </c>
      <c r="H310" s="52">
        <f t="shared" si="60"/>
        <v>25779</v>
      </c>
      <c r="I310" s="910">
        <f t="shared" si="53"/>
        <v>21273</v>
      </c>
      <c r="J310" s="910">
        <f t="shared" si="54"/>
        <v>22169</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t="15" hidden="1" x14ac:dyDescent="0.25">
      <c r="A311" s="79" t="s">
        <v>48</v>
      </c>
      <c r="B311" s="471" t="s">
        <v>350</v>
      </c>
      <c r="C311" s="29" t="str">
        <f t="shared" si="55"/>
        <v>England – PCNs - CONNEXUS PCN</v>
      </c>
      <c r="D311" s="50">
        <f t="shared" si="56"/>
        <v>21142</v>
      </c>
      <c r="E311" s="50">
        <f t="shared" si="57"/>
        <v>22186</v>
      </c>
      <c r="F311" s="51">
        <f t="shared" si="58"/>
        <v>50581</v>
      </c>
      <c r="G311" s="51">
        <f t="shared" si="59"/>
        <v>24776</v>
      </c>
      <c r="H311" s="52">
        <f t="shared" si="60"/>
        <v>25805</v>
      </c>
      <c r="I311" s="910">
        <f t="shared" si="53"/>
        <v>21142</v>
      </c>
      <c r="J311" s="910">
        <f t="shared" si="54"/>
        <v>22186</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t="15" hidden="1" x14ac:dyDescent="0.25">
      <c r="A312" s="79" t="s">
        <v>48</v>
      </c>
      <c r="B312" s="471" t="s">
        <v>351</v>
      </c>
      <c r="C312" s="29" t="str">
        <f t="shared" si="55"/>
        <v>England – PCNs - COPELAND HAVEN PCN</v>
      </c>
      <c r="D312" s="50">
        <f t="shared" si="56"/>
        <v>7721</v>
      </c>
      <c r="E312" s="50">
        <f t="shared" si="57"/>
        <v>8362</v>
      </c>
      <c r="F312" s="51">
        <f t="shared" si="58"/>
        <v>18239</v>
      </c>
      <c r="G312" s="51">
        <f t="shared" si="59"/>
        <v>8808</v>
      </c>
      <c r="H312" s="52">
        <f t="shared" si="60"/>
        <v>9431</v>
      </c>
      <c r="I312" s="910">
        <f t="shared" si="53"/>
        <v>7721</v>
      </c>
      <c r="J312" s="910">
        <f t="shared" si="54"/>
        <v>8362</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t="15" hidden="1" x14ac:dyDescent="0.25">
      <c r="A313" s="79" t="s">
        <v>48</v>
      </c>
      <c r="B313" s="471" t="s">
        <v>352</v>
      </c>
      <c r="C313" s="29" t="str">
        <f t="shared" si="55"/>
        <v>England – PCNs - COPELAND PCN</v>
      </c>
      <c r="D313" s="50">
        <f t="shared" si="56"/>
        <v>16925</v>
      </c>
      <c r="E313" s="50">
        <f t="shared" si="57"/>
        <v>17391</v>
      </c>
      <c r="F313" s="51">
        <f t="shared" si="58"/>
        <v>39212</v>
      </c>
      <c r="G313" s="51">
        <f t="shared" si="59"/>
        <v>19436</v>
      </c>
      <c r="H313" s="52">
        <f t="shared" si="60"/>
        <v>19776</v>
      </c>
      <c r="I313" s="910">
        <f t="shared" si="53"/>
        <v>16925</v>
      </c>
      <c r="J313" s="910">
        <f t="shared" si="54"/>
        <v>17391</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t="15" hidden="1" x14ac:dyDescent="0.25">
      <c r="A314" s="79" t="s">
        <v>48</v>
      </c>
      <c r="B314" s="471" t="s">
        <v>353</v>
      </c>
      <c r="C314" s="29" t="str">
        <f t="shared" si="55"/>
        <v>England – PCNs - COVENTRY CENTRAL PCN</v>
      </c>
      <c r="D314" s="50">
        <f t="shared" si="56"/>
        <v>13914</v>
      </c>
      <c r="E314" s="50">
        <f t="shared" si="57"/>
        <v>13591</v>
      </c>
      <c r="F314" s="51">
        <f t="shared" si="58"/>
        <v>32605</v>
      </c>
      <c r="G314" s="51">
        <f t="shared" si="59"/>
        <v>16515</v>
      </c>
      <c r="H314" s="52">
        <f t="shared" si="60"/>
        <v>16090</v>
      </c>
      <c r="I314" s="910">
        <f t="shared" si="53"/>
        <v>13914</v>
      </c>
      <c r="J314" s="910">
        <f t="shared" si="54"/>
        <v>13591</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t="15" hidden="1" x14ac:dyDescent="0.25">
      <c r="A315" s="79" t="s">
        <v>48</v>
      </c>
      <c r="B315" s="471" t="s">
        <v>354</v>
      </c>
      <c r="C315" s="29" t="str">
        <f t="shared" si="55"/>
        <v>England – PCNs - COVENTRY NAVIGATION 1 PCN</v>
      </c>
      <c r="D315" s="50">
        <f t="shared" si="56"/>
        <v>36186</v>
      </c>
      <c r="E315" s="50">
        <f t="shared" si="57"/>
        <v>31775</v>
      </c>
      <c r="F315" s="51">
        <f t="shared" si="58"/>
        <v>80314</v>
      </c>
      <c r="G315" s="51">
        <f t="shared" si="59"/>
        <v>42431</v>
      </c>
      <c r="H315" s="52">
        <f t="shared" si="60"/>
        <v>37883</v>
      </c>
      <c r="I315" s="910">
        <f t="shared" si="53"/>
        <v>36186</v>
      </c>
      <c r="J315" s="910">
        <f t="shared" si="54"/>
        <v>31775</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t="15" hidden="1" x14ac:dyDescent="0.25">
      <c r="A316" s="79" t="s">
        <v>48</v>
      </c>
      <c r="B316" s="471" t="s">
        <v>355</v>
      </c>
      <c r="C316" s="29" t="str">
        <f t="shared" si="55"/>
        <v>England – PCNs - COVENTRY NORTH PCN</v>
      </c>
      <c r="D316" s="50">
        <f t="shared" si="56"/>
        <v>20345</v>
      </c>
      <c r="E316" s="50">
        <f t="shared" si="57"/>
        <v>21761</v>
      </c>
      <c r="F316" s="51">
        <f t="shared" si="58"/>
        <v>49308</v>
      </c>
      <c r="G316" s="51">
        <f t="shared" si="59"/>
        <v>23932</v>
      </c>
      <c r="H316" s="52">
        <f t="shared" si="60"/>
        <v>25376</v>
      </c>
      <c r="I316" s="910">
        <f t="shared" si="53"/>
        <v>20345</v>
      </c>
      <c r="J316" s="910">
        <f t="shared" si="54"/>
        <v>21761</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t="15" hidden="1" x14ac:dyDescent="0.25">
      <c r="A317" s="79" t="s">
        <v>48</v>
      </c>
      <c r="B317" s="471" t="s">
        <v>356</v>
      </c>
      <c r="C317" s="29" t="str">
        <f t="shared" si="55"/>
        <v>England – PCNs - CRAMLINGTON SEATON VALLEY PCN</v>
      </c>
      <c r="D317" s="50">
        <f t="shared" si="56"/>
        <v>12048</v>
      </c>
      <c r="E317" s="50">
        <f t="shared" si="57"/>
        <v>14045</v>
      </c>
      <c r="F317" s="51">
        <f t="shared" si="58"/>
        <v>29896</v>
      </c>
      <c r="G317" s="51">
        <f t="shared" si="59"/>
        <v>14047</v>
      </c>
      <c r="H317" s="52">
        <f t="shared" si="60"/>
        <v>15849</v>
      </c>
      <c r="I317" s="910">
        <f t="shared" si="53"/>
        <v>12048</v>
      </c>
      <c r="J317" s="910">
        <f t="shared" si="54"/>
        <v>14045</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t="15" hidden="1" x14ac:dyDescent="0.25">
      <c r="A318" s="79" t="s">
        <v>48</v>
      </c>
      <c r="B318" s="471" t="s">
        <v>357</v>
      </c>
      <c r="C318" s="29" t="str">
        <f t="shared" si="55"/>
        <v>England – PCNs - CRANBROOK PCN</v>
      </c>
      <c r="D318" s="50">
        <f t="shared" si="56"/>
        <v>21004</v>
      </c>
      <c r="E318" s="50">
        <f t="shared" si="57"/>
        <v>20389</v>
      </c>
      <c r="F318" s="51">
        <f t="shared" si="58"/>
        <v>49290</v>
      </c>
      <c r="G318" s="51">
        <f t="shared" si="59"/>
        <v>24981</v>
      </c>
      <c r="H318" s="52">
        <f t="shared" si="60"/>
        <v>24309</v>
      </c>
      <c r="I318" s="910">
        <f t="shared" si="53"/>
        <v>21004</v>
      </c>
      <c r="J318" s="910">
        <f t="shared" si="54"/>
        <v>20389</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t="15" hidden="1" x14ac:dyDescent="0.25">
      <c r="A319" s="79" t="s">
        <v>48</v>
      </c>
      <c r="B319" s="471" t="s">
        <v>358</v>
      </c>
      <c r="C319" s="29" t="str">
        <f t="shared" si="55"/>
        <v>England – PCNs - CRANE VALLEY PCN</v>
      </c>
      <c r="D319" s="50">
        <f t="shared" si="56"/>
        <v>13283</v>
      </c>
      <c r="E319" s="50">
        <f t="shared" si="57"/>
        <v>14998</v>
      </c>
      <c r="F319" s="51">
        <f t="shared" si="58"/>
        <v>32040</v>
      </c>
      <c r="G319" s="51">
        <f t="shared" si="59"/>
        <v>15185</v>
      </c>
      <c r="H319" s="52">
        <f t="shared" si="60"/>
        <v>16855</v>
      </c>
      <c r="I319" s="910">
        <f t="shared" si="53"/>
        <v>13283</v>
      </c>
      <c r="J319" s="910">
        <f t="shared" si="54"/>
        <v>14998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t="15" hidden="1" x14ac:dyDescent="0.25">
      <c r="A320" s="79" t="s">
        <v>48</v>
      </c>
      <c r="B320" s="471" t="s">
        <v>359</v>
      </c>
      <c r="C320" s="29" t="str">
        <f t="shared" si="55"/>
        <v>England – PCNs - CRAWLEY CARE COLLABORATIVE PCN</v>
      </c>
      <c r="D320" s="50">
        <f t="shared" si="56"/>
        <v>19112</v>
      </c>
      <c r="E320" s="50">
        <f t="shared" si="57"/>
        <v>19017</v>
      </c>
      <c r="F320" s="51">
        <f t="shared" si="58"/>
        <v>45634</v>
      </c>
      <c r="G320" s="51">
        <f t="shared" si="59"/>
        <v>23015</v>
      </c>
      <c r="H320" s="52">
        <f t="shared" si="60"/>
        <v>22619</v>
      </c>
      <c r="I320" s="910">
        <f t="shared" si="53"/>
        <v>19112</v>
      </c>
      <c r="J320" s="910">
        <f t="shared" si="54"/>
        <v>19017</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t="15" hidden="1" x14ac:dyDescent="0.25">
      <c r="A321" s="79" t="s">
        <v>48</v>
      </c>
      <c r="B321" s="471" t="s">
        <v>360</v>
      </c>
      <c r="C321" s="29" t="str">
        <f t="shared" si="55"/>
        <v>England – PCNs - CREFFIELD MEDICAL GROUP PCN</v>
      </c>
      <c r="D321" s="50">
        <f t="shared" si="56"/>
        <v>13931</v>
      </c>
      <c r="E321" s="50">
        <f t="shared" si="57"/>
        <v>15547</v>
      </c>
      <c r="F321" s="51">
        <f t="shared" si="58"/>
        <v>34805</v>
      </c>
      <c r="G321" s="51">
        <f t="shared" si="59"/>
        <v>16697</v>
      </c>
      <c r="H321" s="52">
        <f t="shared" si="60"/>
        <v>18108</v>
      </c>
      <c r="I321" s="910">
        <f t="shared" si="53"/>
        <v>13931</v>
      </c>
      <c r="J321" s="910">
        <f t="shared" si="54"/>
        <v>15547</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t="15" hidden="1" x14ac:dyDescent="0.25">
      <c r="A322" s="79" t="s">
        <v>48</v>
      </c>
      <c r="B322" s="471" t="s">
        <v>361</v>
      </c>
      <c r="C322" s="29" t="str">
        <f t="shared" si="55"/>
        <v>England – PCNs - CREWE - GHR PCN</v>
      </c>
      <c r="D322" s="50">
        <f t="shared" si="56"/>
        <v>18041</v>
      </c>
      <c r="E322" s="50">
        <f t="shared" si="57"/>
        <v>19080</v>
      </c>
      <c r="F322" s="51">
        <f t="shared" si="58"/>
        <v>42861</v>
      </c>
      <c r="G322" s="51">
        <f t="shared" si="59"/>
        <v>20994</v>
      </c>
      <c r="H322" s="52">
        <f t="shared" si="60"/>
        <v>21867</v>
      </c>
      <c r="I322" s="910">
        <f t="shared" si="53"/>
        <v>18041</v>
      </c>
      <c r="J322" s="910">
        <f t="shared" si="54"/>
        <v>19080</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t="15" hidden="1" x14ac:dyDescent="0.25">
      <c r="A323" s="79" t="s">
        <v>48</v>
      </c>
      <c r="B323" s="471" t="s">
        <v>362</v>
      </c>
      <c r="C323" s="29" t="str">
        <f t="shared" si="55"/>
        <v>England – PCNs - CROSS COUNTIES PCN</v>
      </c>
      <c r="D323" s="50">
        <f t="shared" si="56"/>
        <v>12282</v>
      </c>
      <c r="E323" s="50">
        <f t="shared" si="57"/>
        <v>13576</v>
      </c>
      <c r="F323" s="51">
        <f t="shared" si="58"/>
        <v>29834</v>
      </c>
      <c r="G323" s="51">
        <f t="shared" si="59"/>
        <v>14348</v>
      </c>
      <c r="H323" s="52">
        <f t="shared" si="60"/>
        <v>15486</v>
      </c>
      <c r="I323" s="910">
        <f t="shared" si="53"/>
        <v>12282</v>
      </c>
      <c r="J323" s="910">
        <f t="shared" si="54"/>
        <v>13576</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t="15" hidden="1" x14ac:dyDescent="0.25">
      <c r="A324" s="79" t="s">
        <v>48</v>
      </c>
      <c r="B324" s="471" t="s">
        <v>363</v>
      </c>
      <c r="C324" s="29" t="str">
        <f t="shared" si="55"/>
        <v>England – PCNs - CROSSGATES PCN</v>
      </c>
      <c r="D324" s="50">
        <f t="shared" si="56"/>
        <v>11297</v>
      </c>
      <c r="E324" s="50">
        <f t="shared" si="57"/>
        <v>12471</v>
      </c>
      <c r="F324" s="51">
        <f t="shared" si="58"/>
        <v>27424</v>
      </c>
      <c r="G324" s="51">
        <f t="shared" si="59"/>
        <v>13143</v>
      </c>
      <c r="H324" s="52">
        <f t="shared" si="60"/>
        <v>14281</v>
      </c>
      <c r="I324" s="910">
        <f t="shared" si="53"/>
        <v>11297</v>
      </c>
      <c r="J324" s="910">
        <f t="shared" si="54"/>
        <v>12471</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t="15" hidden="1" x14ac:dyDescent="0.25">
      <c r="A325" s="79" t="s">
        <v>48</v>
      </c>
      <c r="B325" s="471" t="s">
        <v>364</v>
      </c>
      <c r="C325" s="29" t="str">
        <f t="shared" si="55"/>
        <v>England – PCNs - CROWN PCN</v>
      </c>
      <c r="D325" s="50">
        <f t="shared" si="56"/>
        <v>12945</v>
      </c>
      <c r="E325" s="50">
        <f t="shared" si="57"/>
        <v>14477</v>
      </c>
      <c r="F325" s="51">
        <f t="shared" si="58"/>
        <v>32591</v>
      </c>
      <c r="G325" s="51">
        <f t="shared" si="59"/>
        <v>15577</v>
      </c>
      <c r="H325" s="52">
        <f t="shared" si="60"/>
        <v>17014</v>
      </c>
      <c r="I325" s="910">
        <f t="shared" si="53"/>
        <v>12945</v>
      </c>
      <c r="J325" s="910">
        <f t="shared" si="54"/>
        <v>14477</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t="15" hidden="1" x14ac:dyDescent="0.25">
      <c r="A326" s="79" t="s">
        <v>48</v>
      </c>
      <c r="B326" s="471" t="s">
        <v>365</v>
      </c>
      <c r="C326" s="29" t="str">
        <f t="shared" si="55"/>
        <v>England – PCNs - CROXTED PCN</v>
      </c>
      <c r="D326" s="50">
        <f t="shared" si="56"/>
        <v>12308</v>
      </c>
      <c r="E326" s="50">
        <f t="shared" si="57"/>
        <v>14005</v>
      </c>
      <c r="F326" s="51">
        <f t="shared" si="58"/>
        <v>30972</v>
      </c>
      <c r="G326" s="51">
        <f t="shared" si="59"/>
        <v>14713</v>
      </c>
      <c r="H326" s="52">
        <f t="shared" si="60"/>
        <v>16259</v>
      </c>
      <c r="I326" s="910">
        <f t="shared" si="53"/>
        <v>12308</v>
      </c>
      <c r="J326" s="910">
        <f t="shared" si="54"/>
        <v>14005</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t="15" hidden="1" x14ac:dyDescent="0.25">
      <c r="A327" s="79" t="s">
        <v>48</v>
      </c>
      <c r="B327" s="471" t="s">
        <v>366</v>
      </c>
      <c r="C327" s="29" t="str">
        <f t="shared" si="55"/>
        <v>England – PCNs - CROYDON GP SUPER NETWORK PCN</v>
      </c>
      <c r="D327" s="50">
        <f t="shared" si="56"/>
        <v>29700</v>
      </c>
      <c r="E327" s="50">
        <f t="shared" si="57"/>
        <v>31134</v>
      </c>
      <c r="F327" s="51">
        <f t="shared" si="58"/>
        <v>70939</v>
      </c>
      <c r="G327" s="51">
        <f t="shared" si="59"/>
        <v>34823</v>
      </c>
      <c r="H327" s="52">
        <f t="shared" si="60"/>
        <v>36116</v>
      </c>
      <c r="I327" s="910">
        <f t="shared" si="53"/>
        <v>29700</v>
      </c>
      <c r="J327" s="910">
        <f t="shared" si="54"/>
        <v>31134</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t="15" hidden="1" x14ac:dyDescent="0.25">
      <c r="A328" s="79" t="s">
        <v>48</v>
      </c>
      <c r="B328" s="471" t="s">
        <v>367</v>
      </c>
      <c r="C328" s="29" t="str">
        <f t="shared" si="55"/>
        <v>England – PCNs - CROYDON LINK PCN</v>
      </c>
      <c r="D328" s="50">
        <f t="shared" si="56"/>
        <v>13293</v>
      </c>
      <c r="E328" s="50">
        <f t="shared" si="57"/>
        <v>13335</v>
      </c>
      <c r="F328" s="51">
        <f t="shared" si="58"/>
        <v>31458</v>
      </c>
      <c r="G328" s="51">
        <f t="shared" si="59"/>
        <v>15743</v>
      </c>
      <c r="H328" s="52">
        <f t="shared" si="60"/>
        <v>15715</v>
      </c>
      <c r="I328" s="910">
        <f t="shared" si="53"/>
        <v>13293</v>
      </c>
      <c r="J328" s="910">
        <f t="shared" si="54"/>
        <v>13335</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t="15" hidden="1" x14ac:dyDescent="0.25">
      <c r="A329" s="79" t="s">
        <v>48</v>
      </c>
      <c r="B329" s="471" t="s">
        <v>368</v>
      </c>
      <c r="C329" s="29" t="str">
        <f t="shared" si="55"/>
        <v>England – PCNs - CULM VALLEY PCN</v>
      </c>
      <c r="D329" s="50">
        <f t="shared" si="56"/>
        <v>14655</v>
      </c>
      <c r="E329" s="50">
        <f t="shared" si="57"/>
        <v>16044</v>
      </c>
      <c r="F329" s="51">
        <f t="shared" si="58"/>
        <v>35122</v>
      </c>
      <c r="G329" s="51">
        <f t="shared" si="59"/>
        <v>16938</v>
      </c>
      <c r="H329" s="52">
        <f t="shared" si="60"/>
        <v>18184</v>
      </c>
      <c r="I329" s="910">
        <f t="shared" si="53"/>
        <v>14655</v>
      </c>
      <c r="J329" s="910">
        <f t="shared" si="54"/>
        <v>16044</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t="15" hidden="1" x14ac:dyDescent="0.25">
      <c r="A330" s="79" t="s">
        <v>48</v>
      </c>
      <c r="B330" s="471" t="s">
        <v>369</v>
      </c>
      <c r="C330" s="29" t="str">
        <f t="shared" si="55"/>
        <v>England – PCNs - CW UNITY PCN</v>
      </c>
      <c r="D330" s="50">
        <f t="shared" si="56"/>
        <v>29023</v>
      </c>
      <c r="E330" s="50">
        <f t="shared" si="57"/>
        <v>26433</v>
      </c>
      <c r="F330" s="51">
        <f t="shared" si="58"/>
        <v>59614</v>
      </c>
      <c r="G330" s="51">
        <f t="shared" si="59"/>
        <v>31142</v>
      </c>
      <c r="H330" s="52">
        <f t="shared" si="60"/>
        <v>28472</v>
      </c>
      <c r="I330" s="910">
        <f t="shared" si="53"/>
        <v>29023</v>
      </c>
      <c r="J330" s="910">
        <f t="shared" si="54"/>
        <v>26433</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t="15" hidden="1" x14ac:dyDescent="0.25">
      <c r="A331" s="79" t="s">
        <v>48</v>
      </c>
      <c r="B331" s="471" t="s">
        <v>370</v>
      </c>
      <c r="C331" s="29" t="str">
        <f t="shared" si="55"/>
        <v>England – PCNs - CYGNET EAST RIDING PCN</v>
      </c>
      <c r="D331" s="50">
        <f t="shared" si="56"/>
        <v>20493</v>
      </c>
      <c r="E331" s="50">
        <f t="shared" si="57"/>
        <v>21409</v>
      </c>
      <c r="F331" s="51">
        <f t="shared" si="58"/>
        <v>47935</v>
      </c>
      <c r="G331" s="51">
        <f t="shared" si="59"/>
        <v>23576</v>
      </c>
      <c r="H331" s="52">
        <f t="shared" si="60"/>
        <v>24359</v>
      </c>
      <c r="I331" s="910">
        <f t="shared" si="53"/>
        <v>20493</v>
      </c>
      <c r="J331" s="910">
        <f t="shared" si="54"/>
        <v>21409</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t="15" hidden="1" x14ac:dyDescent="0.25">
      <c r="A332" s="79" t="s">
        <v>48</v>
      </c>
      <c r="B332" s="471" t="s">
        <v>371</v>
      </c>
      <c r="C332" s="29" t="str">
        <f t="shared" si="55"/>
        <v>England – PCNs - CYGNET PCN</v>
      </c>
      <c r="D332" s="50">
        <f t="shared" si="56"/>
        <v>17481</v>
      </c>
      <c r="E332" s="50">
        <f t="shared" si="57"/>
        <v>17949</v>
      </c>
      <c r="F332" s="51">
        <f t="shared" si="58"/>
        <v>42082</v>
      </c>
      <c r="G332" s="51">
        <f t="shared" si="59"/>
        <v>20847</v>
      </c>
      <c r="H332" s="52">
        <f t="shared" si="60"/>
        <v>21235</v>
      </c>
      <c r="I332" s="910">
        <f t="shared" si="53"/>
        <v>17481</v>
      </c>
      <c r="J332" s="910">
        <f t="shared" si="54"/>
        <v>17949</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t="15" hidden="1" x14ac:dyDescent="0.25">
      <c r="A333" s="79" t="s">
        <v>48</v>
      </c>
      <c r="B333" s="471" t="s">
        <v>372</v>
      </c>
      <c r="C333" s="29" t="str">
        <f t="shared" si="55"/>
        <v>England – PCNs - DACORUM BETA PCN</v>
      </c>
      <c r="D333" s="50">
        <f t="shared" si="56"/>
        <v>18609</v>
      </c>
      <c r="E333" s="50">
        <f t="shared" si="57"/>
        <v>19899</v>
      </c>
      <c r="F333" s="51">
        <f t="shared" si="58"/>
        <v>45542</v>
      </c>
      <c r="G333" s="51">
        <f t="shared" si="59"/>
        <v>22223</v>
      </c>
      <c r="H333" s="52">
        <f t="shared" si="60"/>
        <v>23319</v>
      </c>
      <c r="I333" s="910">
        <f t="shared" si="53"/>
        <v>18609</v>
      </c>
      <c r="J333" s="910">
        <f t="shared" si="54"/>
        <v>19899</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t="15" hidden="1" x14ac:dyDescent="0.25">
      <c r="A334" s="79" t="s">
        <v>48</v>
      </c>
      <c r="B334" s="471" t="s">
        <v>373</v>
      </c>
      <c r="C334" s="29" t="str">
        <f t="shared" si="55"/>
        <v>England – PCNs - DARLINGTON PCN</v>
      </c>
      <c r="D334" s="50">
        <f t="shared" si="56"/>
        <v>43662</v>
      </c>
      <c r="E334" s="50">
        <f t="shared" si="57"/>
        <v>46642</v>
      </c>
      <c r="F334" s="51">
        <f t="shared" si="58"/>
        <v>104233</v>
      </c>
      <c r="G334" s="51">
        <f t="shared" si="59"/>
        <v>50812</v>
      </c>
      <c r="H334" s="52">
        <f t="shared" si="60"/>
        <v>53421</v>
      </c>
      <c r="I334" s="910">
        <f t="shared" si="53"/>
        <v>43662</v>
      </c>
      <c r="J334" s="910">
        <f t="shared" si="54"/>
        <v>46642</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t="15" hidden="1" x14ac:dyDescent="0.25">
      <c r="A335" s="79" t="s">
        <v>48</v>
      </c>
      <c r="B335" s="471" t="s">
        <v>374</v>
      </c>
      <c r="C335" s="29" t="str">
        <f t="shared" si="55"/>
        <v>England – PCNs - DARTFORD CENTRAL PCN</v>
      </c>
      <c r="D335" s="50">
        <f t="shared" si="56"/>
        <v>14449</v>
      </c>
      <c r="E335" s="50">
        <f t="shared" si="57"/>
        <v>15797</v>
      </c>
      <c r="F335" s="51">
        <f t="shared" si="58"/>
        <v>36821</v>
      </c>
      <c r="G335" s="51">
        <f t="shared" si="59"/>
        <v>17872</v>
      </c>
      <c r="H335" s="52">
        <f t="shared" si="60"/>
        <v>18949</v>
      </c>
      <c r="I335" s="910">
        <f t="shared" si="53"/>
        <v>14449</v>
      </c>
      <c r="J335" s="910">
        <f t="shared" si="54"/>
        <v>15797</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t="15" hidden="1" x14ac:dyDescent="0.25">
      <c r="A336" s="79" t="s">
        <v>48</v>
      </c>
      <c r="B336" s="471" t="s">
        <v>375</v>
      </c>
      <c r="C336" s="29" t="str">
        <f t="shared" si="55"/>
        <v>England – PCNs - DARTFORD MODEL PCN</v>
      </c>
      <c r="D336" s="50">
        <f t="shared" si="56"/>
        <v>12646</v>
      </c>
      <c r="E336" s="50">
        <f t="shared" si="57"/>
        <v>13765</v>
      </c>
      <c r="F336" s="51">
        <f t="shared" si="58"/>
        <v>31210</v>
      </c>
      <c r="G336" s="51">
        <f t="shared" si="59"/>
        <v>15176</v>
      </c>
      <c r="H336" s="52">
        <f t="shared" si="60"/>
        <v>16034</v>
      </c>
      <c r="I336" s="910">
        <f t="shared" si="53"/>
        <v>12646</v>
      </c>
      <c r="J336" s="910">
        <f t="shared" si="54"/>
        <v>13765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t="15" hidden="1" x14ac:dyDescent="0.25">
      <c r="A337" s="79" t="s">
        <v>48</v>
      </c>
      <c r="B337" s="471" t="s">
        <v>376</v>
      </c>
      <c r="C337" s="29" t="str">
        <f t="shared" si="55"/>
        <v>England – PCNs - DARWEN PCN</v>
      </c>
      <c r="D337" s="50">
        <f t="shared" si="56"/>
        <v>13035</v>
      </c>
      <c r="E337" s="50">
        <f t="shared" si="57"/>
        <v>13371</v>
      </c>
      <c r="F337" s="51">
        <f t="shared" si="58"/>
        <v>30481</v>
      </c>
      <c r="G337" s="51">
        <f t="shared" si="59"/>
        <v>15127</v>
      </c>
      <c r="H337" s="52">
        <f t="shared" si="60"/>
        <v>15354</v>
      </c>
      <c r="I337" s="910">
        <f t="shared" si="53"/>
        <v>13035</v>
      </c>
      <c r="J337" s="910">
        <f t="shared" si="54"/>
        <v>13371</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t="15" hidden="1" x14ac:dyDescent="0.25">
      <c r="A338" s="79" t="s">
        <v>48</v>
      </c>
      <c r="B338" s="471" t="s">
        <v>377</v>
      </c>
      <c r="C338" s="29" t="str">
        <f t="shared" si="55"/>
        <v>England – PCNs - DASHWOOD PCN</v>
      </c>
      <c r="D338" s="50">
        <f t="shared" si="56"/>
        <v>21400</v>
      </c>
      <c r="E338" s="50">
        <f t="shared" si="57"/>
        <v>22891</v>
      </c>
      <c r="F338" s="51">
        <f t="shared" si="58"/>
        <v>52414</v>
      </c>
      <c r="G338" s="51">
        <f t="shared" si="59"/>
        <v>25492</v>
      </c>
      <c r="H338" s="52">
        <f t="shared" si="60"/>
        <v>26922</v>
      </c>
      <c r="I338" s="910">
        <f t="shared" si="53"/>
        <v>21400</v>
      </c>
      <c r="J338" s="910">
        <f t="shared" si="54"/>
        <v>22891</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t="15" hidden="1" x14ac:dyDescent="0.25">
      <c r="A339" s="79" t="s">
        <v>48</v>
      </c>
      <c r="B339" s="471" t="s">
        <v>378</v>
      </c>
      <c r="C339" s="29" t="str">
        <f t="shared" si="55"/>
        <v>England – PCNs - DAVENTRY PCN</v>
      </c>
      <c r="D339" s="50">
        <f t="shared" si="56"/>
        <v>13293</v>
      </c>
      <c r="E339" s="50">
        <f t="shared" si="57"/>
        <v>13902</v>
      </c>
      <c r="F339" s="51">
        <f t="shared" si="58"/>
        <v>31740</v>
      </c>
      <c r="G339" s="51">
        <f t="shared" si="59"/>
        <v>15613</v>
      </c>
      <c r="H339" s="52">
        <f t="shared" si="60"/>
        <v>16127</v>
      </c>
      <c r="I339" s="910">
        <f t="shared" si="53"/>
        <v>13293</v>
      </c>
      <c r="J339" s="910">
        <f t="shared" si="54"/>
        <v>13902</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t="15" hidden="1" x14ac:dyDescent="0.25">
      <c r="A340" s="79" t="s">
        <v>48</v>
      </c>
      <c r="B340" s="471" t="s">
        <v>379</v>
      </c>
      <c r="C340" s="29" t="str">
        <f t="shared" si="55"/>
        <v>England – PCNs - DEAL &amp; SANDWICH PCN</v>
      </c>
      <c r="D340" s="50">
        <f t="shared" si="56"/>
        <v>18836</v>
      </c>
      <c r="E340" s="50">
        <f t="shared" si="57"/>
        <v>21182</v>
      </c>
      <c r="F340" s="51">
        <f t="shared" si="58"/>
        <v>44830</v>
      </c>
      <c r="G340" s="51">
        <f t="shared" si="59"/>
        <v>21353</v>
      </c>
      <c r="H340" s="52">
        <f t="shared" si="60"/>
        <v>23477</v>
      </c>
      <c r="I340" s="910">
        <f t="shared" si="53"/>
        <v>18836</v>
      </c>
      <c r="J340" s="910">
        <f t="shared" si="54"/>
        <v>21182</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t="15" hidden="1" x14ac:dyDescent="0.25">
      <c r="A341" s="79" t="s">
        <v>48</v>
      </c>
      <c r="B341" s="471" t="s">
        <v>380</v>
      </c>
      <c r="C341" s="29" t="str">
        <f t="shared" si="55"/>
        <v>England – PCNs - DEAN'S AND CENTRAL BRIGHTON PCN</v>
      </c>
      <c r="D341" s="50">
        <f t="shared" si="56"/>
        <v>14905</v>
      </c>
      <c r="E341" s="50">
        <f t="shared" si="57"/>
        <v>14588</v>
      </c>
      <c r="F341" s="51">
        <f t="shared" si="58"/>
        <v>32462</v>
      </c>
      <c r="G341" s="51">
        <f t="shared" si="59"/>
        <v>16432</v>
      </c>
      <c r="H341" s="52">
        <f t="shared" si="60"/>
        <v>16030</v>
      </c>
      <c r="I341" s="910">
        <f t="shared" si="53"/>
        <v>14905</v>
      </c>
      <c r="J341" s="910">
        <f t="shared" si="54"/>
        <v>14588</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t="15" hidden="1" x14ac:dyDescent="0.25">
      <c r="A342" s="79" t="s">
        <v>48</v>
      </c>
      <c r="B342" s="471" t="s">
        <v>381</v>
      </c>
      <c r="C342" s="29" t="str">
        <f t="shared" si="55"/>
        <v>England – PCNs - DELTA PCN</v>
      </c>
      <c r="D342" s="50">
        <f t="shared" si="56"/>
        <v>22288</v>
      </c>
      <c r="E342" s="50">
        <f t="shared" si="57"/>
        <v>23959</v>
      </c>
      <c r="F342" s="51">
        <f t="shared" si="58"/>
        <v>54628</v>
      </c>
      <c r="G342" s="51">
        <f t="shared" si="59"/>
        <v>26580</v>
      </c>
      <c r="H342" s="52">
        <f t="shared" si="60"/>
        <v>28048</v>
      </c>
      <c r="I342" s="910">
        <f t="shared" si="53"/>
        <v>22288</v>
      </c>
      <c r="J342" s="910">
        <f t="shared" si="54"/>
        <v>23959</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t="15" hidden="1" x14ac:dyDescent="0.25">
      <c r="A343" s="79" t="s">
        <v>48</v>
      </c>
      <c r="B343" s="471" t="s">
        <v>382</v>
      </c>
      <c r="C343" s="29" t="str">
        <f t="shared" si="55"/>
        <v>England – PCNs - DENE AND STOUR VALLEYS PCN</v>
      </c>
      <c r="D343" s="50">
        <f t="shared" si="56"/>
        <v>12130</v>
      </c>
      <c r="E343" s="50">
        <f t="shared" si="57"/>
        <v>13379</v>
      </c>
      <c r="F343" s="51">
        <f t="shared" si="58"/>
        <v>29272</v>
      </c>
      <c r="G343" s="51">
        <f t="shared" si="59"/>
        <v>14108</v>
      </c>
      <c r="H343" s="52">
        <f t="shared" si="60"/>
        <v>15164</v>
      </c>
      <c r="I343" s="910">
        <f t="shared" si="53"/>
        <v>12130</v>
      </c>
      <c r="J343" s="910">
        <f t="shared" si="54"/>
        <v>13379</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t="15" hidden="1" x14ac:dyDescent="0.25">
      <c r="A344" s="79" t="s">
        <v>48</v>
      </c>
      <c r="B344" s="471" t="s">
        <v>383</v>
      </c>
      <c r="C344" s="29" t="str">
        <f t="shared" si="55"/>
        <v>England – PCNs - DENGIE &amp; SOUTH WOODHAM FERRERS PCN</v>
      </c>
      <c r="D344" s="50">
        <f t="shared" si="56"/>
        <v>19537</v>
      </c>
      <c r="E344" s="50">
        <f t="shared" si="57"/>
        <v>20988</v>
      </c>
      <c r="F344" s="51">
        <f t="shared" si="58"/>
        <v>46581</v>
      </c>
      <c r="G344" s="51">
        <f t="shared" si="59"/>
        <v>22648</v>
      </c>
      <c r="H344" s="52">
        <f t="shared" si="60"/>
        <v>23933</v>
      </c>
      <c r="I344" s="910">
        <f t="shared" si="53"/>
        <v>19537</v>
      </c>
      <c r="J344" s="910">
        <f t="shared" si="54"/>
        <v>20988</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t="15" hidden="1" x14ac:dyDescent="0.25">
      <c r="A345" s="79" t="s">
        <v>48</v>
      </c>
      <c r="B345" s="471" t="s">
        <v>384</v>
      </c>
      <c r="C345" s="29" t="str">
        <f t="shared" si="55"/>
        <v>England – PCNs - DENTON PCN</v>
      </c>
      <c r="D345" s="50">
        <f t="shared" si="56"/>
        <v>19791</v>
      </c>
      <c r="E345" s="50">
        <f t="shared" si="57"/>
        <v>21648</v>
      </c>
      <c r="F345" s="51">
        <f t="shared" si="58"/>
        <v>48315</v>
      </c>
      <c r="G345" s="51">
        <f t="shared" si="59"/>
        <v>23321</v>
      </c>
      <c r="H345" s="52">
        <f t="shared" si="60"/>
        <v>24994</v>
      </c>
      <c r="I345" s="910">
        <f t="shared" si="53"/>
        <v>19791</v>
      </c>
      <c r="J345" s="910">
        <f t="shared" si="54"/>
        <v>21648</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t="15" hidden="1" x14ac:dyDescent="0.25">
      <c r="A346" s="79" t="s">
        <v>48</v>
      </c>
      <c r="B346" s="471" t="s">
        <v>385</v>
      </c>
      <c r="C346" s="29" t="str">
        <f t="shared" si="55"/>
        <v>England – PCNs - DERBY CITY NORTH PCN</v>
      </c>
      <c r="D346" s="50">
        <f t="shared" si="56"/>
        <v>31509</v>
      </c>
      <c r="E346" s="50">
        <f t="shared" si="57"/>
        <v>27944</v>
      </c>
      <c r="F346" s="51">
        <f t="shared" si="58"/>
        <v>69657</v>
      </c>
      <c r="G346" s="51">
        <f t="shared" si="59"/>
        <v>36636</v>
      </c>
      <c r="H346" s="52">
        <f t="shared" si="60"/>
        <v>33021</v>
      </c>
      <c r="I346" s="910">
        <f t="shared" si="53"/>
        <v>31509</v>
      </c>
      <c r="J346" s="910">
        <f t="shared" si="54"/>
        <v>27944</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t="15" hidden="1" x14ac:dyDescent="0.25">
      <c r="A347" s="79" t="s">
        <v>48</v>
      </c>
      <c r="B347" s="471" t="s">
        <v>386</v>
      </c>
      <c r="C347" s="29" t="str">
        <f t="shared" si="55"/>
        <v>England – PCNs - DERBY CITY SOUTH PCN</v>
      </c>
      <c r="D347" s="50">
        <f t="shared" si="56"/>
        <v>39001</v>
      </c>
      <c r="E347" s="50">
        <f t="shared" si="57"/>
        <v>41706</v>
      </c>
      <c r="F347" s="51">
        <f t="shared" si="58"/>
        <v>94446</v>
      </c>
      <c r="G347" s="51">
        <f t="shared" si="59"/>
        <v>46012</v>
      </c>
      <c r="H347" s="52">
        <f t="shared" si="60"/>
        <v>48434</v>
      </c>
      <c r="I347" s="910">
        <f t="shared" si="53"/>
        <v>39001</v>
      </c>
      <c r="J347" s="910">
        <f t="shared" si="54"/>
        <v>41706</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t="15" hidden="1" x14ac:dyDescent="0.25">
      <c r="A348" s="79" t="s">
        <v>48</v>
      </c>
      <c r="B348" s="471" t="s">
        <v>387</v>
      </c>
      <c r="C348" s="29" t="str">
        <f t="shared" si="55"/>
        <v>England – PCNs - DERBYSHIRE DALES PCN</v>
      </c>
      <c r="D348" s="50">
        <f t="shared" si="56"/>
        <v>19684</v>
      </c>
      <c r="E348" s="50">
        <f t="shared" si="57"/>
        <v>21579</v>
      </c>
      <c r="F348" s="51">
        <f t="shared" si="58"/>
        <v>45610</v>
      </c>
      <c r="G348" s="51">
        <f t="shared" si="59"/>
        <v>21879</v>
      </c>
      <c r="H348" s="52">
        <f t="shared" si="60"/>
        <v>23731</v>
      </c>
      <c r="I348" s="910">
        <f t="shared" si="53"/>
        <v>19684</v>
      </c>
      <c r="J348" s="910">
        <f t="shared" si="54"/>
        <v>21579</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t="15" hidden="1" x14ac:dyDescent="0.25">
      <c r="A349" s="79" t="s">
        <v>48</v>
      </c>
      <c r="B349" s="471" t="s">
        <v>388</v>
      </c>
      <c r="C349" s="29" t="str">
        <f t="shared" si="55"/>
        <v>England – PCNs - DERWENTSIDE PCN</v>
      </c>
      <c r="D349" s="50">
        <f t="shared" si="56"/>
        <v>35515</v>
      </c>
      <c r="E349" s="50">
        <f t="shared" si="57"/>
        <v>38722</v>
      </c>
      <c r="F349" s="51">
        <f t="shared" si="58"/>
        <v>85010</v>
      </c>
      <c r="G349" s="51">
        <f t="shared" si="59"/>
        <v>41107</v>
      </c>
      <c r="H349" s="52">
        <f t="shared" si="60"/>
        <v>43903</v>
      </c>
      <c r="I349" s="910">
        <f t="shared" ref="I349:I412" si="63">SUM(Y349:CY349)</f>
        <v>35515</v>
      </c>
      <c r="J349" s="910">
        <f t="shared" ref="J349:J412" si="64">SUM(DL349:GL349)</f>
        <v>38722</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t="15" hidden="1" x14ac:dyDescent="0.25">
      <c r="A350" s="79" t="s">
        <v>48</v>
      </c>
      <c r="B350" s="471" t="s">
        <v>389</v>
      </c>
      <c r="C350" s="29" t="str">
        <f t="shared" si="55"/>
        <v>England – PCNs - DEVIZES PCN</v>
      </c>
      <c r="D350" s="50">
        <f t="shared" si="56"/>
        <v>12217</v>
      </c>
      <c r="E350" s="50">
        <f t="shared" si="57"/>
        <v>13984</v>
      </c>
      <c r="F350" s="51">
        <f t="shared" si="58"/>
        <v>29394</v>
      </c>
      <c r="G350" s="51">
        <f t="shared" si="59"/>
        <v>13851</v>
      </c>
      <c r="H350" s="52">
        <f t="shared" si="60"/>
        <v>15543</v>
      </c>
      <c r="I350" s="910">
        <f t="shared" si="63"/>
        <v>12217</v>
      </c>
      <c r="J350" s="910">
        <f t="shared" si="64"/>
        <v>13984</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t="15" hidden="1" x14ac:dyDescent="0.25">
      <c r="A351" s="79" t="s">
        <v>48</v>
      </c>
      <c r="B351" s="471" t="s">
        <v>390</v>
      </c>
      <c r="C351" s="29" t="str">
        <f t="shared" si="55"/>
        <v>England – PCNs - DEWSBURY &amp; THORNHILL PCN</v>
      </c>
      <c r="D351" s="50">
        <f t="shared" si="56"/>
        <v>15785</v>
      </c>
      <c r="E351" s="50">
        <f t="shared" si="57"/>
        <v>15868</v>
      </c>
      <c r="F351" s="51">
        <f t="shared" si="58"/>
        <v>38499</v>
      </c>
      <c r="G351" s="51">
        <f t="shared" si="59"/>
        <v>19266</v>
      </c>
      <c r="H351" s="52">
        <f t="shared" si="60"/>
        <v>19233</v>
      </c>
      <c r="I351" s="910">
        <f t="shared" si="63"/>
        <v>15785</v>
      </c>
      <c r="J351" s="910">
        <f t="shared" si="64"/>
        <v>15868</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t="15" hidden="1" x14ac:dyDescent="0.25">
      <c r="A352" s="79" t="s">
        <v>48</v>
      </c>
      <c r="B352" s="471" t="s">
        <v>391</v>
      </c>
      <c r="C352" s="29" t="str">
        <f t="shared" si="55"/>
        <v>England – PCNs - DIDCOT PCN</v>
      </c>
      <c r="D352" s="50">
        <f t="shared" si="56"/>
        <v>17481</v>
      </c>
      <c r="E352" s="50">
        <f t="shared" si="57"/>
        <v>18966</v>
      </c>
      <c r="F352" s="51">
        <f t="shared" si="58"/>
        <v>43932</v>
      </c>
      <c r="G352" s="51">
        <f t="shared" si="59"/>
        <v>21297</v>
      </c>
      <c r="H352" s="52">
        <f t="shared" si="60"/>
        <v>22635</v>
      </c>
      <c r="I352" s="910">
        <f t="shared" si="63"/>
        <v>17481</v>
      </c>
      <c r="J352" s="910">
        <f t="shared" si="64"/>
        <v>18966</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t="15" hidden="1" x14ac:dyDescent="0.25">
      <c r="A353" s="79" t="s">
        <v>48</v>
      </c>
      <c r="B353" s="471" t="s">
        <v>392</v>
      </c>
      <c r="C353" s="29" t="str">
        <f t="shared" si="55"/>
        <v>England – PCNs - DIDSBURY CHORLTON PARK &amp; BURNAGE PCN</v>
      </c>
      <c r="D353" s="50">
        <f t="shared" si="56"/>
        <v>17850</v>
      </c>
      <c r="E353" s="50">
        <f t="shared" si="57"/>
        <v>18393</v>
      </c>
      <c r="F353" s="51">
        <f t="shared" si="58"/>
        <v>41605</v>
      </c>
      <c r="G353" s="51">
        <f t="shared" si="59"/>
        <v>20554</v>
      </c>
      <c r="H353" s="52">
        <f t="shared" si="60"/>
        <v>21051</v>
      </c>
      <c r="I353" s="910">
        <f t="shared" si="63"/>
        <v>17850</v>
      </c>
      <c r="J353" s="910">
        <f t="shared" si="64"/>
        <v>18393</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t="15" hidden="1" x14ac:dyDescent="0.25">
      <c r="A354" s="79" t="s">
        <v>48</v>
      </c>
      <c r="B354" s="471" t="s">
        <v>393</v>
      </c>
      <c r="C354" s="29" t="str">
        <f t="shared" si="55"/>
        <v>England – PCNs - DOCKLANDS PCN</v>
      </c>
      <c r="D354" s="50">
        <f t="shared" si="56"/>
        <v>19592</v>
      </c>
      <c r="E354" s="50">
        <f t="shared" si="57"/>
        <v>20838</v>
      </c>
      <c r="F354" s="51">
        <f t="shared" si="58"/>
        <v>47695</v>
      </c>
      <c r="G354" s="51">
        <f t="shared" si="59"/>
        <v>23263</v>
      </c>
      <c r="H354" s="52">
        <f t="shared" si="60"/>
        <v>24432</v>
      </c>
      <c r="I354" s="910">
        <f t="shared" si="63"/>
        <v>19592</v>
      </c>
      <c r="J354" s="910">
        <f t="shared" si="64"/>
        <v>20838</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t="15" hidden="1" x14ac:dyDescent="0.25">
      <c r="A355" s="79" t="s">
        <v>48</v>
      </c>
      <c r="B355" s="471" t="s">
        <v>394</v>
      </c>
      <c r="C355" s="29" t="str">
        <f t="shared" si="55"/>
        <v>England – PCNs - DONCASTER CENTRAL PCN</v>
      </c>
      <c r="D355" s="50">
        <f t="shared" si="56"/>
        <v>24104</v>
      </c>
      <c r="E355" s="50">
        <f t="shared" si="57"/>
        <v>23022</v>
      </c>
      <c r="F355" s="51">
        <f t="shared" si="58"/>
        <v>55504</v>
      </c>
      <c r="G355" s="51">
        <f t="shared" si="59"/>
        <v>28428</v>
      </c>
      <c r="H355" s="52">
        <f t="shared" si="60"/>
        <v>27076</v>
      </c>
      <c r="I355" s="910">
        <f t="shared" si="63"/>
        <v>24104</v>
      </c>
      <c r="J355" s="910">
        <f t="shared" si="64"/>
        <v>23022</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t="15" hidden="1" x14ac:dyDescent="0.25">
      <c r="A356" s="79" t="s">
        <v>48</v>
      </c>
      <c r="B356" s="471" t="s">
        <v>395</v>
      </c>
      <c r="C356" s="29" t="str">
        <f t="shared" si="55"/>
        <v>England – PCNs - DONCASTER EAST PCN</v>
      </c>
      <c r="D356" s="50">
        <f t="shared" si="56"/>
        <v>27152</v>
      </c>
      <c r="E356" s="50">
        <f t="shared" si="57"/>
        <v>29171</v>
      </c>
      <c r="F356" s="51">
        <f t="shared" si="58"/>
        <v>65657</v>
      </c>
      <c r="G356" s="51">
        <f t="shared" si="59"/>
        <v>32039</v>
      </c>
      <c r="H356" s="52">
        <f t="shared" si="60"/>
        <v>33618</v>
      </c>
      <c r="I356" s="910">
        <f t="shared" si="63"/>
        <v>27152</v>
      </c>
      <c r="J356" s="910">
        <f t="shared" si="64"/>
        <v>29171</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t="15" hidden="1" x14ac:dyDescent="0.25">
      <c r="A357" s="79" t="s">
        <v>48</v>
      </c>
      <c r="B357" s="471" t="s">
        <v>396</v>
      </c>
      <c r="C357" s="29" t="str">
        <f t="shared" si="55"/>
        <v>England – PCNs - DONCASTER NORTH PCN</v>
      </c>
      <c r="D357" s="50">
        <f t="shared" si="56"/>
        <v>16513</v>
      </c>
      <c r="E357" s="50">
        <f t="shared" si="57"/>
        <v>17475</v>
      </c>
      <c r="F357" s="51">
        <f t="shared" si="58"/>
        <v>39917</v>
      </c>
      <c r="G357" s="51">
        <f t="shared" si="59"/>
        <v>19580</v>
      </c>
      <c r="H357" s="52">
        <f t="shared" si="60"/>
        <v>20337</v>
      </c>
      <c r="I357" s="910">
        <f t="shared" si="63"/>
        <v>16513</v>
      </c>
      <c r="J357" s="910">
        <f t="shared" si="64"/>
        <v>17475</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t="15" hidden="1" x14ac:dyDescent="0.25">
      <c r="A358" s="79" t="s">
        <v>48</v>
      </c>
      <c r="B358" s="471" t="s">
        <v>397</v>
      </c>
      <c r="C358" s="29" t="str">
        <f t="shared" si="55"/>
        <v>England – PCNs - DONCASTER NORTH WEST PCN</v>
      </c>
      <c r="D358" s="50">
        <f t="shared" si="56"/>
        <v>14800</v>
      </c>
      <c r="E358" s="50">
        <f t="shared" si="57"/>
        <v>16210</v>
      </c>
      <c r="F358" s="51">
        <f t="shared" si="58"/>
        <v>36395</v>
      </c>
      <c r="G358" s="51">
        <f t="shared" si="59"/>
        <v>17549</v>
      </c>
      <c r="H358" s="52">
        <f t="shared" si="60"/>
        <v>18846</v>
      </c>
      <c r="I358" s="910">
        <f t="shared" si="63"/>
        <v>14800</v>
      </c>
      <c r="J358" s="910">
        <f t="shared" si="64"/>
        <v>16210</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t="15" hidden="1" x14ac:dyDescent="0.25">
      <c r="A359" s="79" t="s">
        <v>48</v>
      </c>
      <c r="B359" s="471" t="s">
        <v>398</v>
      </c>
      <c r="C359" s="29" t="str">
        <f t="shared" si="55"/>
        <v>England – PCNs - DONCASTER SOUTH PCN</v>
      </c>
      <c r="D359" s="50">
        <f t="shared" si="56"/>
        <v>22941</v>
      </c>
      <c r="E359" s="50">
        <f t="shared" si="57"/>
        <v>25059</v>
      </c>
      <c r="F359" s="51">
        <f t="shared" si="58"/>
        <v>55477</v>
      </c>
      <c r="G359" s="51">
        <f t="shared" si="59"/>
        <v>26817</v>
      </c>
      <c r="H359" s="52">
        <f t="shared" si="60"/>
        <v>28660</v>
      </c>
      <c r="I359" s="910">
        <f t="shared" si="63"/>
        <v>22941</v>
      </c>
      <c r="J359" s="910">
        <f t="shared" si="64"/>
        <v>25059</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t="15" hidden="1" x14ac:dyDescent="0.25">
      <c r="A360" s="79" t="s">
        <v>48</v>
      </c>
      <c r="B360" s="471" t="s">
        <v>399</v>
      </c>
      <c r="C360" s="29" t="str">
        <f t="shared" si="55"/>
        <v>England – PCNs - DORKING PCN</v>
      </c>
      <c r="D360" s="50">
        <f t="shared" si="56"/>
        <v>17692</v>
      </c>
      <c r="E360" s="50">
        <f t="shared" si="57"/>
        <v>18863</v>
      </c>
      <c r="F360" s="51">
        <f t="shared" si="58"/>
        <v>41310</v>
      </c>
      <c r="G360" s="51">
        <f t="shared" si="59"/>
        <v>20068</v>
      </c>
      <c r="H360" s="52">
        <f t="shared" si="60"/>
        <v>21242</v>
      </c>
      <c r="I360" s="910">
        <f t="shared" si="63"/>
        <v>17692</v>
      </c>
      <c r="J360" s="910">
        <f t="shared" si="64"/>
        <v>18863</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t="15" hidden="1" x14ac:dyDescent="0.25">
      <c r="A361" s="79" t="s">
        <v>48</v>
      </c>
      <c r="B361" s="471" t="s">
        <v>400</v>
      </c>
      <c r="C361" s="29" t="str">
        <f t="shared" si="55"/>
        <v>England – PCNs - DOVER TOWN PCN</v>
      </c>
      <c r="D361" s="50">
        <f t="shared" si="56"/>
        <v>11001</v>
      </c>
      <c r="E361" s="50">
        <f t="shared" si="57"/>
        <v>11723</v>
      </c>
      <c r="F361" s="51">
        <f t="shared" si="58"/>
        <v>26629</v>
      </c>
      <c r="G361" s="51">
        <f t="shared" si="59"/>
        <v>13008</v>
      </c>
      <c r="H361" s="52">
        <f t="shared" si="60"/>
        <v>13621</v>
      </c>
      <c r="I361" s="910">
        <f t="shared" si="63"/>
        <v>11001</v>
      </c>
      <c r="J361" s="910">
        <f t="shared" si="64"/>
        <v>11723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t="15" hidden="1" x14ac:dyDescent="0.25">
      <c r="A362" s="79" t="s">
        <v>48</v>
      </c>
      <c r="B362" s="471" t="s">
        <v>401</v>
      </c>
      <c r="C362" s="29" t="str">
        <f t="shared" si="55"/>
        <v>England – PCNs - DRAKE MEDICAL ALLIANCE PCN</v>
      </c>
      <c r="D362" s="50">
        <f t="shared" si="56"/>
        <v>22622</v>
      </c>
      <c r="E362" s="50">
        <f t="shared" si="57"/>
        <v>24309</v>
      </c>
      <c r="F362" s="51">
        <f t="shared" si="58"/>
        <v>54038</v>
      </c>
      <c r="G362" s="51">
        <f t="shared" si="59"/>
        <v>26281</v>
      </c>
      <c r="H362" s="52">
        <f t="shared" si="60"/>
        <v>27757</v>
      </c>
      <c r="I362" s="910">
        <f t="shared" si="63"/>
        <v>22622</v>
      </c>
      <c r="J362" s="910">
        <f t="shared" si="64"/>
        <v>24309</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t="15" hidden="1" x14ac:dyDescent="0.25">
      <c r="A363" s="79" t="s">
        <v>48</v>
      </c>
      <c r="B363" s="471" t="s">
        <v>402</v>
      </c>
      <c r="C363" s="29" t="str">
        <f t="shared" si="55"/>
        <v>England – PCNs - DUDLEY AND NETHERTON PCN</v>
      </c>
      <c r="D363" s="50">
        <f t="shared" si="56"/>
        <v>23754</v>
      </c>
      <c r="E363" s="50">
        <f t="shared" si="57"/>
        <v>24404</v>
      </c>
      <c r="F363" s="51">
        <f t="shared" si="58"/>
        <v>58020</v>
      </c>
      <c r="G363" s="51">
        <f t="shared" si="59"/>
        <v>28788</v>
      </c>
      <c r="H363" s="52">
        <f t="shared" si="60"/>
        <v>29232</v>
      </c>
      <c r="I363" s="910">
        <f t="shared" si="63"/>
        <v>23754</v>
      </c>
      <c r="J363" s="910">
        <f t="shared" si="64"/>
        <v>24404</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t="15" hidden="1" x14ac:dyDescent="0.25">
      <c r="A364" s="79" t="s">
        <v>48</v>
      </c>
      <c r="B364" s="471" t="s">
        <v>403</v>
      </c>
      <c r="C364" s="29" t="str">
        <f t="shared" ref="C364:C427" si="65">CONCATENATE(A364," - ",B364)</f>
        <v>England – PCNs - DURHAM COAST PCN</v>
      </c>
      <c r="D364" s="50">
        <f t="shared" ref="D364:D427" si="66">I364</f>
        <v>12929</v>
      </c>
      <c r="E364" s="50">
        <f t="shared" ref="E364:E427" si="67">J364</f>
        <v>13469</v>
      </c>
      <c r="F364" s="51">
        <f t="shared" ref="F364:F427" si="68">G364+H364</f>
        <v>30689</v>
      </c>
      <c r="G364" s="51">
        <f t="shared" ref="G364:G427" si="69">SUM(M364:CY364)</f>
        <v>15117</v>
      </c>
      <c r="H364" s="52">
        <f t="shared" ref="H364:H427" si="70">SUM(CZ364:GL364)</f>
        <v>15572</v>
      </c>
      <c r="I364" s="910">
        <f t="shared" si="63"/>
        <v>12929</v>
      </c>
      <c r="J364" s="910">
        <f t="shared" si="64"/>
        <v>13469</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t="15" hidden="1" x14ac:dyDescent="0.25">
      <c r="A365" s="79" t="s">
        <v>48</v>
      </c>
      <c r="B365" s="471" t="s">
        <v>404</v>
      </c>
      <c r="C365" s="29" t="str">
        <f t="shared" si="65"/>
        <v>England – PCNs - DURHAM EAST PCN</v>
      </c>
      <c r="D365" s="50">
        <f t="shared" si="66"/>
        <v>10867</v>
      </c>
      <c r="E365" s="50">
        <f t="shared" si="67"/>
        <v>11935</v>
      </c>
      <c r="F365" s="51">
        <f t="shared" si="68"/>
        <v>26227</v>
      </c>
      <c r="G365" s="51">
        <f t="shared" si="69"/>
        <v>12642</v>
      </c>
      <c r="H365" s="52">
        <f t="shared" si="70"/>
        <v>13585</v>
      </c>
      <c r="I365" s="910">
        <f t="shared" si="63"/>
        <v>10867</v>
      </c>
      <c r="J365" s="910">
        <f t="shared" si="64"/>
        <v>11935</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t="15" hidden="1" x14ac:dyDescent="0.25">
      <c r="A366" s="79" t="s">
        <v>48</v>
      </c>
      <c r="B366" s="471" t="s">
        <v>405</v>
      </c>
      <c r="C366" s="29" t="str">
        <f t="shared" si="65"/>
        <v>England – PCNs - DURHAM WEST PCN</v>
      </c>
      <c r="D366" s="50">
        <f t="shared" si="66"/>
        <v>19581</v>
      </c>
      <c r="E366" s="50">
        <f t="shared" si="67"/>
        <v>21340</v>
      </c>
      <c r="F366" s="51">
        <f t="shared" si="68"/>
        <v>46972</v>
      </c>
      <c r="G366" s="51">
        <f t="shared" si="69"/>
        <v>22678</v>
      </c>
      <c r="H366" s="52">
        <f t="shared" si="70"/>
        <v>24294</v>
      </c>
      <c r="I366" s="910">
        <f t="shared" si="63"/>
        <v>19581</v>
      </c>
      <c r="J366" s="910">
        <f t="shared" si="64"/>
        <v>21340</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t="15" hidden="1" x14ac:dyDescent="0.25">
      <c r="A367" s="79" t="s">
        <v>48</v>
      </c>
      <c r="B367" s="471" t="s">
        <v>406</v>
      </c>
      <c r="C367" s="29" t="str">
        <f t="shared" si="65"/>
        <v>England – PCNs - E4 NETWORK PCN</v>
      </c>
      <c r="D367" s="50">
        <f t="shared" si="66"/>
        <v>20211</v>
      </c>
      <c r="E367" s="50">
        <f t="shared" si="67"/>
        <v>22256</v>
      </c>
      <c r="F367" s="51">
        <f t="shared" si="68"/>
        <v>50239</v>
      </c>
      <c r="G367" s="51">
        <f t="shared" si="69"/>
        <v>24166</v>
      </c>
      <c r="H367" s="52">
        <f t="shared" si="70"/>
        <v>26073</v>
      </c>
      <c r="I367" s="910">
        <f t="shared" si="63"/>
        <v>20211</v>
      </c>
      <c r="J367" s="910">
        <f t="shared" si="64"/>
        <v>22256</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t="15" hidden="1" x14ac:dyDescent="0.25">
      <c r="A368" s="79" t="s">
        <v>48</v>
      </c>
      <c r="B368" s="471" t="s">
        <v>407</v>
      </c>
      <c r="C368" s="29" t="str">
        <f t="shared" si="65"/>
        <v>England – PCNs - EAGLE BRIDGE PCN</v>
      </c>
      <c r="D368" s="50">
        <f t="shared" si="66"/>
        <v>18903</v>
      </c>
      <c r="E368" s="50">
        <f t="shared" si="67"/>
        <v>18802</v>
      </c>
      <c r="F368" s="51">
        <f t="shared" si="68"/>
        <v>44772</v>
      </c>
      <c r="G368" s="51">
        <f t="shared" si="69"/>
        <v>22511</v>
      </c>
      <c r="H368" s="52">
        <f t="shared" si="70"/>
        <v>22261</v>
      </c>
      <c r="I368" s="910">
        <f t="shared" si="63"/>
        <v>18903</v>
      </c>
      <c r="J368" s="910">
        <f t="shared" si="64"/>
        <v>18802</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t="15" hidden="1" x14ac:dyDescent="0.25">
      <c r="A369" s="79" t="s">
        <v>48</v>
      </c>
      <c r="B369" s="471" t="s">
        <v>408</v>
      </c>
      <c r="C369" s="29" t="str">
        <f t="shared" si="65"/>
        <v>England – PCNs - EARLEY + PCN</v>
      </c>
      <c r="D369" s="50">
        <f t="shared" si="66"/>
        <v>11902</v>
      </c>
      <c r="E369" s="50">
        <f t="shared" si="67"/>
        <v>12328</v>
      </c>
      <c r="F369" s="51">
        <f t="shared" si="68"/>
        <v>27887</v>
      </c>
      <c r="G369" s="51">
        <f t="shared" si="69"/>
        <v>13845</v>
      </c>
      <c r="H369" s="52">
        <f t="shared" si="70"/>
        <v>14042</v>
      </c>
      <c r="I369" s="910">
        <f t="shared" si="63"/>
        <v>11902</v>
      </c>
      <c r="J369" s="910">
        <f t="shared" si="64"/>
        <v>12328</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t="15" hidden="1" x14ac:dyDescent="0.25">
      <c r="A370" s="79" t="s">
        <v>48</v>
      </c>
      <c r="B370" s="471" t="s">
        <v>409</v>
      </c>
      <c r="C370" s="29" t="str">
        <f t="shared" si="65"/>
        <v>England – PCNs - EASINGTON CENTRAL PCN</v>
      </c>
      <c r="D370" s="50">
        <f t="shared" si="66"/>
        <v>12863</v>
      </c>
      <c r="E370" s="50">
        <f t="shared" si="67"/>
        <v>14247</v>
      </c>
      <c r="F370" s="51">
        <f t="shared" si="68"/>
        <v>31114</v>
      </c>
      <c r="G370" s="51">
        <f t="shared" si="69"/>
        <v>14948</v>
      </c>
      <c r="H370" s="52">
        <f t="shared" si="70"/>
        <v>16166</v>
      </c>
      <c r="I370" s="910">
        <f t="shared" si="63"/>
        <v>12863</v>
      </c>
      <c r="J370" s="910">
        <f t="shared" si="64"/>
        <v>14247</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t="15" hidden="1" x14ac:dyDescent="0.25">
      <c r="A371" s="79" t="s">
        <v>48</v>
      </c>
      <c r="B371" s="471" t="s">
        <v>410</v>
      </c>
      <c r="C371" s="29" t="str">
        <f t="shared" si="65"/>
        <v>England – PCNs - EAST &amp; CENTRAL BRIGHTON PCN</v>
      </c>
      <c r="D371" s="50">
        <f t="shared" si="66"/>
        <v>30938</v>
      </c>
      <c r="E371" s="50">
        <f t="shared" si="67"/>
        <v>29657</v>
      </c>
      <c r="F371" s="51">
        <f t="shared" si="68"/>
        <v>67384</v>
      </c>
      <c r="G371" s="51">
        <f t="shared" si="69"/>
        <v>34388</v>
      </c>
      <c r="H371" s="52">
        <f t="shared" si="70"/>
        <v>32996</v>
      </c>
      <c r="I371" s="910">
        <f t="shared" si="63"/>
        <v>30938</v>
      </c>
      <c r="J371" s="910">
        <f t="shared" si="64"/>
        <v>29657</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t="15" hidden="1" x14ac:dyDescent="0.25">
      <c r="A372" s="79" t="s">
        <v>48</v>
      </c>
      <c r="B372" s="471" t="s">
        <v>411</v>
      </c>
      <c r="C372" s="29" t="str">
        <f t="shared" si="65"/>
        <v>England – PCNs - EAST BASILDON PCN</v>
      </c>
      <c r="D372" s="50">
        <f t="shared" si="66"/>
        <v>9826</v>
      </c>
      <c r="E372" s="50">
        <f t="shared" si="67"/>
        <v>10588</v>
      </c>
      <c r="F372" s="51">
        <f t="shared" si="68"/>
        <v>24579</v>
      </c>
      <c r="G372" s="51">
        <f t="shared" si="69"/>
        <v>11890</v>
      </c>
      <c r="H372" s="52">
        <f t="shared" si="70"/>
        <v>12689</v>
      </c>
      <c r="I372" s="910">
        <f t="shared" si="63"/>
        <v>9826</v>
      </c>
      <c r="J372" s="910">
        <f t="shared" si="64"/>
        <v>10588</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t="15" hidden="1" x14ac:dyDescent="0.25">
      <c r="A373" s="79" t="s">
        <v>48</v>
      </c>
      <c r="B373" s="471" t="s">
        <v>412</v>
      </c>
      <c r="C373" s="29" t="str">
        <f t="shared" si="65"/>
        <v>England – PCNs - EAST BEDFORD PCN</v>
      </c>
      <c r="D373" s="50">
        <f t="shared" si="66"/>
        <v>20802</v>
      </c>
      <c r="E373" s="50">
        <f t="shared" si="67"/>
        <v>22500</v>
      </c>
      <c r="F373" s="51">
        <f t="shared" si="68"/>
        <v>51804</v>
      </c>
      <c r="G373" s="51">
        <f t="shared" si="69"/>
        <v>25139</v>
      </c>
      <c r="H373" s="52">
        <f t="shared" si="70"/>
        <v>26665</v>
      </c>
      <c r="I373" s="910">
        <f t="shared" si="63"/>
        <v>20802</v>
      </c>
      <c r="J373" s="910">
        <f t="shared" si="64"/>
        <v>22500</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t="15" hidden="1" x14ac:dyDescent="0.25">
      <c r="A374" s="79" t="s">
        <v>48</v>
      </c>
      <c r="B374" s="471" t="s">
        <v>413</v>
      </c>
      <c r="C374" s="29" t="str">
        <f t="shared" si="65"/>
        <v>England – PCNs - EAST CLEVELAND PCN</v>
      </c>
      <c r="D374" s="50">
        <f t="shared" si="66"/>
        <v>16291</v>
      </c>
      <c r="E374" s="50">
        <f t="shared" si="67"/>
        <v>17610</v>
      </c>
      <c r="F374" s="51">
        <f t="shared" si="68"/>
        <v>38504</v>
      </c>
      <c r="G374" s="51">
        <f t="shared" si="69"/>
        <v>18624</v>
      </c>
      <c r="H374" s="52">
        <f t="shared" si="70"/>
        <v>19880</v>
      </c>
      <c r="I374" s="910">
        <f t="shared" si="63"/>
        <v>16291</v>
      </c>
      <c r="J374" s="910">
        <f t="shared" si="64"/>
        <v>17610</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t="15" hidden="1" x14ac:dyDescent="0.25">
      <c r="A375" s="79" t="s">
        <v>48</v>
      </c>
      <c r="B375" s="471" t="s">
        <v>414</v>
      </c>
      <c r="C375" s="29" t="str">
        <f t="shared" si="65"/>
        <v>England – PCNs - EAST CORNWALL PCN</v>
      </c>
      <c r="D375" s="50">
        <f t="shared" si="66"/>
        <v>27754</v>
      </c>
      <c r="E375" s="50">
        <f t="shared" si="67"/>
        <v>31269</v>
      </c>
      <c r="F375" s="51">
        <f t="shared" si="68"/>
        <v>66171</v>
      </c>
      <c r="G375" s="51">
        <f t="shared" si="69"/>
        <v>31409</v>
      </c>
      <c r="H375" s="52">
        <f t="shared" si="70"/>
        <v>34762</v>
      </c>
      <c r="I375" s="910">
        <f t="shared" si="63"/>
        <v>27754</v>
      </c>
      <c r="J375" s="910">
        <f t="shared" si="64"/>
        <v>31269</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t="15" hidden="1" x14ac:dyDescent="0.25">
      <c r="A376" s="79" t="s">
        <v>48</v>
      </c>
      <c r="B376" s="471" t="s">
        <v>415</v>
      </c>
      <c r="C376" s="29" t="str">
        <f t="shared" si="65"/>
        <v>England – PCNs - EAST ELMBRIDGE PCN</v>
      </c>
      <c r="D376" s="50">
        <f t="shared" si="66"/>
        <v>23378</v>
      </c>
      <c r="E376" s="50">
        <f t="shared" si="67"/>
        <v>25151</v>
      </c>
      <c r="F376" s="51">
        <f t="shared" si="68"/>
        <v>56346</v>
      </c>
      <c r="G376" s="51">
        <f t="shared" si="69"/>
        <v>27409</v>
      </c>
      <c r="H376" s="52">
        <f t="shared" si="70"/>
        <v>28937</v>
      </c>
      <c r="I376" s="910">
        <f t="shared" si="63"/>
        <v>23378</v>
      </c>
      <c r="J376" s="910">
        <f t="shared" si="64"/>
        <v>25151</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t="15" hidden="1" x14ac:dyDescent="0.25">
      <c r="A377" s="79" t="s">
        <v>48</v>
      </c>
      <c r="B377" s="471" t="s">
        <v>416</v>
      </c>
      <c r="C377" s="29" t="str">
        <f t="shared" si="65"/>
        <v>England – PCNs - EAST GRINSTEAD PCN</v>
      </c>
      <c r="D377" s="50">
        <f t="shared" si="66"/>
        <v>17428</v>
      </c>
      <c r="E377" s="50">
        <f t="shared" si="67"/>
        <v>19111</v>
      </c>
      <c r="F377" s="51">
        <f t="shared" si="68"/>
        <v>42077</v>
      </c>
      <c r="G377" s="51">
        <f t="shared" si="69"/>
        <v>20302</v>
      </c>
      <c r="H377" s="52">
        <f t="shared" si="70"/>
        <v>21775</v>
      </c>
      <c r="I377" s="910">
        <f t="shared" si="63"/>
        <v>17428</v>
      </c>
      <c r="J377" s="910">
        <f t="shared" si="64"/>
        <v>19111</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t="15" hidden="1" x14ac:dyDescent="0.25">
      <c r="A378" s="79" t="s">
        <v>48</v>
      </c>
      <c r="B378" s="471" t="s">
        <v>417</v>
      </c>
      <c r="C378" s="29" t="str">
        <f t="shared" si="65"/>
        <v>England – PCNs - EAST HANTS PCN</v>
      </c>
      <c r="D378" s="50">
        <f t="shared" si="66"/>
        <v>18118</v>
      </c>
      <c r="E378" s="50">
        <f t="shared" si="67"/>
        <v>19904</v>
      </c>
      <c r="F378" s="51">
        <f t="shared" si="68"/>
        <v>44195</v>
      </c>
      <c r="G378" s="51">
        <f t="shared" si="69"/>
        <v>21330</v>
      </c>
      <c r="H378" s="52">
        <f t="shared" si="70"/>
        <v>22865</v>
      </c>
      <c r="I378" s="910">
        <f t="shared" si="63"/>
        <v>18118</v>
      </c>
      <c r="J378" s="910">
        <f t="shared" si="64"/>
        <v>19904</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t="15" hidden="1" x14ac:dyDescent="0.25">
      <c r="A379" s="79" t="s">
        <v>48</v>
      </c>
      <c r="B379" s="471" t="s">
        <v>418</v>
      </c>
      <c r="C379" s="29" t="str">
        <f t="shared" si="65"/>
        <v>England – PCNs - EAST HEREFORDSHIRE PCN</v>
      </c>
      <c r="D379" s="50">
        <f t="shared" si="66"/>
        <v>11939</v>
      </c>
      <c r="E379" s="50">
        <f t="shared" si="67"/>
        <v>12961</v>
      </c>
      <c r="F379" s="51">
        <f t="shared" si="68"/>
        <v>27583</v>
      </c>
      <c r="G379" s="51">
        <f t="shared" si="69"/>
        <v>13358</v>
      </c>
      <c r="H379" s="52">
        <f t="shared" si="70"/>
        <v>14225</v>
      </c>
      <c r="I379" s="910">
        <f t="shared" si="63"/>
        <v>11939</v>
      </c>
      <c r="J379" s="910">
        <f t="shared" si="64"/>
        <v>12961</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t="15" hidden="1" x14ac:dyDescent="0.25">
      <c r="A380" s="79" t="s">
        <v>48</v>
      </c>
      <c r="B380" s="471" t="s">
        <v>419</v>
      </c>
      <c r="C380" s="29" t="str">
        <f t="shared" si="65"/>
        <v>England – PCNs - EAST HILL, ABBEY FIELDS &amp; TOLLGATE PCN</v>
      </c>
      <c r="D380" s="50">
        <f t="shared" si="66"/>
        <v>14979</v>
      </c>
      <c r="E380" s="50">
        <f t="shared" si="67"/>
        <v>16278</v>
      </c>
      <c r="F380" s="51">
        <f t="shared" si="68"/>
        <v>37515</v>
      </c>
      <c r="G380" s="51">
        <f t="shared" si="69"/>
        <v>18139</v>
      </c>
      <c r="H380" s="52">
        <f t="shared" si="70"/>
        <v>19376</v>
      </c>
      <c r="I380" s="910">
        <f t="shared" si="63"/>
        <v>14979</v>
      </c>
      <c r="J380" s="910">
        <f t="shared" si="64"/>
        <v>16278</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t="15" hidden="1" x14ac:dyDescent="0.25">
      <c r="A381" s="79" t="s">
        <v>48</v>
      </c>
      <c r="B381" s="471" t="s">
        <v>420</v>
      </c>
      <c r="C381" s="29" t="str">
        <f t="shared" si="65"/>
        <v>England – PCNs - EAST IPSWICH PCN</v>
      </c>
      <c r="D381" s="50">
        <f t="shared" si="66"/>
        <v>13871</v>
      </c>
      <c r="E381" s="50">
        <f t="shared" si="67"/>
        <v>13560</v>
      </c>
      <c r="F381" s="51">
        <f t="shared" si="68"/>
        <v>31937</v>
      </c>
      <c r="G381" s="51">
        <f t="shared" si="69"/>
        <v>16161</v>
      </c>
      <c r="H381" s="52">
        <f t="shared" si="70"/>
        <v>15776</v>
      </c>
      <c r="I381" s="910">
        <f t="shared" si="63"/>
        <v>13871</v>
      </c>
      <c r="J381" s="910">
        <f t="shared" si="64"/>
        <v>13560</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t="15" hidden="1" x14ac:dyDescent="0.25">
      <c r="A382" s="79" t="s">
        <v>48</v>
      </c>
      <c r="B382" s="471" t="s">
        <v>421</v>
      </c>
      <c r="C382" s="29" t="str">
        <f t="shared" si="65"/>
        <v>England – PCNs - EAST KENNET PCN</v>
      </c>
      <c r="D382" s="50">
        <f t="shared" si="66"/>
        <v>13706</v>
      </c>
      <c r="E382" s="50">
        <f t="shared" si="67"/>
        <v>14947</v>
      </c>
      <c r="F382" s="51">
        <f t="shared" si="68"/>
        <v>32007</v>
      </c>
      <c r="G382" s="51">
        <f t="shared" si="69"/>
        <v>15466</v>
      </c>
      <c r="H382" s="52">
        <f t="shared" si="70"/>
        <v>16541</v>
      </c>
      <c r="I382" s="910">
        <f t="shared" si="63"/>
        <v>13706</v>
      </c>
      <c r="J382" s="910">
        <f t="shared" si="64"/>
        <v>14947</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t="15" hidden="1" x14ac:dyDescent="0.25">
      <c r="A383" s="79" t="s">
        <v>48</v>
      </c>
      <c r="B383" s="471" t="s">
        <v>422</v>
      </c>
      <c r="C383" s="29" t="str">
        <f t="shared" si="65"/>
        <v>England – PCNs - EAST LINDSEY PCN</v>
      </c>
      <c r="D383" s="50">
        <f t="shared" si="66"/>
        <v>21180</v>
      </c>
      <c r="E383" s="50">
        <f t="shared" si="67"/>
        <v>23510</v>
      </c>
      <c r="F383" s="51">
        <f t="shared" si="68"/>
        <v>50091</v>
      </c>
      <c r="G383" s="51">
        <f t="shared" si="69"/>
        <v>23906</v>
      </c>
      <c r="H383" s="52">
        <f t="shared" si="70"/>
        <v>26185</v>
      </c>
      <c r="I383" s="910">
        <f t="shared" si="63"/>
        <v>21180</v>
      </c>
      <c r="J383" s="910">
        <f t="shared" si="64"/>
        <v>23510</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t="15" hidden="1" x14ac:dyDescent="0.25">
      <c r="A384" s="79" t="s">
        <v>48</v>
      </c>
      <c r="B384" s="471" t="s">
        <v>423</v>
      </c>
      <c r="C384" s="29" t="str">
        <f t="shared" si="65"/>
        <v>England – PCNs - EAST MERTON PCN</v>
      </c>
      <c r="D384" s="50">
        <f t="shared" si="66"/>
        <v>18115</v>
      </c>
      <c r="E384" s="50">
        <f t="shared" si="67"/>
        <v>18785</v>
      </c>
      <c r="F384" s="51">
        <f t="shared" si="68"/>
        <v>43012</v>
      </c>
      <c r="G384" s="51">
        <f t="shared" si="69"/>
        <v>21265</v>
      </c>
      <c r="H384" s="52">
        <f t="shared" si="70"/>
        <v>21747</v>
      </c>
      <c r="I384" s="910">
        <f t="shared" si="63"/>
        <v>18115</v>
      </c>
      <c r="J384" s="910">
        <f t="shared" si="64"/>
        <v>18785</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t="15" hidden="1" x14ac:dyDescent="0.25">
      <c r="A385" s="79" t="s">
        <v>48</v>
      </c>
      <c r="B385" s="471" t="s">
        <v>424</v>
      </c>
      <c r="C385" s="29" t="str">
        <f t="shared" si="65"/>
        <v>England – PCNs - EAST MK PCN</v>
      </c>
      <c r="D385" s="50">
        <f t="shared" si="66"/>
        <v>22254</v>
      </c>
      <c r="E385" s="50">
        <f t="shared" si="67"/>
        <v>21952</v>
      </c>
      <c r="F385" s="51">
        <f t="shared" si="68"/>
        <v>51571</v>
      </c>
      <c r="G385" s="51">
        <f t="shared" si="69"/>
        <v>26067</v>
      </c>
      <c r="H385" s="52">
        <f t="shared" si="70"/>
        <v>25504</v>
      </c>
      <c r="I385" s="910">
        <f t="shared" si="63"/>
        <v>22254</v>
      </c>
      <c r="J385" s="910">
        <f t="shared" si="64"/>
        <v>21952</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t="15" hidden="1" x14ac:dyDescent="0.25">
      <c r="A386" s="79" t="s">
        <v>48</v>
      </c>
      <c r="B386" s="471" t="s">
        <v>425</v>
      </c>
      <c r="C386" s="29" t="str">
        <f t="shared" si="65"/>
        <v>England – PCNs - EAST NORTHANTS PCN</v>
      </c>
      <c r="D386" s="50">
        <f t="shared" si="66"/>
        <v>26224</v>
      </c>
      <c r="E386" s="50">
        <f t="shared" si="67"/>
        <v>28855</v>
      </c>
      <c r="F386" s="51">
        <f t="shared" si="68"/>
        <v>64075</v>
      </c>
      <c r="G386" s="51">
        <f t="shared" si="69"/>
        <v>30851</v>
      </c>
      <c r="H386" s="52">
        <f t="shared" si="70"/>
        <v>33224</v>
      </c>
      <c r="I386" s="910">
        <f t="shared" si="63"/>
        <v>26224</v>
      </c>
      <c r="J386" s="910">
        <f t="shared" si="64"/>
        <v>28855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t="15" hidden="1" x14ac:dyDescent="0.25">
      <c r="A387" s="79" t="s">
        <v>48</v>
      </c>
      <c r="B387" s="471" t="s">
        <v>426</v>
      </c>
      <c r="C387" s="29" t="str">
        <f t="shared" si="65"/>
        <v>England – PCNs - EAST STAFFORDSHIRE PCN</v>
      </c>
      <c r="D387" s="50">
        <f t="shared" si="66"/>
        <v>58709</v>
      </c>
      <c r="E387" s="50">
        <f t="shared" si="67"/>
        <v>62014</v>
      </c>
      <c r="F387" s="51">
        <f t="shared" si="68"/>
        <v>140761</v>
      </c>
      <c r="G387" s="51">
        <f t="shared" si="69"/>
        <v>68974</v>
      </c>
      <c r="H387" s="52">
        <f t="shared" si="70"/>
        <v>71787</v>
      </c>
      <c r="I387" s="910">
        <f t="shared" si="63"/>
        <v>58709</v>
      </c>
      <c r="J387" s="910">
        <f t="shared" si="64"/>
        <v>62014</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t="15" hidden="1" x14ac:dyDescent="0.25">
      <c r="A388" s="79" t="s">
        <v>48</v>
      </c>
      <c r="B388" s="471" t="s">
        <v>427</v>
      </c>
      <c r="C388" s="29" t="str">
        <f t="shared" si="65"/>
        <v>England – PCNs - EAST SUFFOLK PCN</v>
      </c>
      <c r="D388" s="50">
        <f t="shared" si="66"/>
        <v>37903</v>
      </c>
      <c r="E388" s="50">
        <f t="shared" si="67"/>
        <v>41377</v>
      </c>
      <c r="F388" s="51">
        <f t="shared" si="68"/>
        <v>90310</v>
      </c>
      <c r="G388" s="51">
        <f t="shared" si="69"/>
        <v>43536</v>
      </c>
      <c r="H388" s="52">
        <f t="shared" si="70"/>
        <v>46774</v>
      </c>
      <c r="I388" s="910">
        <f t="shared" si="63"/>
        <v>37903</v>
      </c>
      <c r="J388" s="910">
        <f t="shared" si="64"/>
        <v>41377</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t="15" hidden="1" x14ac:dyDescent="0.25">
      <c r="A389" s="79" t="s">
        <v>48</v>
      </c>
      <c r="B389" s="471" t="s">
        <v>428</v>
      </c>
      <c r="C389" s="29" t="str">
        <f t="shared" si="65"/>
        <v>England – PCNs - EAST TWICKENHAM PCN</v>
      </c>
      <c r="D389" s="50">
        <f t="shared" si="66"/>
        <v>21285</v>
      </c>
      <c r="E389" s="50">
        <f t="shared" si="67"/>
        <v>23416</v>
      </c>
      <c r="F389" s="51">
        <f t="shared" si="68"/>
        <v>52092</v>
      </c>
      <c r="G389" s="51">
        <f t="shared" si="69"/>
        <v>25095</v>
      </c>
      <c r="H389" s="52">
        <f t="shared" si="70"/>
        <v>26997</v>
      </c>
      <c r="I389" s="910">
        <f t="shared" si="63"/>
        <v>21285</v>
      </c>
      <c r="J389" s="910">
        <f t="shared" si="64"/>
        <v>23416</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t="15" hidden="1" x14ac:dyDescent="0.25">
      <c r="A390" s="79" t="s">
        <v>48</v>
      </c>
      <c r="B390" s="471" t="s">
        <v>429</v>
      </c>
      <c r="C390" s="29" t="str">
        <f t="shared" si="65"/>
        <v>England – PCNs - EAST WARRINGTON PCN</v>
      </c>
      <c r="D390" s="50">
        <f t="shared" si="66"/>
        <v>12306</v>
      </c>
      <c r="E390" s="50">
        <f t="shared" si="67"/>
        <v>12481</v>
      </c>
      <c r="F390" s="51">
        <f t="shared" si="68"/>
        <v>28331</v>
      </c>
      <c r="G390" s="51">
        <f t="shared" si="69"/>
        <v>14064</v>
      </c>
      <c r="H390" s="52">
        <f t="shared" si="70"/>
        <v>14267</v>
      </c>
      <c r="I390" s="910">
        <f t="shared" si="63"/>
        <v>12306</v>
      </c>
      <c r="J390" s="910">
        <f t="shared" si="64"/>
        <v>12481</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t="15" hidden="1" x14ac:dyDescent="0.25">
      <c r="A391" s="79" t="s">
        <v>48</v>
      </c>
      <c r="B391" s="471" t="s">
        <v>430</v>
      </c>
      <c r="C391" s="29" t="str">
        <f t="shared" si="65"/>
        <v>England – PCNs - EAST WAVERLEY PCN</v>
      </c>
      <c r="D391" s="50">
        <f t="shared" si="66"/>
        <v>22836</v>
      </c>
      <c r="E391" s="50">
        <f t="shared" si="67"/>
        <v>25939</v>
      </c>
      <c r="F391" s="51">
        <f t="shared" si="68"/>
        <v>56355</v>
      </c>
      <c r="G391" s="51">
        <f t="shared" si="69"/>
        <v>26632</v>
      </c>
      <c r="H391" s="52">
        <f t="shared" si="70"/>
        <v>29723</v>
      </c>
      <c r="I391" s="910">
        <f t="shared" si="63"/>
        <v>22836</v>
      </c>
      <c r="J391" s="910">
        <f t="shared" si="64"/>
        <v>25939</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t="15" hidden="1" x14ac:dyDescent="0.25">
      <c r="A392" s="79" t="s">
        <v>48</v>
      </c>
      <c r="B392" s="471" t="s">
        <v>431</v>
      </c>
      <c r="C392" s="29" t="str">
        <f t="shared" si="65"/>
        <v>England – PCNs - EASTBOURNE EAST PCN</v>
      </c>
      <c r="D392" s="50">
        <f t="shared" si="66"/>
        <v>13444</v>
      </c>
      <c r="E392" s="50">
        <f t="shared" si="67"/>
        <v>15281</v>
      </c>
      <c r="F392" s="51">
        <f t="shared" si="68"/>
        <v>32855</v>
      </c>
      <c r="G392" s="51">
        <f t="shared" si="69"/>
        <v>15503</v>
      </c>
      <c r="H392" s="52">
        <f t="shared" si="70"/>
        <v>17352</v>
      </c>
      <c r="I392" s="910">
        <f t="shared" si="63"/>
        <v>13444</v>
      </c>
      <c r="J392" s="910">
        <f t="shared" si="64"/>
        <v>15281</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t="15" hidden="1" x14ac:dyDescent="0.25">
      <c r="A393" s="79" t="s">
        <v>48</v>
      </c>
      <c r="B393" s="471" t="s">
        <v>432</v>
      </c>
      <c r="C393" s="29" t="str">
        <f t="shared" si="65"/>
        <v>England – PCNs - EASTLEIGH HEALTH PCN</v>
      </c>
      <c r="D393" s="50">
        <f t="shared" si="66"/>
        <v>13485</v>
      </c>
      <c r="E393" s="50">
        <f t="shared" si="67"/>
        <v>14392</v>
      </c>
      <c r="F393" s="51">
        <f t="shared" si="68"/>
        <v>33144</v>
      </c>
      <c r="G393" s="51">
        <f t="shared" si="69"/>
        <v>16165</v>
      </c>
      <c r="H393" s="52">
        <f t="shared" si="70"/>
        <v>16979</v>
      </c>
      <c r="I393" s="910">
        <f t="shared" si="63"/>
        <v>13485</v>
      </c>
      <c r="J393" s="910">
        <f t="shared" si="64"/>
        <v>14392</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t="15" hidden="1" x14ac:dyDescent="0.25">
      <c r="A394" s="79" t="s">
        <v>48</v>
      </c>
      <c r="B394" s="471" t="s">
        <v>433</v>
      </c>
      <c r="C394" s="29" t="str">
        <f t="shared" si="65"/>
        <v>England – PCNs - EASTLEIGH SOUTHERN PARISHES PCN</v>
      </c>
      <c r="D394" s="50">
        <f t="shared" si="66"/>
        <v>13742</v>
      </c>
      <c r="E394" s="50">
        <f t="shared" si="67"/>
        <v>15297</v>
      </c>
      <c r="F394" s="51">
        <f t="shared" si="68"/>
        <v>34197</v>
      </c>
      <c r="G394" s="51">
        <f t="shared" si="69"/>
        <v>16369</v>
      </c>
      <c r="H394" s="52">
        <f t="shared" si="70"/>
        <v>17828</v>
      </c>
      <c r="I394" s="910">
        <f t="shared" si="63"/>
        <v>13742</v>
      </c>
      <c r="J394" s="910">
        <f t="shared" si="64"/>
        <v>15297</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t="15" hidden="1" x14ac:dyDescent="0.25">
      <c r="A395" s="79" t="s">
        <v>48</v>
      </c>
      <c r="B395" s="471" t="s">
        <v>434</v>
      </c>
      <c r="C395" s="29" t="str">
        <f t="shared" si="65"/>
        <v>England – PCNs - ECCLES &amp; IRLAM PCN</v>
      </c>
      <c r="D395" s="50">
        <f t="shared" si="66"/>
        <v>30056</v>
      </c>
      <c r="E395" s="50">
        <f t="shared" si="67"/>
        <v>30451</v>
      </c>
      <c r="F395" s="51">
        <f t="shared" si="68"/>
        <v>71908</v>
      </c>
      <c r="G395" s="51">
        <f t="shared" si="69"/>
        <v>35936</v>
      </c>
      <c r="H395" s="52">
        <f t="shared" si="70"/>
        <v>35972</v>
      </c>
      <c r="I395" s="910">
        <f t="shared" si="63"/>
        <v>30056</v>
      </c>
      <c r="J395" s="910">
        <f t="shared" si="64"/>
        <v>30451</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t="15" hidden="1" x14ac:dyDescent="0.25">
      <c r="A396" s="79" t="s">
        <v>48</v>
      </c>
      <c r="B396" s="471" t="s">
        <v>435</v>
      </c>
      <c r="C396" s="29" t="str">
        <f t="shared" si="65"/>
        <v>England – PCNs - EDEN (CUMBRIA) PCN</v>
      </c>
      <c r="D396" s="50">
        <f t="shared" si="66"/>
        <v>21896</v>
      </c>
      <c r="E396" s="50">
        <f t="shared" si="67"/>
        <v>23313</v>
      </c>
      <c r="F396" s="51">
        <f t="shared" si="68"/>
        <v>50612</v>
      </c>
      <c r="G396" s="51">
        <f t="shared" si="69"/>
        <v>24697</v>
      </c>
      <c r="H396" s="52">
        <f t="shared" si="70"/>
        <v>25915</v>
      </c>
      <c r="I396" s="910">
        <f t="shared" si="63"/>
        <v>21896</v>
      </c>
      <c r="J396" s="910">
        <f t="shared" si="64"/>
        <v>23313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t="15" hidden="1" x14ac:dyDescent="0.25">
      <c r="A397" s="79" t="s">
        <v>48</v>
      </c>
      <c r="B397" s="471" t="s">
        <v>436</v>
      </c>
      <c r="C397" s="29" t="str">
        <f t="shared" si="65"/>
        <v>England – PCNs - EDGBASTON PCN</v>
      </c>
      <c r="D397" s="50">
        <f t="shared" si="66"/>
        <v>16149</v>
      </c>
      <c r="E397" s="50">
        <f t="shared" si="67"/>
        <v>15147</v>
      </c>
      <c r="F397" s="51">
        <f t="shared" si="68"/>
        <v>35881</v>
      </c>
      <c r="G397" s="51">
        <f t="shared" si="69"/>
        <v>18525</v>
      </c>
      <c r="H397" s="52">
        <f t="shared" si="70"/>
        <v>17356</v>
      </c>
      <c r="I397" s="910">
        <f t="shared" si="63"/>
        <v>16149</v>
      </c>
      <c r="J397" s="910">
        <f t="shared" si="64"/>
        <v>15147</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t="15" hidden="1" x14ac:dyDescent="0.25">
      <c r="A398" s="79" t="s">
        <v>48</v>
      </c>
      <c r="B398" s="471" t="s">
        <v>437</v>
      </c>
      <c r="C398" s="29" t="str">
        <f t="shared" si="65"/>
        <v>England – PCNs - EDMONTON PCN</v>
      </c>
      <c r="D398" s="50">
        <f t="shared" si="66"/>
        <v>12841</v>
      </c>
      <c r="E398" s="50">
        <f t="shared" si="67"/>
        <v>13294</v>
      </c>
      <c r="F398" s="51">
        <f t="shared" si="68"/>
        <v>30817</v>
      </c>
      <c r="G398" s="51">
        <f t="shared" si="69"/>
        <v>15183</v>
      </c>
      <c r="H398" s="52">
        <f t="shared" si="70"/>
        <v>15634</v>
      </c>
      <c r="I398" s="910">
        <f t="shared" si="63"/>
        <v>12841</v>
      </c>
      <c r="J398" s="910">
        <f t="shared" si="64"/>
        <v>13294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t="15" hidden="1" x14ac:dyDescent="0.25">
      <c r="A399" s="79" t="s">
        <v>48</v>
      </c>
      <c r="B399" s="471" t="s">
        <v>438</v>
      </c>
      <c r="C399" s="29" t="str">
        <f t="shared" si="65"/>
        <v>England – PCNs - ELM PARK PCN</v>
      </c>
      <c r="D399" s="50">
        <f t="shared" si="66"/>
        <v>10773</v>
      </c>
      <c r="E399" s="50">
        <f t="shared" si="67"/>
        <v>10622</v>
      </c>
      <c r="F399" s="51">
        <f t="shared" si="68"/>
        <v>25010</v>
      </c>
      <c r="G399" s="51">
        <f t="shared" si="69"/>
        <v>12618</v>
      </c>
      <c r="H399" s="52">
        <f t="shared" si="70"/>
        <v>12392</v>
      </c>
      <c r="I399" s="910">
        <f t="shared" si="63"/>
        <v>10773</v>
      </c>
      <c r="J399" s="910">
        <f t="shared" si="64"/>
        <v>10622</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t="15" hidden="1" x14ac:dyDescent="0.25">
      <c r="A400" s="79" t="s">
        <v>48</v>
      </c>
      <c r="B400" s="471" t="s">
        <v>439</v>
      </c>
      <c r="C400" s="29" t="str">
        <f t="shared" si="65"/>
        <v>England – PCNs - ELTHAM PCN</v>
      </c>
      <c r="D400" s="50">
        <f t="shared" si="66"/>
        <v>29428</v>
      </c>
      <c r="E400" s="50">
        <f t="shared" si="67"/>
        <v>32642</v>
      </c>
      <c r="F400" s="51">
        <f t="shared" si="68"/>
        <v>73329</v>
      </c>
      <c r="G400" s="51">
        <f t="shared" si="69"/>
        <v>35107</v>
      </c>
      <c r="H400" s="52">
        <f t="shared" si="70"/>
        <v>38222</v>
      </c>
      <c r="I400" s="910">
        <f t="shared" si="63"/>
        <v>29428</v>
      </c>
      <c r="J400" s="910">
        <f t="shared" si="64"/>
        <v>32642</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t="15" hidden="1" x14ac:dyDescent="0.25">
      <c r="A401" s="79" t="s">
        <v>48</v>
      </c>
      <c r="B401" s="471" t="s">
        <v>440</v>
      </c>
      <c r="C401" s="29" t="str">
        <f t="shared" si="65"/>
        <v>England – PCNs - ELY NORTH PCN</v>
      </c>
      <c r="D401" s="50">
        <f t="shared" si="66"/>
        <v>16015</v>
      </c>
      <c r="E401" s="50">
        <f t="shared" si="67"/>
        <v>17527</v>
      </c>
      <c r="F401" s="51">
        <f t="shared" si="68"/>
        <v>38726</v>
      </c>
      <c r="G401" s="51">
        <f t="shared" si="69"/>
        <v>18693</v>
      </c>
      <c r="H401" s="52">
        <f t="shared" si="70"/>
        <v>20033</v>
      </c>
      <c r="I401" s="910">
        <f t="shared" si="63"/>
        <v>16015</v>
      </c>
      <c r="J401" s="910">
        <f t="shared" si="64"/>
        <v>17527</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t="15" hidden="1" x14ac:dyDescent="0.25">
      <c r="A402" s="79" t="s">
        <v>48</v>
      </c>
      <c r="B402" s="471" t="s">
        <v>441</v>
      </c>
      <c r="C402" s="29" t="str">
        <f t="shared" si="65"/>
        <v>England – PCNs - ELY SOUTH PCN</v>
      </c>
      <c r="D402" s="50">
        <f t="shared" si="66"/>
        <v>17492</v>
      </c>
      <c r="E402" s="50">
        <f t="shared" si="67"/>
        <v>15251</v>
      </c>
      <c r="F402" s="51">
        <f t="shared" si="68"/>
        <v>37401</v>
      </c>
      <c r="G402" s="51">
        <f t="shared" si="69"/>
        <v>19869</v>
      </c>
      <c r="H402" s="52">
        <f t="shared" si="70"/>
        <v>17532</v>
      </c>
      <c r="I402" s="910">
        <f t="shared" si="63"/>
        <v>17492</v>
      </c>
      <c r="J402" s="910">
        <f t="shared" si="64"/>
        <v>15251</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t="15" hidden="1" x14ac:dyDescent="0.25">
      <c r="A403" s="79" t="s">
        <v>48</v>
      </c>
      <c r="B403" s="471" t="s">
        <v>442</v>
      </c>
      <c r="C403" s="29" t="str">
        <f t="shared" si="65"/>
        <v>England – PCNs - ENFIELD CARE NETWORK PCN</v>
      </c>
      <c r="D403" s="50">
        <f t="shared" si="66"/>
        <v>29283</v>
      </c>
      <c r="E403" s="50">
        <f t="shared" si="67"/>
        <v>31341</v>
      </c>
      <c r="F403" s="51">
        <f t="shared" si="68"/>
        <v>72728</v>
      </c>
      <c r="G403" s="51">
        <f t="shared" si="69"/>
        <v>35419</v>
      </c>
      <c r="H403" s="52">
        <f t="shared" si="70"/>
        <v>37309</v>
      </c>
      <c r="I403" s="910">
        <f t="shared" si="63"/>
        <v>29283</v>
      </c>
      <c r="J403" s="910">
        <f t="shared" si="64"/>
        <v>31341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t="15" hidden="1" x14ac:dyDescent="0.25">
      <c r="A404" s="79" t="s">
        <v>48</v>
      </c>
      <c r="B404" s="471" t="s">
        <v>443</v>
      </c>
      <c r="C404" s="29" t="str">
        <f t="shared" si="65"/>
        <v>England – PCNs - ENFIELD SOUTH WEST PCN</v>
      </c>
      <c r="D404" s="50">
        <f t="shared" si="66"/>
        <v>19786</v>
      </c>
      <c r="E404" s="50">
        <f t="shared" si="67"/>
        <v>20911</v>
      </c>
      <c r="F404" s="51">
        <f t="shared" si="68"/>
        <v>47804</v>
      </c>
      <c r="G404" s="51">
        <f t="shared" si="69"/>
        <v>23431</v>
      </c>
      <c r="H404" s="52">
        <f t="shared" si="70"/>
        <v>24373</v>
      </c>
      <c r="I404" s="910">
        <f t="shared" si="63"/>
        <v>19786</v>
      </c>
      <c r="J404" s="910">
        <f t="shared" si="64"/>
        <v>20911</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t="15" hidden="1" x14ac:dyDescent="0.25">
      <c r="A405" s="79" t="s">
        <v>48</v>
      </c>
      <c r="B405" s="471" t="s">
        <v>444</v>
      </c>
      <c r="C405" s="29" t="str">
        <f t="shared" si="65"/>
        <v>England – PCNs - ENFIELD UNITY PCN</v>
      </c>
      <c r="D405" s="50">
        <f t="shared" si="66"/>
        <v>59697</v>
      </c>
      <c r="E405" s="50">
        <f t="shared" si="67"/>
        <v>64618</v>
      </c>
      <c r="F405" s="51">
        <f t="shared" si="68"/>
        <v>146166</v>
      </c>
      <c r="G405" s="51">
        <f t="shared" si="69"/>
        <v>70924</v>
      </c>
      <c r="H405" s="52">
        <f t="shared" si="70"/>
        <v>75242</v>
      </c>
      <c r="I405" s="910">
        <f t="shared" si="63"/>
        <v>59697</v>
      </c>
      <c r="J405" s="910">
        <f t="shared" si="64"/>
        <v>64618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t="15" hidden="1" x14ac:dyDescent="0.25">
      <c r="A406" s="79" t="s">
        <v>48</v>
      </c>
      <c r="B406" s="471" t="s">
        <v>445</v>
      </c>
      <c r="C406" s="29" t="str">
        <f t="shared" si="65"/>
        <v>England – PCNs - EPPING FOREST NORTH PCN</v>
      </c>
      <c r="D406" s="50">
        <f t="shared" si="66"/>
        <v>25313</v>
      </c>
      <c r="E406" s="50">
        <f t="shared" si="67"/>
        <v>27716</v>
      </c>
      <c r="F406" s="51">
        <f t="shared" si="68"/>
        <v>61924</v>
      </c>
      <c r="G406" s="51">
        <f t="shared" si="69"/>
        <v>29851</v>
      </c>
      <c r="H406" s="52">
        <f t="shared" si="70"/>
        <v>32073</v>
      </c>
      <c r="I406" s="910">
        <f t="shared" si="63"/>
        <v>25313</v>
      </c>
      <c r="J406" s="910">
        <f t="shared" si="64"/>
        <v>27716</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t="15" hidden="1" x14ac:dyDescent="0.25">
      <c r="A407" s="79" t="s">
        <v>48</v>
      </c>
      <c r="B407" s="471" t="s">
        <v>446</v>
      </c>
      <c r="C407" s="29" t="str">
        <f t="shared" si="65"/>
        <v>England – PCNs - EPSOM PCN</v>
      </c>
      <c r="D407" s="50">
        <f t="shared" si="66"/>
        <v>22793</v>
      </c>
      <c r="E407" s="50">
        <f t="shared" si="67"/>
        <v>25461</v>
      </c>
      <c r="F407" s="51">
        <f t="shared" si="68"/>
        <v>56640</v>
      </c>
      <c r="G407" s="51">
        <f t="shared" si="69"/>
        <v>27054</v>
      </c>
      <c r="H407" s="52">
        <f t="shared" si="70"/>
        <v>29586</v>
      </c>
      <c r="I407" s="910">
        <f t="shared" si="63"/>
        <v>22793</v>
      </c>
      <c r="J407" s="910">
        <f t="shared" si="64"/>
        <v>25461</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t="15" hidden="1" x14ac:dyDescent="0.25">
      <c r="A408" s="79" t="s">
        <v>48</v>
      </c>
      <c r="B408" s="471" t="s">
        <v>447</v>
      </c>
      <c r="C408" s="29" t="str">
        <f t="shared" si="65"/>
        <v>England – PCNs - EQUALITY PCN</v>
      </c>
      <c r="D408" s="50">
        <f t="shared" si="66"/>
        <v>15323</v>
      </c>
      <c r="E408" s="50">
        <f t="shared" si="67"/>
        <v>15438</v>
      </c>
      <c r="F408" s="51">
        <f t="shared" si="68"/>
        <v>37227</v>
      </c>
      <c r="G408" s="51">
        <f t="shared" si="69"/>
        <v>18751</v>
      </c>
      <c r="H408" s="52">
        <f t="shared" si="70"/>
        <v>18476</v>
      </c>
      <c r="I408" s="910">
        <f t="shared" si="63"/>
        <v>15323</v>
      </c>
      <c r="J408" s="910">
        <f t="shared" si="64"/>
        <v>15438</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t="15" hidden="1" x14ac:dyDescent="0.25">
      <c r="A409" s="79" t="s">
        <v>48</v>
      </c>
      <c r="B409" s="471" t="s">
        <v>448</v>
      </c>
      <c r="C409" s="29" t="str">
        <f t="shared" si="65"/>
        <v>England – PCNs - EREWASH PCN</v>
      </c>
      <c r="D409" s="50">
        <f t="shared" si="66"/>
        <v>39636</v>
      </c>
      <c r="E409" s="50">
        <f t="shared" si="67"/>
        <v>41773</v>
      </c>
      <c r="F409" s="51">
        <f t="shared" si="68"/>
        <v>93165</v>
      </c>
      <c r="G409" s="51">
        <f t="shared" si="69"/>
        <v>45621</v>
      </c>
      <c r="H409" s="52">
        <f t="shared" si="70"/>
        <v>47544</v>
      </c>
      <c r="I409" s="910">
        <f t="shared" si="63"/>
        <v>39636</v>
      </c>
      <c r="J409" s="910">
        <f t="shared" si="64"/>
        <v>41773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t="15" hidden="1" x14ac:dyDescent="0.25">
      <c r="A410" s="79" t="s">
        <v>48</v>
      </c>
      <c r="B410" s="471" t="s">
        <v>449</v>
      </c>
      <c r="C410" s="29" t="str">
        <f t="shared" si="65"/>
        <v>England – PCNs - ESTON PCN</v>
      </c>
      <c r="D410" s="50">
        <f t="shared" si="66"/>
        <v>18261</v>
      </c>
      <c r="E410" s="50">
        <f t="shared" si="67"/>
        <v>19605</v>
      </c>
      <c r="F410" s="51">
        <f t="shared" si="68"/>
        <v>44763</v>
      </c>
      <c r="G410" s="51">
        <f t="shared" si="69"/>
        <v>21706</v>
      </c>
      <c r="H410" s="52">
        <f t="shared" si="70"/>
        <v>23057</v>
      </c>
      <c r="I410" s="910">
        <f t="shared" si="63"/>
        <v>18261</v>
      </c>
      <c r="J410" s="910">
        <f t="shared" si="64"/>
        <v>19605</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t="15" hidden="1" x14ac:dyDescent="0.25">
      <c r="A411" s="79" t="s">
        <v>48</v>
      </c>
      <c r="B411" s="471" t="s">
        <v>450</v>
      </c>
      <c r="C411" s="29" t="str">
        <f t="shared" si="65"/>
        <v>England – PCNs - EXETER CITY PCN</v>
      </c>
      <c r="D411" s="50">
        <f t="shared" si="66"/>
        <v>14894</v>
      </c>
      <c r="E411" s="50">
        <f t="shared" si="67"/>
        <v>15727</v>
      </c>
      <c r="F411" s="51">
        <f t="shared" si="68"/>
        <v>35388</v>
      </c>
      <c r="G411" s="51">
        <f t="shared" si="69"/>
        <v>17338</v>
      </c>
      <c r="H411" s="52">
        <f t="shared" si="70"/>
        <v>18050</v>
      </c>
      <c r="I411" s="910">
        <f t="shared" si="63"/>
        <v>14894</v>
      </c>
      <c r="J411" s="910">
        <f t="shared" si="64"/>
        <v>15727</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t="15" hidden="1" x14ac:dyDescent="0.25">
      <c r="A412" s="79" t="s">
        <v>48</v>
      </c>
      <c r="B412" s="471" t="s">
        <v>451</v>
      </c>
      <c r="C412" s="29" t="str">
        <f t="shared" si="65"/>
        <v>England – PCNs - EXETER WEST PCN</v>
      </c>
      <c r="D412" s="50">
        <f t="shared" si="66"/>
        <v>19410</v>
      </c>
      <c r="E412" s="50">
        <f t="shared" si="67"/>
        <v>18707</v>
      </c>
      <c r="F412" s="51">
        <f t="shared" si="68"/>
        <v>40850</v>
      </c>
      <c r="G412" s="51">
        <f t="shared" si="69"/>
        <v>20784</v>
      </c>
      <c r="H412" s="52">
        <f t="shared" si="70"/>
        <v>20066</v>
      </c>
      <c r="I412" s="910">
        <f t="shared" si="63"/>
        <v>19410</v>
      </c>
      <c r="J412" s="910">
        <f t="shared" si="64"/>
        <v>18707</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t="15" hidden="1" x14ac:dyDescent="0.25">
      <c r="A413" s="79" t="s">
        <v>48</v>
      </c>
      <c r="B413" s="471" t="s">
        <v>452</v>
      </c>
      <c r="C413" s="29" t="str">
        <f t="shared" si="65"/>
        <v>England – PCNs - EYNSHAM &amp; WITNEY PCN</v>
      </c>
      <c r="D413" s="50">
        <f t="shared" si="66"/>
        <v>21930</v>
      </c>
      <c r="E413" s="50">
        <f t="shared" si="67"/>
        <v>24177</v>
      </c>
      <c r="F413" s="51">
        <f t="shared" si="68"/>
        <v>52940</v>
      </c>
      <c r="G413" s="51">
        <f t="shared" si="69"/>
        <v>25435</v>
      </c>
      <c r="H413" s="52">
        <f t="shared" si="70"/>
        <v>27505</v>
      </c>
      <c r="I413" s="910">
        <f t="shared" ref="I413:I476" si="73">SUM(Y413:CY413)</f>
        <v>21930</v>
      </c>
      <c r="J413" s="910">
        <f t="shared" ref="J413:J476" si="74">SUM(DL413:GL413)</f>
        <v>24177</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t="15" hidden="1" x14ac:dyDescent="0.25">
      <c r="A414" s="79" t="s">
        <v>48</v>
      </c>
      <c r="B414" s="471" t="s">
        <v>453</v>
      </c>
      <c r="C414" s="29" t="str">
        <f t="shared" si="65"/>
        <v>England – PCNs - FABB (FISHPONDS, AIR BALLOON &amp; BEECHWOOD) PCN</v>
      </c>
      <c r="D414" s="50">
        <f t="shared" si="66"/>
        <v>15214</v>
      </c>
      <c r="E414" s="50">
        <f t="shared" si="67"/>
        <v>15513</v>
      </c>
      <c r="F414" s="51">
        <f t="shared" si="68"/>
        <v>35544</v>
      </c>
      <c r="G414" s="51">
        <f t="shared" si="69"/>
        <v>17696</v>
      </c>
      <c r="H414" s="52">
        <f t="shared" si="70"/>
        <v>17848</v>
      </c>
      <c r="I414" s="910">
        <f t="shared" si="73"/>
        <v>15214</v>
      </c>
      <c r="J414" s="910">
        <f t="shared" si="74"/>
        <v>15513</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t="15" hidden="1" x14ac:dyDescent="0.25">
      <c r="A415" s="79" t="s">
        <v>48</v>
      </c>
      <c r="B415" s="471" t="s">
        <v>454</v>
      </c>
      <c r="C415" s="29" t="str">
        <f t="shared" si="65"/>
        <v>England – PCNs - FAIRLOP PCN</v>
      </c>
      <c r="D415" s="50">
        <f t="shared" si="66"/>
        <v>17886</v>
      </c>
      <c r="E415" s="50">
        <f t="shared" si="67"/>
        <v>18885</v>
      </c>
      <c r="F415" s="51">
        <f t="shared" si="68"/>
        <v>43499</v>
      </c>
      <c r="G415" s="51">
        <f t="shared" si="69"/>
        <v>21367</v>
      </c>
      <c r="H415" s="52">
        <f t="shared" si="70"/>
        <v>22132</v>
      </c>
      <c r="I415" s="910">
        <f t="shared" si="73"/>
        <v>17886</v>
      </c>
      <c r="J415" s="910">
        <f t="shared" si="74"/>
        <v>18885</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t="15" hidden="1" x14ac:dyDescent="0.25">
      <c r="A416" s="79" t="s">
        <v>48</v>
      </c>
      <c r="B416" s="471" t="s">
        <v>455</v>
      </c>
      <c r="C416" s="29" t="str">
        <f t="shared" si="65"/>
        <v>England – PCNs - FALMOUTH AND PENRYN PCN</v>
      </c>
      <c r="D416" s="50">
        <f t="shared" si="66"/>
        <v>19149</v>
      </c>
      <c r="E416" s="50">
        <f t="shared" si="67"/>
        <v>21587</v>
      </c>
      <c r="F416" s="51">
        <f t="shared" si="68"/>
        <v>45339</v>
      </c>
      <c r="G416" s="51">
        <f t="shared" si="69"/>
        <v>21541</v>
      </c>
      <c r="H416" s="52">
        <f t="shared" si="70"/>
        <v>23798</v>
      </c>
      <c r="I416" s="910">
        <f t="shared" si="73"/>
        <v>19149</v>
      </c>
      <c r="J416" s="910">
        <f t="shared" si="74"/>
        <v>21587</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t="15" hidden="1" x14ac:dyDescent="0.25">
      <c r="A417" s="79" t="s">
        <v>48</v>
      </c>
      <c r="B417" s="471" t="s">
        <v>456</v>
      </c>
      <c r="C417" s="29" t="str">
        <f t="shared" si="65"/>
        <v>England – PCNs - FAREHAM &amp; PORTCHESTER PCN</v>
      </c>
      <c r="D417" s="50">
        <f t="shared" si="66"/>
        <v>18027</v>
      </c>
      <c r="E417" s="50">
        <f t="shared" si="67"/>
        <v>20186</v>
      </c>
      <c r="F417" s="51">
        <f t="shared" si="68"/>
        <v>43374</v>
      </c>
      <c r="G417" s="51">
        <f t="shared" si="69"/>
        <v>20681</v>
      </c>
      <c r="H417" s="52">
        <f t="shared" si="70"/>
        <v>22693</v>
      </c>
      <c r="I417" s="910">
        <f t="shared" si="73"/>
        <v>18027</v>
      </c>
      <c r="J417" s="910">
        <f t="shared" si="74"/>
        <v>20186</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t="15" hidden="1" x14ac:dyDescent="0.25">
      <c r="A418" s="79" t="s">
        <v>48</v>
      </c>
      <c r="B418" s="471" t="s">
        <v>457</v>
      </c>
      <c r="C418" s="29" t="str">
        <f t="shared" si="65"/>
        <v>England – PCNs - FARNBOROUGH PCN</v>
      </c>
      <c r="D418" s="50">
        <f t="shared" si="66"/>
        <v>23401</v>
      </c>
      <c r="E418" s="50">
        <f t="shared" si="67"/>
        <v>25434</v>
      </c>
      <c r="F418" s="51">
        <f t="shared" si="68"/>
        <v>57228</v>
      </c>
      <c r="G418" s="51">
        <f t="shared" si="69"/>
        <v>27760</v>
      </c>
      <c r="H418" s="52">
        <f t="shared" si="70"/>
        <v>29468</v>
      </c>
      <c r="I418" s="910">
        <f t="shared" si="73"/>
        <v>23401</v>
      </c>
      <c r="J418" s="910">
        <f t="shared" si="74"/>
        <v>25434</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t="15" hidden="1" x14ac:dyDescent="0.25">
      <c r="A419" s="79" t="s">
        <v>48</v>
      </c>
      <c r="B419" s="471" t="s">
        <v>458</v>
      </c>
      <c r="C419" s="29" t="str">
        <f t="shared" si="65"/>
        <v>England – PCNs - FARNHAM PCN</v>
      </c>
      <c r="D419" s="50">
        <f t="shared" si="66"/>
        <v>16867</v>
      </c>
      <c r="E419" s="50">
        <f t="shared" si="67"/>
        <v>18637</v>
      </c>
      <c r="F419" s="51">
        <f t="shared" si="68"/>
        <v>41180</v>
      </c>
      <c r="G419" s="51">
        <f t="shared" si="69"/>
        <v>19789</v>
      </c>
      <c r="H419" s="52">
        <f t="shared" si="70"/>
        <v>21391</v>
      </c>
      <c r="I419" s="910">
        <f t="shared" si="73"/>
        <v>16867</v>
      </c>
      <c r="J419" s="910">
        <f t="shared" si="74"/>
        <v>18637</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t="15" hidden="1" x14ac:dyDescent="0.25">
      <c r="A420" s="79" t="s">
        <v>48</v>
      </c>
      <c r="B420" s="471" t="s">
        <v>459</v>
      </c>
      <c r="C420" s="29" t="str">
        <f t="shared" si="65"/>
        <v>England – PCNs - FARNWORTH &amp; KEARSLEY PCN</v>
      </c>
      <c r="D420" s="50">
        <f t="shared" si="66"/>
        <v>13664</v>
      </c>
      <c r="E420" s="50">
        <f t="shared" si="67"/>
        <v>14712</v>
      </c>
      <c r="F420" s="51">
        <f t="shared" si="68"/>
        <v>33719</v>
      </c>
      <c r="G420" s="51">
        <f t="shared" si="69"/>
        <v>16413</v>
      </c>
      <c r="H420" s="52">
        <f t="shared" si="70"/>
        <v>17306</v>
      </c>
      <c r="I420" s="910">
        <f t="shared" si="73"/>
        <v>13664</v>
      </c>
      <c r="J420" s="910">
        <f t="shared" si="74"/>
        <v>14712</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t="15" hidden="1" x14ac:dyDescent="0.25">
      <c r="A421" s="79" t="s">
        <v>48</v>
      </c>
      <c r="B421" s="471" t="s">
        <v>460</v>
      </c>
      <c r="C421" s="29" t="str">
        <f t="shared" si="65"/>
        <v>England – PCNs - FELTHAM AND BEDFONT PCN</v>
      </c>
      <c r="D421" s="50">
        <f t="shared" si="66"/>
        <v>31136</v>
      </c>
      <c r="E421" s="50">
        <f t="shared" si="67"/>
        <v>31451</v>
      </c>
      <c r="F421" s="51">
        <f t="shared" si="68"/>
        <v>73934</v>
      </c>
      <c r="G421" s="51">
        <f t="shared" si="69"/>
        <v>36934</v>
      </c>
      <c r="H421" s="52">
        <f t="shared" si="70"/>
        <v>37000</v>
      </c>
      <c r="I421" s="910">
        <f t="shared" si="73"/>
        <v>31136</v>
      </c>
      <c r="J421" s="910">
        <f t="shared" si="74"/>
        <v>31451</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t="15" hidden="1" x14ac:dyDescent="0.25">
      <c r="A422" s="79" t="s">
        <v>48</v>
      </c>
      <c r="B422" s="471" t="s">
        <v>461</v>
      </c>
      <c r="C422" s="29" t="str">
        <f t="shared" si="65"/>
        <v>England – PCNs - FENLAND PCN</v>
      </c>
      <c r="D422" s="50">
        <f t="shared" si="66"/>
        <v>11926</v>
      </c>
      <c r="E422" s="50">
        <f t="shared" si="67"/>
        <v>12986</v>
      </c>
      <c r="F422" s="51">
        <f t="shared" si="68"/>
        <v>28670</v>
      </c>
      <c r="G422" s="51">
        <f t="shared" si="69"/>
        <v>13850</v>
      </c>
      <c r="H422" s="52">
        <f t="shared" si="70"/>
        <v>14820</v>
      </c>
      <c r="I422" s="910">
        <f t="shared" si="73"/>
        <v>11926</v>
      </c>
      <c r="J422" s="910">
        <f t="shared" si="74"/>
        <v>12986</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t="15" hidden="1" x14ac:dyDescent="0.25">
      <c r="A423" s="79" t="s">
        <v>48</v>
      </c>
      <c r="B423" s="471" t="s">
        <v>462</v>
      </c>
      <c r="C423" s="29" t="str">
        <f t="shared" si="65"/>
        <v>England – PCNs - FENS &amp; BRECKS PCN</v>
      </c>
      <c r="D423" s="50">
        <f t="shared" si="66"/>
        <v>15843</v>
      </c>
      <c r="E423" s="50">
        <f t="shared" si="67"/>
        <v>17166</v>
      </c>
      <c r="F423" s="51">
        <f t="shared" si="68"/>
        <v>37628</v>
      </c>
      <c r="G423" s="51">
        <f t="shared" si="69"/>
        <v>18199</v>
      </c>
      <c r="H423" s="52">
        <f t="shared" si="70"/>
        <v>19429</v>
      </c>
      <c r="I423" s="910">
        <f t="shared" si="73"/>
        <v>15843</v>
      </c>
      <c r="J423" s="910">
        <f t="shared" si="74"/>
        <v>17166</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t="15" hidden="1" x14ac:dyDescent="0.25">
      <c r="A424" s="79" t="s">
        <v>48</v>
      </c>
      <c r="B424" s="471" t="s">
        <v>463</v>
      </c>
      <c r="C424" s="29" t="str">
        <f t="shared" si="65"/>
        <v>England – PCNs - FILEY AND SCARBOROUGH PCN</v>
      </c>
      <c r="D424" s="50">
        <f t="shared" si="66"/>
        <v>13032</v>
      </c>
      <c r="E424" s="50">
        <f t="shared" si="67"/>
        <v>14847</v>
      </c>
      <c r="F424" s="51">
        <f t="shared" si="68"/>
        <v>30905</v>
      </c>
      <c r="G424" s="51">
        <f t="shared" si="69"/>
        <v>14607</v>
      </c>
      <c r="H424" s="52">
        <f t="shared" si="70"/>
        <v>16298</v>
      </c>
      <c r="I424" s="910">
        <f t="shared" si="73"/>
        <v>13032</v>
      </c>
      <c r="J424" s="910">
        <f t="shared" si="74"/>
        <v>14847</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t="15" hidden="1" x14ac:dyDescent="0.25">
      <c r="A425" s="79" t="s">
        <v>48</v>
      </c>
      <c r="B425" s="471" t="s">
        <v>464</v>
      </c>
      <c r="C425" s="29" t="str">
        <f t="shared" si="65"/>
        <v>England – PCNs - FIRST COASTAL PCN</v>
      </c>
      <c r="D425" s="50">
        <f t="shared" si="66"/>
        <v>34456</v>
      </c>
      <c r="E425" s="50">
        <f t="shared" si="67"/>
        <v>34548</v>
      </c>
      <c r="F425" s="51">
        <f t="shared" si="68"/>
        <v>76277</v>
      </c>
      <c r="G425" s="51">
        <f t="shared" si="69"/>
        <v>38212</v>
      </c>
      <c r="H425" s="52">
        <f t="shared" si="70"/>
        <v>38065</v>
      </c>
      <c r="I425" s="910">
        <f t="shared" si="73"/>
        <v>34456</v>
      </c>
      <c r="J425" s="910">
        <f t="shared" si="74"/>
        <v>34548</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t="15" hidden="1" x14ac:dyDescent="0.25">
      <c r="A426" s="79" t="s">
        <v>48</v>
      </c>
      <c r="B426" s="471" t="s">
        <v>465</v>
      </c>
      <c r="C426" s="29" t="str">
        <f t="shared" si="65"/>
        <v>England – PCNs - FIVE ELMS PCN</v>
      </c>
      <c r="D426" s="50">
        <f t="shared" si="66"/>
        <v>16157</v>
      </c>
      <c r="E426" s="50">
        <f t="shared" si="67"/>
        <v>17908</v>
      </c>
      <c r="F426" s="51">
        <f t="shared" si="68"/>
        <v>39299</v>
      </c>
      <c r="G426" s="51">
        <f t="shared" si="69"/>
        <v>18854</v>
      </c>
      <c r="H426" s="52">
        <f t="shared" si="70"/>
        <v>20445</v>
      </c>
      <c r="I426" s="910">
        <f t="shared" si="73"/>
        <v>16157</v>
      </c>
      <c r="J426" s="910">
        <f t="shared" si="74"/>
        <v>17908</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t="15" hidden="1" x14ac:dyDescent="0.25">
      <c r="A427" s="79" t="s">
        <v>48</v>
      </c>
      <c r="B427" s="471" t="s">
        <v>466</v>
      </c>
      <c r="C427" s="29" t="str">
        <f t="shared" si="65"/>
        <v>England – PCNs - FIVE LANE ENDS PCN</v>
      </c>
      <c r="D427" s="50">
        <f t="shared" si="66"/>
        <v>13195</v>
      </c>
      <c r="E427" s="50">
        <f t="shared" si="67"/>
        <v>14672</v>
      </c>
      <c r="F427" s="51">
        <f t="shared" si="68"/>
        <v>34243</v>
      </c>
      <c r="G427" s="51">
        <f t="shared" si="69"/>
        <v>16418</v>
      </c>
      <c r="H427" s="52">
        <f t="shared" si="70"/>
        <v>17825</v>
      </c>
      <c r="I427" s="910">
        <f t="shared" si="73"/>
        <v>13195</v>
      </c>
      <c r="J427" s="910">
        <f t="shared" si="74"/>
        <v>14672</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t="15" hidden="1" x14ac:dyDescent="0.25">
      <c r="A428" s="79" t="s">
        <v>48</v>
      </c>
      <c r="B428" s="471" t="s">
        <v>467</v>
      </c>
      <c r="C428" s="29" t="str">
        <f t="shared" ref="C428:C491" si="75">CONCATENATE(A428," - ",B428)</f>
        <v>England – PCNs - FIVE TOWNS PCN</v>
      </c>
      <c r="D428" s="50">
        <f t="shared" ref="D428:D491" si="76">I428</f>
        <v>21509</v>
      </c>
      <c r="E428" s="50">
        <f t="shared" ref="E428:E491" si="77">J428</f>
        <v>23032</v>
      </c>
      <c r="F428" s="51">
        <f t="shared" ref="F428:F491" si="78">G428+H428</f>
        <v>52053</v>
      </c>
      <c r="G428" s="51">
        <f t="shared" ref="G428:G491" si="79">SUM(M428:CY428)</f>
        <v>25453</v>
      </c>
      <c r="H428" s="52">
        <f t="shared" ref="H428:H491" si="80">SUM(CZ428:GL428)</f>
        <v>26600</v>
      </c>
      <c r="I428" s="910">
        <f t="shared" si="73"/>
        <v>21509</v>
      </c>
      <c r="J428" s="910">
        <f t="shared" si="74"/>
        <v>23032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t="15" hidden="1" x14ac:dyDescent="0.25">
      <c r="A429" s="79" t="s">
        <v>48</v>
      </c>
      <c r="B429" s="471" t="s">
        <v>468</v>
      </c>
      <c r="C429" s="29" t="str">
        <f t="shared" si="75"/>
        <v>England – PCNs - FIVEWAYS PCN</v>
      </c>
      <c r="D429" s="50">
        <f t="shared" si="76"/>
        <v>13254</v>
      </c>
      <c r="E429" s="50">
        <f t="shared" si="77"/>
        <v>13110</v>
      </c>
      <c r="F429" s="51">
        <f t="shared" si="78"/>
        <v>29540</v>
      </c>
      <c r="G429" s="51">
        <f t="shared" si="79"/>
        <v>14846</v>
      </c>
      <c r="H429" s="52">
        <f t="shared" si="80"/>
        <v>14694</v>
      </c>
      <c r="I429" s="910">
        <f t="shared" si="73"/>
        <v>13254</v>
      </c>
      <c r="J429" s="910">
        <f t="shared" si="74"/>
        <v>13110</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t="15" hidden="1" x14ac:dyDescent="0.25">
      <c r="A430" s="79" t="s">
        <v>48</v>
      </c>
      <c r="B430" s="471" t="s">
        <v>469</v>
      </c>
      <c r="C430" s="29" t="str">
        <f t="shared" si="75"/>
        <v>England – PCNs - FLEET PCN</v>
      </c>
      <c r="D430" s="50">
        <f t="shared" si="76"/>
        <v>18533</v>
      </c>
      <c r="E430" s="50">
        <f t="shared" si="77"/>
        <v>20339</v>
      </c>
      <c r="F430" s="51">
        <f t="shared" si="78"/>
        <v>45132</v>
      </c>
      <c r="G430" s="51">
        <f t="shared" si="79"/>
        <v>21691</v>
      </c>
      <c r="H430" s="52">
        <f t="shared" si="80"/>
        <v>23441</v>
      </c>
      <c r="I430" s="910">
        <f t="shared" si="73"/>
        <v>18533</v>
      </c>
      <c r="J430" s="910">
        <f t="shared" si="74"/>
        <v>20339</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t="15" hidden="1" x14ac:dyDescent="0.25">
      <c r="A431" s="79" t="s">
        <v>48</v>
      </c>
      <c r="B431" s="471" t="s">
        <v>470</v>
      </c>
      <c r="C431" s="29" t="str">
        <f t="shared" si="75"/>
        <v>England – PCNs - FLEETWOOD PCN</v>
      </c>
      <c r="D431" s="50">
        <f t="shared" si="76"/>
        <v>11115</v>
      </c>
      <c r="E431" s="50">
        <f t="shared" si="77"/>
        <v>11506</v>
      </c>
      <c r="F431" s="51">
        <f t="shared" si="78"/>
        <v>25975</v>
      </c>
      <c r="G431" s="51">
        <f t="shared" si="79"/>
        <v>12871</v>
      </c>
      <c r="H431" s="52">
        <f t="shared" si="80"/>
        <v>13104</v>
      </c>
      <c r="I431" s="910">
        <f t="shared" si="73"/>
        <v>11115</v>
      </c>
      <c r="J431" s="910">
        <f t="shared" si="74"/>
        <v>11506</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t="15" hidden="1" x14ac:dyDescent="0.25">
      <c r="A432" s="79" t="s">
        <v>48</v>
      </c>
      <c r="B432" s="471" t="s">
        <v>471</v>
      </c>
      <c r="C432" s="29" t="str">
        <f t="shared" si="75"/>
        <v>England – PCNs - FOLKESTONE HYTHE &amp; RURAL PCN</v>
      </c>
      <c r="D432" s="50">
        <f t="shared" si="76"/>
        <v>19461</v>
      </c>
      <c r="E432" s="50">
        <f t="shared" si="77"/>
        <v>21568</v>
      </c>
      <c r="F432" s="51">
        <f t="shared" si="78"/>
        <v>46361</v>
      </c>
      <c r="G432" s="51">
        <f t="shared" si="79"/>
        <v>22145</v>
      </c>
      <c r="H432" s="52">
        <f t="shared" si="80"/>
        <v>24216</v>
      </c>
      <c r="I432" s="910">
        <f t="shared" si="73"/>
        <v>19461</v>
      </c>
      <c r="J432" s="910">
        <f t="shared" si="74"/>
        <v>21568</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t="15" hidden="1" x14ac:dyDescent="0.25">
      <c r="A433" s="79" t="s">
        <v>48</v>
      </c>
      <c r="B433" s="471" t="s">
        <v>472</v>
      </c>
      <c r="C433" s="29" t="str">
        <f t="shared" si="75"/>
        <v>England – PCNs - FOREST GREEN PCN</v>
      </c>
      <c r="D433" s="50">
        <f t="shared" si="76"/>
        <v>11266</v>
      </c>
      <c r="E433" s="50">
        <f t="shared" si="77"/>
        <v>12033</v>
      </c>
      <c r="F433" s="51">
        <f t="shared" si="78"/>
        <v>26485</v>
      </c>
      <c r="G433" s="51">
        <f t="shared" si="79"/>
        <v>12898</v>
      </c>
      <c r="H433" s="52">
        <f t="shared" si="80"/>
        <v>13587</v>
      </c>
      <c r="I433" s="910">
        <f t="shared" si="73"/>
        <v>11266</v>
      </c>
      <c r="J433" s="910">
        <f t="shared" si="74"/>
        <v>12033</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t="15" hidden="1" x14ac:dyDescent="0.25">
      <c r="A434" s="79" t="s">
        <v>48</v>
      </c>
      <c r="B434" s="471" t="s">
        <v>473</v>
      </c>
      <c r="C434" s="29" t="str">
        <f t="shared" si="75"/>
        <v>England – PCNs - FOREST HEATH PCN</v>
      </c>
      <c r="D434" s="50">
        <f t="shared" si="76"/>
        <v>28894</v>
      </c>
      <c r="E434" s="50">
        <f t="shared" si="77"/>
        <v>30329</v>
      </c>
      <c r="F434" s="51">
        <f t="shared" si="78"/>
        <v>68381</v>
      </c>
      <c r="G434" s="51">
        <f t="shared" si="79"/>
        <v>33614</v>
      </c>
      <c r="H434" s="52">
        <f t="shared" si="80"/>
        <v>34767</v>
      </c>
      <c r="I434" s="910">
        <f t="shared" si="73"/>
        <v>28894</v>
      </c>
      <c r="J434" s="910">
        <f t="shared" si="74"/>
        <v>30329</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t="15" hidden="1" x14ac:dyDescent="0.25">
      <c r="A435" s="79" t="s">
        <v>48</v>
      </c>
      <c r="B435" s="471" t="s">
        <v>474</v>
      </c>
      <c r="C435" s="29" t="str">
        <f t="shared" si="75"/>
        <v>England – PCNs - FOSS (FIRECLAY &amp; OLD SCHOOL SURGERY) PCN</v>
      </c>
      <c r="D435" s="50">
        <f t="shared" si="76"/>
        <v>22795</v>
      </c>
      <c r="E435" s="50">
        <f t="shared" si="77"/>
        <v>22276</v>
      </c>
      <c r="F435" s="51">
        <f t="shared" si="78"/>
        <v>50241</v>
      </c>
      <c r="G435" s="51">
        <f t="shared" si="79"/>
        <v>25474</v>
      </c>
      <c r="H435" s="52">
        <f t="shared" si="80"/>
        <v>24767</v>
      </c>
      <c r="I435" s="910">
        <f t="shared" si="73"/>
        <v>22795</v>
      </c>
      <c r="J435" s="910">
        <f t="shared" si="74"/>
        <v>22276</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t="15" hidden="1" x14ac:dyDescent="0.25">
      <c r="A436" s="79" t="s">
        <v>48</v>
      </c>
      <c r="B436" s="471" t="s">
        <v>475</v>
      </c>
      <c r="C436" s="29" t="str">
        <f t="shared" si="75"/>
        <v>England – PCNs - FOSSEWAY PCN</v>
      </c>
      <c r="D436" s="50">
        <f t="shared" si="76"/>
        <v>17722</v>
      </c>
      <c r="E436" s="50">
        <f t="shared" si="77"/>
        <v>19166</v>
      </c>
      <c r="F436" s="51">
        <f t="shared" si="78"/>
        <v>43016</v>
      </c>
      <c r="G436" s="51">
        <f t="shared" si="79"/>
        <v>20823</v>
      </c>
      <c r="H436" s="52">
        <f t="shared" si="80"/>
        <v>22193</v>
      </c>
      <c r="I436" s="910">
        <f t="shared" si="73"/>
        <v>17722</v>
      </c>
      <c r="J436" s="910">
        <f t="shared" si="74"/>
        <v>19166</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t="15" hidden="1" x14ac:dyDescent="0.25">
      <c r="A437" s="79" t="s">
        <v>48</v>
      </c>
      <c r="B437" s="471" t="s">
        <v>476</v>
      </c>
      <c r="C437" s="29" t="str">
        <f t="shared" si="75"/>
        <v>England – PCNs - FOUNDRY HEALTHCARE LEWES PCN</v>
      </c>
      <c r="D437" s="50">
        <f t="shared" si="76"/>
        <v>10931</v>
      </c>
      <c r="E437" s="50">
        <f t="shared" si="77"/>
        <v>12353</v>
      </c>
      <c r="F437" s="51">
        <f t="shared" si="78"/>
        <v>26142</v>
      </c>
      <c r="G437" s="51">
        <f t="shared" si="79"/>
        <v>12374</v>
      </c>
      <c r="H437" s="52">
        <f t="shared" si="80"/>
        <v>13768</v>
      </c>
      <c r="I437" s="910">
        <f t="shared" si="73"/>
        <v>10931</v>
      </c>
      <c r="J437" s="910">
        <f t="shared" si="74"/>
        <v>12353</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t="15" hidden="1" x14ac:dyDescent="0.25">
      <c r="A438" s="79" t="s">
        <v>48</v>
      </c>
      <c r="B438" s="471" t="s">
        <v>477</v>
      </c>
      <c r="C438" s="29" t="str">
        <f t="shared" si="75"/>
        <v>England – PCNs - FOUNDRY PCN</v>
      </c>
      <c r="D438" s="50">
        <f t="shared" si="76"/>
        <v>22347</v>
      </c>
      <c r="E438" s="50">
        <f t="shared" si="77"/>
        <v>21661</v>
      </c>
      <c r="F438" s="51">
        <f t="shared" si="78"/>
        <v>53927</v>
      </c>
      <c r="G438" s="51">
        <f t="shared" si="79"/>
        <v>27315</v>
      </c>
      <c r="H438" s="52">
        <f t="shared" si="80"/>
        <v>26612</v>
      </c>
      <c r="I438" s="910">
        <f t="shared" si="73"/>
        <v>22347</v>
      </c>
      <c r="J438" s="910">
        <f t="shared" si="74"/>
        <v>21661</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t="15" hidden="1" x14ac:dyDescent="0.25">
      <c r="A439" s="79" t="s">
        <v>48</v>
      </c>
      <c r="B439" s="471" t="s">
        <v>478</v>
      </c>
      <c r="C439" s="29" t="str">
        <f t="shared" si="75"/>
        <v>England – PCNs - FOUR COUNTIES PCN</v>
      </c>
      <c r="D439" s="50">
        <f t="shared" si="76"/>
        <v>15075</v>
      </c>
      <c r="E439" s="50">
        <f t="shared" si="77"/>
        <v>16607</v>
      </c>
      <c r="F439" s="51">
        <f t="shared" si="78"/>
        <v>36043</v>
      </c>
      <c r="G439" s="51">
        <f t="shared" si="79"/>
        <v>17287</v>
      </c>
      <c r="H439" s="52">
        <f t="shared" si="80"/>
        <v>18756</v>
      </c>
      <c r="I439" s="910">
        <f t="shared" si="73"/>
        <v>15075</v>
      </c>
      <c r="J439" s="910">
        <f t="shared" si="74"/>
        <v>16607</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t="15" hidden="1" x14ac:dyDescent="0.25">
      <c r="A440" s="79" t="s">
        <v>48</v>
      </c>
      <c r="B440" s="471" t="s">
        <v>479</v>
      </c>
      <c r="C440" s="29" t="str">
        <f t="shared" si="75"/>
        <v>England – PCNs - FRESHNEY PELHAM NEL PCN</v>
      </c>
      <c r="D440" s="50">
        <f t="shared" si="76"/>
        <v>13874</v>
      </c>
      <c r="E440" s="50">
        <f t="shared" si="77"/>
        <v>15089</v>
      </c>
      <c r="F440" s="51">
        <f t="shared" si="78"/>
        <v>33419</v>
      </c>
      <c r="G440" s="51">
        <f t="shared" si="79"/>
        <v>16138</v>
      </c>
      <c r="H440" s="52">
        <f t="shared" si="80"/>
        <v>17281</v>
      </c>
      <c r="I440" s="910">
        <f t="shared" si="73"/>
        <v>13874</v>
      </c>
      <c r="J440" s="910">
        <f t="shared" si="74"/>
        <v>15089</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t="15" hidden="1" x14ac:dyDescent="0.25">
      <c r="A441" s="79" t="s">
        <v>48</v>
      </c>
      <c r="B441" s="471" t="s">
        <v>480</v>
      </c>
      <c r="C441" s="29" t="str">
        <f t="shared" si="75"/>
        <v>England – PCNs - FROGNAL PCN</v>
      </c>
      <c r="D441" s="50">
        <f t="shared" si="76"/>
        <v>20367</v>
      </c>
      <c r="E441" s="50">
        <f t="shared" si="77"/>
        <v>23551</v>
      </c>
      <c r="F441" s="51">
        <f t="shared" si="78"/>
        <v>50876</v>
      </c>
      <c r="G441" s="51">
        <f t="shared" si="79"/>
        <v>23935</v>
      </c>
      <c r="H441" s="52">
        <f t="shared" si="80"/>
        <v>26941</v>
      </c>
      <c r="I441" s="910">
        <f t="shared" si="73"/>
        <v>20367</v>
      </c>
      <c r="J441" s="910">
        <f t="shared" si="74"/>
        <v>23551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t="15" hidden="1" x14ac:dyDescent="0.25">
      <c r="A442" s="79" t="s">
        <v>48</v>
      </c>
      <c r="B442" s="471" t="s">
        <v>481</v>
      </c>
      <c r="C442" s="29" t="str">
        <f t="shared" si="75"/>
        <v>England – PCNs - FROME PCN</v>
      </c>
      <c r="D442" s="50">
        <f t="shared" si="76"/>
        <v>11128</v>
      </c>
      <c r="E442" s="50">
        <f t="shared" si="77"/>
        <v>11918</v>
      </c>
      <c r="F442" s="51">
        <f t="shared" si="78"/>
        <v>26629</v>
      </c>
      <c r="G442" s="51">
        <f t="shared" si="79"/>
        <v>12915</v>
      </c>
      <c r="H442" s="52">
        <f t="shared" si="80"/>
        <v>13714</v>
      </c>
      <c r="I442" s="910">
        <f t="shared" si="73"/>
        <v>11128</v>
      </c>
      <c r="J442" s="910">
        <f t="shared" si="74"/>
        <v>11918</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t="15" hidden="1" x14ac:dyDescent="0.25">
      <c r="A443" s="79" t="s">
        <v>48</v>
      </c>
      <c r="B443" s="471" t="s">
        <v>482</v>
      </c>
      <c r="C443" s="29" t="str">
        <f t="shared" si="75"/>
        <v>England – PCNs - G3 PCN</v>
      </c>
      <c r="D443" s="50">
        <f t="shared" si="76"/>
        <v>10781</v>
      </c>
      <c r="E443" s="50">
        <f t="shared" si="77"/>
        <v>11600</v>
      </c>
      <c r="F443" s="51">
        <f t="shared" si="78"/>
        <v>26054</v>
      </c>
      <c r="G443" s="51">
        <f t="shared" si="79"/>
        <v>12738</v>
      </c>
      <c r="H443" s="52">
        <f t="shared" si="80"/>
        <v>13316</v>
      </c>
      <c r="I443" s="910">
        <f t="shared" si="73"/>
        <v>10781</v>
      </c>
      <c r="J443" s="910">
        <f t="shared" si="74"/>
        <v>11600</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t="15" hidden="1" x14ac:dyDescent="0.25">
      <c r="A444" s="79" t="s">
        <v>48</v>
      </c>
      <c r="B444" s="471" t="s">
        <v>483</v>
      </c>
      <c r="C444" s="29" t="str">
        <f t="shared" si="75"/>
        <v>England – PCNs - GARDEN CITY PCN</v>
      </c>
      <c r="D444" s="50">
        <f t="shared" si="76"/>
        <v>21239</v>
      </c>
      <c r="E444" s="50">
        <f t="shared" si="77"/>
        <v>23680</v>
      </c>
      <c r="F444" s="51">
        <f t="shared" si="78"/>
        <v>55050</v>
      </c>
      <c r="G444" s="51">
        <f t="shared" si="79"/>
        <v>26391</v>
      </c>
      <c r="H444" s="52">
        <f t="shared" si="80"/>
        <v>28659</v>
      </c>
      <c r="I444" s="910">
        <f t="shared" si="73"/>
        <v>21239</v>
      </c>
      <c r="J444" s="910">
        <f t="shared" si="74"/>
        <v>23680</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t="15" hidden="1" x14ac:dyDescent="0.25">
      <c r="A445" s="79" t="s">
        <v>48</v>
      </c>
      <c r="B445" s="471" t="s">
        <v>484</v>
      </c>
      <c r="C445" s="29" t="str">
        <f t="shared" si="75"/>
        <v>England – PCNs - GATESHEAD CENTRAL SOUTH PCN</v>
      </c>
      <c r="D445" s="50">
        <f t="shared" si="76"/>
        <v>23126</v>
      </c>
      <c r="E445" s="50">
        <f t="shared" si="77"/>
        <v>24081</v>
      </c>
      <c r="F445" s="51">
        <f t="shared" si="78"/>
        <v>55030</v>
      </c>
      <c r="G445" s="51">
        <f t="shared" si="79"/>
        <v>27075</v>
      </c>
      <c r="H445" s="52">
        <f t="shared" si="80"/>
        <v>27955</v>
      </c>
      <c r="I445" s="910">
        <f t="shared" si="73"/>
        <v>23126</v>
      </c>
      <c r="J445" s="910">
        <f t="shared" si="74"/>
        <v>24081</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t="15" hidden="1" x14ac:dyDescent="0.25">
      <c r="A446" s="79" t="s">
        <v>48</v>
      </c>
      <c r="B446" s="471" t="s">
        <v>485</v>
      </c>
      <c r="C446" s="29" t="str">
        <f t="shared" si="75"/>
        <v>England – PCNs - GATESHEAD EAST PCN</v>
      </c>
      <c r="D446" s="50">
        <f t="shared" si="76"/>
        <v>11202</v>
      </c>
      <c r="E446" s="50">
        <f t="shared" si="77"/>
        <v>12037</v>
      </c>
      <c r="F446" s="51">
        <f t="shared" si="78"/>
        <v>26734</v>
      </c>
      <c r="G446" s="51">
        <f t="shared" si="79"/>
        <v>13001</v>
      </c>
      <c r="H446" s="52">
        <f t="shared" si="80"/>
        <v>13733</v>
      </c>
      <c r="I446" s="910">
        <f t="shared" si="73"/>
        <v>11202</v>
      </c>
      <c r="J446" s="910">
        <f t="shared" si="74"/>
        <v>12037</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t="15" hidden="1" x14ac:dyDescent="0.25">
      <c r="A447" s="79" t="s">
        <v>48</v>
      </c>
      <c r="B447" s="471" t="s">
        <v>486</v>
      </c>
      <c r="C447" s="29" t="str">
        <f t="shared" si="75"/>
        <v>England – PCNs - GATESHEAD INNER WEST PCN</v>
      </c>
      <c r="D447" s="50">
        <f t="shared" si="76"/>
        <v>17326</v>
      </c>
      <c r="E447" s="50">
        <f t="shared" si="77"/>
        <v>19008</v>
      </c>
      <c r="F447" s="51">
        <f t="shared" si="78"/>
        <v>41410</v>
      </c>
      <c r="G447" s="51">
        <f t="shared" si="79"/>
        <v>19928</v>
      </c>
      <c r="H447" s="52">
        <f t="shared" si="80"/>
        <v>21482</v>
      </c>
      <c r="I447" s="910">
        <f t="shared" si="73"/>
        <v>17326</v>
      </c>
      <c r="J447" s="910">
        <f t="shared" si="74"/>
        <v>19008</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t="15" hidden="1" x14ac:dyDescent="0.25">
      <c r="A448" s="79" t="s">
        <v>48</v>
      </c>
      <c r="B448" s="471" t="s">
        <v>487</v>
      </c>
      <c r="C448" s="29" t="str">
        <f t="shared" si="75"/>
        <v>England – PCNs - GATESHEAD OUTER WEST PCN</v>
      </c>
      <c r="D448" s="50">
        <f t="shared" si="76"/>
        <v>12428</v>
      </c>
      <c r="E448" s="50">
        <f t="shared" si="77"/>
        <v>13605</v>
      </c>
      <c r="F448" s="51">
        <f t="shared" si="78"/>
        <v>29613</v>
      </c>
      <c r="G448" s="51">
        <f t="shared" si="79"/>
        <v>14253</v>
      </c>
      <c r="H448" s="52">
        <f t="shared" si="80"/>
        <v>15360</v>
      </c>
      <c r="I448" s="910">
        <f t="shared" si="73"/>
        <v>12428</v>
      </c>
      <c r="J448" s="910">
        <f t="shared" si="74"/>
        <v>13605</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t="15" hidden="1" x14ac:dyDescent="0.25">
      <c r="A449" s="79" t="s">
        <v>48</v>
      </c>
      <c r="B449" s="471" t="s">
        <v>488</v>
      </c>
      <c r="C449" s="29" t="str">
        <f t="shared" si="75"/>
        <v>England – PCNs - GILLINGHAM SOUTH PCN</v>
      </c>
      <c r="D449" s="50">
        <f t="shared" si="76"/>
        <v>11169</v>
      </c>
      <c r="E449" s="50">
        <f t="shared" si="77"/>
        <v>12360</v>
      </c>
      <c r="F449" s="51">
        <f t="shared" si="78"/>
        <v>27782</v>
      </c>
      <c r="G449" s="51">
        <f t="shared" si="79"/>
        <v>13396</v>
      </c>
      <c r="H449" s="52">
        <f t="shared" si="80"/>
        <v>14386</v>
      </c>
      <c r="I449" s="910">
        <f t="shared" si="73"/>
        <v>11169</v>
      </c>
      <c r="J449" s="910">
        <f t="shared" si="74"/>
        <v>12360</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t="15" hidden="1" x14ac:dyDescent="0.25">
      <c r="A450" s="79" t="s">
        <v>48</v>
      </c>
      <c r="B450" s="471" t="s">
        <v>489</v>
      </c>
      <c r="C450" s="29" t="str">
        <f t="shared" si="75"/>
        <v>England – PCNs - GLOSSOP PCN</v>
      </c>
      <c r="D450" s="50">
        <f t="shared" si="76"/>
        <v>12703</v>
      </c>
      <c r="E450" s="50">
        <f t="shared" si="77"/>
        <v>13941</v>
      </c>
      <c r="F450" s="51">
        <f t="shared" si="78"/>
        <v>30499</v>
      </c>
      <c r="G450" s="51">
        <f t="shared" si="79"/>
        <v>14641</v>
      </c>
      <c r="H450" s="52">
        <f t="shared" si="80"/>
        <v>15858</v>
      </c>
      <c r="I450" s="910">
        <f t="shared" si="73"/>
        <v>12703</v>
      </c>
      <c r="J450" s="910">
        <f t="shared" si="74"/>
        <v>13941</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t="15" hidden="1" x14ac:dyDescent="0.25">
      <c r="A451" s="79" t="s">
        <v>48</v>
      </c>
      <c r="B451" s="471" t="s">
        <v>490</v>
      </c>
      <c r="C451" s="29" t="str">
        <f t="shared" si="75"/>
        <v>England – PCNs - GLOUCESTER INNER CITY PCN</v>
      </c>
      <c r="D451" s="50">
        <f t="shared" si="76"/>
        <v>13798</v>
      </c>
      <c r="E451" s="50">
        <f t="shared" si="77"/>
        <v>14124</v>
      </c>
      <c r="F451" s="51">
        <f t="shared" si="78"/>
        <v>32811</v>
      </c>
      <c r="G451" s="51">
        <f t="shared" si="79"/>
        <v>16331</v>
      </c>
      <c r="H451" s="52">
        <f t="shared" si="80"/>
        <v>16480</v>
      </c>
      <c r="I451" s="910">
        <f t="shared" si="73"/>
        <v>13798</v>
      </c>
      <c r="J451" s="910">
        <f t="shared" si="74"/>
        <v>14124</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t="15" hidden="1" x14ac:dyDescent="0.25">
      <c r="A452" s="79" t="s">
        <v>48</v>
      </c>
      <c r="B452" s="471" t="s">
        <v>491</v>
      </c>
      <c r="C452" s="29" t="str">
        <f t="shared" si="75"/>
        <v>England – PCNs - GO WEST PCN</v>
      </c>
      <c r="D452" s="50">
        <f t="shared" si="76"/>
        <v>18003</v>
      </c>
      <c r="E452" s="50">
        <f t="shared" si="77"/>
        <v>18130</v>
      </c>
      <c r="F452" s="51">
        <f t="shared" si="78"/>
        <v>41813</v>
      </c>
      <c r="G452" s="51">
        <f t="shared" si="79"/>
        <v>20918</v>
      </c>
      <c r="H452" s="52">
        <f t="shared" si="80"/>
        <v>20895</v>
      </c>
      <c r="I452" s="910">
        <f t="shared" si="73"/>
        <v>18003</v>
      </c>
      <c r="J452" s="910">
        <f t="shared" si="74"/>
        <v>18130</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t="15" hidden="1" x14ac:dyDescent="0.25">
      <c r="A453" s="79" t="s">
        <v>48</v>
      </c>
      <c r="B453" s="471" t="s">
        <v>492</v>
      </c>
      <c r="C453" s="29" t="str">
        <f t="shared" si="75"/>
        <v>England – PCNs - GOLDSTONE PCN</v>
      </c>
      <c r="D453" s="50">
        <f t="shared" si="76"/>
        <v>31296</v>
      </c>
      <c r="E453" s="50">
        <f t="shared" si="77"/>
        <v>34264</v>
      </c>
      <c r="F453" s="51">
        <f t="shared" si="78"/>
        <v>72886</v>
      </c>
      <c r="G453" s="51">
        <f t="shared" si="79"/>
        <v>35045</v>
      </c>
      <c r="H453" s="52">
        <f t="shared" si="80"/>
        <v>37841</v>
      </c>
      <c r="I453" s="910">
        <f t="shared" si="73"/>
        <v>31296</v>
      </c>
      <c r="J453" s="910">
        <f t="shared" si="74"/>
        <v>34264</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t="15" hidden="1" x14ac:dyDescent="0.25">
      <c r="A454" s="79" t="s">
        <v>48</v>
      </c>
      <c r="B454" s="471" t="s">
        <v>493</v>
      </c>
      <c r="C454" s="29" t="str">
        <f t="shared" si="75"/>
        <v>England – PCNs - GORDANO VALLEY PCN</v>
      </c>
      <c r="D454" s="50">
        <f t="shared" si="76"/>
        <v>20059</v>
      </c>
      <c r="E454" s="50">
        <f t="shared" si="77"/>
        <v>21958</v>
      </c>
      <c r="F454" s="51">
        <f t="shared" si="78"/>
        <v>48001</v>
      </c>
      <c r="G454" s="51">
        <f t="shared" si="79"/>
        <v>23158</v>
      </c>
      <c r="H454" s="52">
        <f t="shared" si="80"/>
        <v>24843</v>
      </c>
      <c r="I454" s="910">
        <f t="shared" si="73"/>
        <v>20059</v>
      </c>
      <c r="J454" s="910">
        <f t="shared" si="74"/>
        <v>21958</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t="15" hidden="1" x14ac:dyDescent="0.25">
      <c r="A455" s="79" t="s">
        <v>48</v>
      </c>
      <c r="B455" s="471" t="s">
        <v>494</v>
      </c>
      <c r="C455" s="29" t="str">
        <f t="shared" si="75"/>
        <v>England – PCNs - GORLESTON PCN</v>
      </c>
      <c r="D455" s="50">
        <f t="shared" si="76"/>
        <v>17147</v>
      </c>
      <c r="E455" s="50">
        <f t="shared" si="77"/>
        <v>18429</v>
      </c>
      <c r="F455" s="51">
        <f t="shared" si="78"/>
        <v>40684</v>
      </c>
      <c r="G455" s="51">
        <f t="shared" si="79"/>
        <v>19742</v>
      </c>
      <c r="H455" s="52">
        <f t="shared" si="80"/>
        <v>20942</v>
      </c>
      <c r="I455" s="910">
        <f t="shared" si="73"/>
        <v>17147</v>
      </c>
      <c r="J455" s="910">
        <f t="shared" si="74"/>
        <v>18429</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t="15" hidden="1" x14ac:dyDescent="0.25">
      <c r="A456" s="79" t="s">
        <v>48</v>
      </c>
      <c r="B456" s="471" t="s">
        <v>495</v>
      </c>
      <c r="C456" s="29" t="str">
        <f t="shared" si="75"/>
        <v>England – PCNs - GORTON AND LEVENSHULME PCN</v>
      </c>
      <c r="D456" s="50">
        <f t="shared" si="76"/>
        <v>22073</v>
      </c>
      <c r="E456" s="50">
        <f t="shared" si="77"/>
        <v>20971</v>
      </c>
      <c r="F456" s="51">
        <f t="shared" si="78"/>
        <v>52268</v>
      </c>
      <c r="G456" s="51">
        <f t="shared" si="79"/>
        <v>26789</v>
      </c>
      <c r="H456" s="52">
        <f t="shared" si="80"/>
        <v>25479</v>
      </c>
      <c r="I456" s="910">
        <f t="shared" si="73"/>
        <v>22073</v>
      </c>
      <c r="J456" s="910">
        <f t="shared" si="74"/>
        <v>20971</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t="15" hidden="1" x14ac:dyDescent="0.25">
      <c r="A457" s="79" t="s">
        <v>48</v>
      </c>
      <c r="B457" s="471" t="s">
        <v>496</v>
      </c>
      <c r="C457" s="29" t="str">
        <f t="shared" si="75"/>
        <v>England – PCNs - GOSK PCN</v>
      </c>
      <c r="D457" s="50">
        <f t="shared" si="76"/>
        <v>11491</v>
      </c>
      <c r="E457" s="50">
        <f t="shared" si="77"/>
        <v>11666</v>
      </c>
      <c r="F457" s="51">
        <f t="shared" si="78"/>
        <v>27902</v>
      </c>
      <c r="G457" s="51">
        <f t="shared" si="79"/>
        <v>13911</v>
      </c>
      <c r="H457" s="52">
        <f t="shared" si="80"/>
        <v>13991</v>
      </c>
      <c r="I457" s="910">
        <f t="shared" si="73"/>
        <v>11491</v>
      </c>
      <c r="J457" s="910">
        <f t="shared" si="74"/>
        <v>11666</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t="15" hidden="1" x14ac:dyDescent="0.25">
      <c r="A458" s="79" t="s">
        <v>48</v>
      </c>
      <c r="B458" s="471" t="s">
        <v>497</v>
      </c>
      <c r="C458" s="29" t="str">
        <f t="shared" si="75"/>
        <v>England – PCNs - GOSPORT CENTRAL PCN</v>
      </c>
      <c r="D458" s="50">
        <f t="shared" si="76"/>
        <v>31926</v>
      </c>
      <c r="E458" s="50">
        <f t="shared" si="77"/>
        <v>35432</v>
      </c>
      <c r="F458" s="51">
        <f t="shared" si="78"/>
        <v>77586</v>
      </c>
      <c r="G458" s="51">
        <f t="shared" si="79"/>
        <v>37164</v>
      </c>
      <c r="H458" s="52">
        <f t="shared" si="80"/>
        <v>40422</v>
      </c>
      <c r="I458" s="910">
        <f t="shared" si="73"/>
        <v>31926</v>
      </c>
      <c r="J458" s="910">
        <f t="shared" si="74"/>
        <v>35432</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t="15" hidden="1" x14ac:dyDescent="0.25">
      <c r="A459" s="79" t="s">
        <v>48</v>
      </c>
      <c r="B459" s="471" t="s">
        <v>498</v>
      </c>
      <c r="C459" s="29" t="str">
        <f t="shared" si="75"/>
        <v>England – PCNs - GP AT HAND PCN</v>
      </c>
      <c r="D459" s="50">
        <f t="shared" si="76"/>
        <v>45499</v>
      </c>
      <c r="E459" s="50">
        <f t="shared" si="77"/>
        <v>37630</v>
      </c>
      <c r="F459" s="51">
        <f t="shared" si="78"/>
        <v>86066</v>
      </c>
      <c r="G459" s="51">
        <f t="shared" si="79"/>
        <v>46987</v>
      </c>
      <c r="H459" s="52">
        <f t="shared" si="80"/>
        <v>39079</v>
      </c>
      <c r="I459" s="910">
        <f t="shared" si="73"/>
        <v>45499</v>
      </c>
      <c r="J459" s="910">
        <f t="shared" si="74"/>
        <v>37630</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t="15" hidden="1" x14ac:dyDescent="0.25">
      <c r="A460" s="79" t="s">
        <v>48</v>
      </c>
      <c r="B460" s="471" t="s">
        <v>499</v>
      </c>
      <c r="C460" s="29" t="str">
        <f t="shared" si="75"/>
        <v>England – PCNs - GP CONNECT PCN</v>
      </c>
      <c r="D460" s="50">
        <f t="shared" si="76"/>
        <v>12526</v>
      </c>
      <c r="E460" s="50">
        <f t="shared" si="77"/>
        <v>12249</v>
      </c>
      <c r="F460" s="51">
        <f t="shared" si="78"/>
        <v>29365</v>
      </c>
      <c r="G460" s="51">
        <f t="shared" si="79"/>
        <v>14846</v>
      </c>
      <c r="H460" s="52">
        <f t="shared" si="80"/>
        <v>14519</v>
      </c>
      <c r="I460" s="910">
        <f t="shared" si="73"/>
        <v>12526</v>
      </c>
      <c r="J460" s="910">
        <f t="shared" si="74"/>
        <v>12249</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t="15" hidden="1" x14ac:dyDescent="0.25">
      <c r="A461" s="79" t="s">
        <v>48</v>
      </c>
      <c r="B461" s="471" t="s">
        <v>500</v>
      </c>
      <c r="C461" s="29" t="str">
        <f t="shared" si="75"/>
        <v>England – PCNs - GPA1 PCN</v>
      </c>
      <c r="D461" s="50">
        <f t="shared" si="76"/>
        <v>17133</v>
      </c>
      <c r="E461" s="50">
        <f t="shared" si="77"/>
        <v>18015</v>
      </c>
      <c r="F461" s="51">
        <f t="shared" si="78"/>
        <v>42163</v>
      </c>
      <c r="G461" s="51">
        <f t="shared" si="79"/>
        <v>20717</v>
      </c>
      <c r="H461" s="52">
        <f t="shared" si="80"/>
        <v>21446</v>
      </c>
      <c r="I461" s="910">
        <f t="shared" si="73"/>
        <v>17133</v>
      </c>
      <c r="J461" s="910">
        <f t="shared" si="74"/>
        <v>18015</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t="15" hidden="1" x14ac:dyDescent="0.25">
      <c r="A462" s="79" t="s">
        <v>48</v>
      </c>
      <c r="B462" s="471" t="s">
        <v>501</v>
      </c>
      <c r="C462" s="29" t="str">
        <f t="shared" si="75"/>
        <v>England – PCNs - GPNET5 PCN</v>
      </c>
      <c r="D462" s="50">
        <f t="shared" si="76"/>
        <v>14329</v>
      </c>
      <c r="E462" s="50">
        <f t="shared" si="77"/>
        <v>15133</v>
      </c>
      <c r="F462" s="51">
        <f t="shared" si="78"/>
        <v>34499</v>
      </c>
      <c r="G462" s="51">
        <f t="shared" si="79"/>
        <v>16906</v>
      </c>
      <c r="H462" s="52">
        <f t="shared" si="80"/>
        <v>17593</v>
      </c>
      <c r="I462" s="910">
        <f t="shared" si="73"/>
        <v>14329</v>
      </c>
      <c r="J462" s="910">
        <f t="shared" si="74"/>
        <v>15133</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t="15" hidden="1" x14ac:dyDescent="0.25">
      <c r="A463" s="79" t="s">
        <v>48</v>
      </c>
      <c r="B463" s="471" t="s">
        <v>502</v>
      </c>
      <c r="C463" s="29" t="str">
        <f t="shared" si="75"/>
        <v>England – PCNs - GPS HEALTHCARE PCN</v>
      </c>
      <c r="D463" s="50">
        <f t="shared" si="76"/>
        <v>14883</v>
      </c>
      <c r="E463" s="50">
        <f t="shared" si="77"/>
        <v>16241</v>
      </c>
      <c r="F463" s="51">
        <f t="shared" si="78"/>
        <v>35921</v>
      </c>
      <c r="G463" s="51">
        <f t="shared" si="79"/>
        <v>17369</v>
      </c>
      <c r="H463" s="52">
        <f t="shared" si="80"/>
        <v>18552</v>
      </c>
      <c r="I463" s="910">
        <f t="shared" si="73"/>
        <v>14883</v>
      </c>
      <c r="J463" s="910">
        <f t="shared" si="74"/>
        <v>16241</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t="15" hidden="1" x14ac:dyDescent="0.25">
      <c r="A464" s="79" t="s">
        <v>48</v>
      </c>
      <c r="B464" s="471" t="s">
        <v>503</v>
      </c>
      <c r="C464" s="29" t="str">
        <f t="shared" si="75"/>
        <v>England – PCNs - GRAFTON MEDICAL PARTNERS PCN</v>
      </c>
      <c r="D464" s="50">
        <f t="shared" si="76"/>
        <v>16958</v>
      </c>
      <c r="E464" s="50">
        <f t="shared" si="77"/>
        <v>17622</v>
      </c>
      <c r="F464" s="51">
        <f t="shared" si="78"/>
        <v>39211</v>
      </c>
      <c r="G464" s="51">
        <f t="shared" si="79"/>
        <v>19380</v>
      </c>
      <c r="H464" s="52">
        <f t="shared" si="80"/>
        <v>19831</v>
      </c>
      <c r="I464" s="910">
        <f t="shared" si="73"/>
        <v>16958</v>
      </c>
      <c r="J464" s="910">
        <f t="shared" si="74"/>
        <v>17622</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t="15" hidden="1" x14ac:dyDescent="0.25">
      <c r="A465" s="79" t="s">
        <v>48</v>
      </c>
      <c r="B465" s="471" t="s">
        <v>504</v>
      </c>
      <c r="C465" s="29" t="str">
        <f t="shared" si="75"/>
        <v>England – PCNs - GRAND UNION PCN</v>
      </c>
      <c r="D465" s="50">
        <f t="shared" si="76"/>
        <v>25976</v>
      </c>
      <c r="E465" s="50">
        <f t="shared" si="77"/>
        <v>26580</v>
      </c>
      <c r="F465" s="51">
        <f t="shared" si="78"/>
        <v>60910</v>
      </c>
      <c r="G465" s="51">
        <f t="shared" si="79"/>
        <v>30226</v>
      </c>
      <c r="H465" s="52">
        <f t="shared" si="80"/>
        <v>30684</v>
      </c>
      <c r="I465" s="910">
        <f t="shared" si="73"/>
        <v>25976</v>
      </c>
      <c r="J465" s="910">
        <f t="shared" si="74"/>
        <v>26580</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t="15" hidden="1" x14ac:dyDescent="0.25">
      <c r="A466" s="79" t="s">
        <v>48</v>
      </c>
      <c r="B466" s="471" t="s">
        <v>504</v>
      </c>
      <c r="C466" s="29" t="str">
        <f t="shared" si="75"/>
        <v>England – PCNs - GRAND UNION PCN</v>
      </c>
      <c r="D466" s="50">
        <f t="shared" si="76"/>
        <v>10007</v>
      </c>
      <c r="E466" s="50">
        <f t="shared" si="77"/>
        <v>10795</v>
      </c>
      <c r="F466" s="51">
        <f t="shared" si="78"/>
        <v>24405</v>
      </c>
      <c r="G466" s="51">
        <f t="shared" si="79"/>
        <v>11844</v>
      </c>
      <c r="H466" s="52">
        <f t="shared" si="80"/>
        <v>12561</v>
      </c>
      <c r="I466" s="910">
        <f t="shared" si="73"/>
        <v>10007</v>
      </c>
      <c r="J466" s="910">
        <f t="shared" si="74"/>
        <v>10795</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t="15" hidden="1" x14ac:dyDescent="0.25">
      <c r="A467" s="79" t="s">
        <v>48</v>
      </c>
      <c r="B467" s="471" t="s">
        <v>505</v>
      </c>
      <c r="C467" s="29" t="str">
        <f t="shared" si="75"/>
        <v>England – PCNs - GRANGE AND LAKES PCN</v>
      </c>
      <c r="D467" s="50">
        <f t="shared" si="76"/>
        <v>13209</v>
      </c>
      <c r="E467" s="50">
        <f t="shared" si="77"/>
        <v>13660</v>
      </c>
      <c r="F467" s="51">
        <f t="shared" si="78"/>
        <v>29271</v>
      </c>
      <c r="G467" s="51">
        <f t="shared" si="79"/>
        <v>14475</v>
      </c>
      <c r="H467" s="52">
        <f t="shared" si="80"/>
        <v>14796</v>
      </c>
      <c r="I467" s="910">
        <f t="shared" si="73"/>
        <v>13209</v>
      </c>
      <c r="J467" s="910">
        <f t="shared" si="74"/>
        <v>13660</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t="15" hidden="1" x14ac:dyDescent="0.25">
      <c r="A468" s="79" t="s">
        <v>48</v>
      </c>
      <c r="B468" s="471" t="s">
        <v>506</v>
      </c>
      <c r="C468" s="29" t="str">
        <f t="shared" si="75"/>
        <v>England – PCNs - GRANTA PCN</v>
      </c>
      <c r="D468" s="50">
        <f t="shared" si="76"/>
        <v>22284</v>
      </c>
      <c r="E468" s="50">
        <f t="shared" si="77"/>
        <v>24048</v>
      </c>
      <c r="F468" s="51">
        <f t="shared" si="78"/>
        <v>53432</v>
      </c>
      <c r="G468" s="51">
        <f t="shared" si="79"/>
        <v>25902</v>
      </c>
      <c r="H468" s="52">
        <f t="shared" si="80"/>
        <v>27530</v>
      </c>
      <c r="I468" s="910">
        <f t="shared" si="73"/>
        <v>22284</v>
      </c>
      <c r="J468" s="910">
        <f t="shared" si="74"/>
        <v>24048</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t="15" hidden="1" x14ac:dyDescent="0.25">
      <c r="A469" s="79" t="s">
        <v>48</v>
      </c>
      <c r="B469" s="471" t="s">
        <v>507</v>
      </c>
      <c r="C469" s="29" t="str">
        <f t="shared" si="75"/>
        <v>England – PCNs - GRANTHAM AND RURAL PCN</v>
      </c>
      <c r="D469" s="50">
        <f t="shared" si="76"/>
        <v>29459</v>
      </c>
      <c r="E469" s="50">
        <f t="shared" si="77"/>
        <v>31775</v>
      </c>
      <c r="F469" s="51">
        <f t="shared" si="78"/>
        <v>70070</v>
      </c>
      <c r="G469" s="51">
        <f t="shared" si="79"/>
        <v>33907</v>
      </c>
      <c r="H469" s="52">
        <f t="shared" si="80"/>
        <v>36163</v>
      </c>
      <c r="I469" s="910">
        <f t="shared" si="73"/>
        <v>29459</v>
      </c>
      <c r="J469" s="910">
        <f t="shared" si="74"/>
        <v>31775</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t="15" hidden="1" x14ac:dyDescent="0.25">
      <c r="A470" s="79" t="s">
        <v>48</v>
      </c>
      <c r="B470" s="471" t="s">
        <v>508</v>
      </c>
      <c r="C470" s="29" t="str">
        <f t="shared" si="75"/>
        <v>England – PCNs - GRAVESEND ALLIANCE PCN</v>
      </c>
      <c r="D470" s="50">
        <f t="shared" si="76"/>
        <v>17584</v>
      </c>
      <c r="E470" s="50">
        <f t="shared" si="77"/>
        <v>19270</v>
      </c>
      <c r="F470" s="51">
        <f t="shared" si="78"/>
        <v>44942</v>
      </c>
      <c r="G470" s="51">
        <f t="shared" si="79"/>
        <v>21628</v>
      </c>
      <c r="H470" s="52">
        <f t="shared" si="80"/>
        <v>23314</v>
      </c>
      <c r="I470" s="910">
        <f t="shared" si="73"/>
        <v>17584</v>
      </c>
      <c r="J470" s="910">
        <f t="shared" si="74"/>
        <v>19270</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t="15" hidden="1" x14ac:dyDescent="0.25">
      <c r="A471" s="79" t="s">
        <v>48</v>
      </c>
      <c r="B471" s="471" t="s">
        <v>509</v>
      </c>
      <c r="C471" s="29" t="str">
        <f t="shared" si="75"/>
        <v>England – PCNs - GRAVESEND CENTRAL PCN</v>
      </c>
      <c r="D471" s="50">
        <f t="shared" si="76"/>
        <v>13204</v>
      </c>
      <c r="E471" s="50">
        <f t="shared" si="77"/>
        <v>13657</v>
      </c>
      <c r="F471" s="51">
        <f t="shared" si="78"/>
        <v>32160</v>
      </c>
      <c r="G471" s="51">
        <f t="shared" si="79"/>
        <v>15977</v>
      </c>
      <c r="H471" s="52">
        <f t="shared" si="80"/>
        <v>16183</v>
      </c>
      <c r="I471" s="910">
        <f t="shared" si="73"/>
        <v>13204</v>
      </c>
      <c r="J471" s="910">
        <f t="shared" si="74"/>
        <v>13657</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t="15" hidden="1" x14ac:dyDescent="0.25">
      <c r="A472" s="79" t="s">
        <v>48</v>
      </c>
      <c r="B472" s="471" t="s">
        <v>510</v>
      </c>
      <c r="C472" s="29" t="str">
        <f t="shared" si="75"/>
        <v>England – PCNs - GRAYS PCN</v>
      </c>
      <c r="D472" s="50">
        <f t="shared" si="76"/>
        <v>27565</v>
      </c>
      <c r="E472" s="50">
        <f t="shared" si="77"/>
        <v>29086</v>
      </c>
      <c r="F472" s="51">
        <f t="shared" si="78"/>
        <v>68535</v>
      </c>
      <c r="G472" s="51">
        <f t="shared" si="79"/>
        <v>33718</v>
      </c>
      <c r="H472" s="52">
        <f t="shared" si="80"/>
        <v>34817</v>
      </c>
      <c r="I472" s="910">
        <f t="shared" si="73"/>
        <v>27565</v>
      </c>
      <c r="J472" s="910">
        <f t="shared" si="74"/>
        <v>29086</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t="15" hidden="1" x14ac:dyDescent="0.25">
      <c r="A473" s="79" t="s">
        <v>48</v>
      </c>
      <c r="B473" s="471" t="s">
        <v>511</v>
      </c>
      <c r="C473" s="29" t="str">
        <f t="shared" si="75"/>
        <v>England – PCNs - GREAT WEST ROAD PCN</v>
      </c>
      <c r="D473" s="50">
        <f t="shared" si="76"/>
        <v>28880</v>
      </c>
      <c r="E473" s="50">
        <f t="shared" si="77"/>
        <v>24575</v>
      </c>
      <c r="F473" s="51">
        <f t="shared" si="78"/>
        <v>62710</v>
      </c>
      <c r="G473" s="51">
        <f t="shared" si="79"/>
        <v>33608</v>
      </c>
      <c r="H473" s="52">
        <f t="shared" si="80"/>
        <v>29102</v>
      </c>
      <c r="I473" s="910">
        <f t="shared" si="73"/>
        <v>28880</v>
      </c>
      <c r="J473" s="910">
        <f t="shared" si="74"/>
        <v>24575</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t="15" hidden="1" x14ac:dyDescent="0.25">
      <c r="A474" s="79" t="s">
        <v>48</v>
      </c>
      <c r="B474" s="471" t="s">
        <v>512</v>
      </c>
      <c r="C474" s="29" t="str">
        <f t="shared" si="75"/>
        <v>England – PCNs - GREAT YARMOUTH &amp; NORTHERN VILLAGES PCN</v>
      </c>
      <c r="D474" s="50">
        <f t="shared" si="76"/>
        <v>25982</v>
      </c>
      <c r="E474" s="50">
        <f t="shared" si="77"/>
        <v>26444</v>
      </c>
      <c r="F474" s="51">
        <f t="shared" si="78"/>
        <v>59805</v>
      </c>
      <c r="G474" s="51">
        <f t="shared" si="79"/>
        <v>29828</v>
      </c>
      <c r="H474" s="52">
        <f t="shared" si="80"/>
        <v>29977</v>
      </c>
      <c r="I474" s="910">
        <f t="shared" si="73"/>
        <v>25982</v>
      </c>
      <c r="J474" s="910">
        <f t="shared" si="74"/>
        <v>26444</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t="15" hidden="1" x14ac:dyDescent="0.25">
      <c r="A475" s="79" t="s">
        <v>48</v>
      </c>
      <c r="B475" s="471" t="s">
        <v>513</v>
      </c>
      <c r="C475" s="29" t="str">
        <f t="shared" si="75"/>
        <v>England – PCNs - GREATER DERBY PCN</v>
      </c>
      <c r="D475" s="50">
        <f t="shared" si="76"/>
        <v>35439</v>
      </c>
      <c r="E475" s="50">
        <f t="shared" si="77"/>
        <v>38051</v>
      </c>
      <c r="F475" s="51">
        <f t="shared" si="78"/>
        <v>86089</v>
      </c>
      <c r="G475" s="51">
        <f t="shared" si="79"/>
        <v>41802</v>
      </c>
      <c r="H475" s="52">
        <f t="shared" si="80"/>
        <v>44287</v>
      </c>
      <c r="I475" s="910">
        <f t="shared" si="73"/>
        <v>35439</v>
      </c>
      <c r="J475" s="910">
        <f t="shared" si="74"/>
        <v>38051</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t="15" hidden="1" x14ac:dyDescent="0.25">
      <c r="A476" s="79" t="s">
        <v>48</v>
      </c>
      <c r="B476" s="471" t="s">
        <v>514</v>
      </c>
      <c r="C476" s="29" t="str">
        <f t="shared" si="75"/>
        <v>England – PCNs - GREATER MIDDLESBROUGH PCN</v>
      </c>
      <c r="D476" s="50">
        <f t="shared" si="76"/>
        <v>24001</v>
      </c>
      <c r="E476" s="50">
        <f t="shared" si="77"/>
        <v>25456</v>
      </c>
      <c r="F476" s="51">
        <f t="shared" si="78"/>
        <v>58488</v>
      </c>
      <c r="G476" s="51">
        <f t="shared" si="79"/>
        <v>28727</v>
      </c>
      <c r="H476" s="52">
        <f t="shared" si="80"/>
        <v>29761</v>
      </c>
      <c r="I476" s="910">
        <f t="shared" si="73"/>
        <v>24001</v>
      </c>
      <c r="J476" s="910">
        <f t="shared" si="74"/>
        <v>25456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t="15" hidden="1" x14ac:dyDescent="0.25">
      <c r="A477" s="79" t="s">
        <v>48</v>
      </c>
      <c r="B477" s="471" t="s">
        <v>515</v>
      </c>
      <c r="C477" s="29" t="str">
        <f t="shared" si="75"/>
        <v>England – PCNs - GREATER PRESTON PCN</v>
      </c>
      <c r="D477" s="50">
        <f t="shared" si="76"/>
        <v>35739</v>
      </c>
      <c r="E477" s="50">
        <f t="shared" si="77"/>
        <v>36179</v>
      </c>
      <c r="F477" s="51">
        <f t="shared" si="78"/>
        <v>84058</v>
      </c>
      <c r="G477" s="51">
        <f t="shared" si="79"/>
        <v>41887</v>
      </c>
      <c r="H477" s="52">
        <f t="shared" si="80"/>
        <v>42171</v>
      </c>
      <c r="I477" s="910">
        <f t="shared" ref="I477:I540" si="83">SUM(Y477:CY477)</f>
        <v>35739</v>
      </c>
      <c r="J477" s="910">
        <f t="shared" ref="J477:J540" si="84">SUM(DL477:GL477)</f>
        <v>36179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t="15" hidden="1" x14ac:dyDescent="0.25">
      <c r="A478" s="79" t="s">
        <v>48</v>
      </c>
      <c r="B478" s="471" t="s">
        <v>516</v>
      </c>
      <c r="C478" s="29" t="str">
        <f t="shared" si="75"/>
        <v>England – PCNs - GREATER WEALDEN PCN</v>
      </c>
      <c r="D478" s="50">
        <f t="shared" si="76"/>
        <v>23077</v>
      </c>
      <c r="E478" s="50">
        <f t="shared" si="77"/>
        <v>25885</v>
      </c>
      <c r="F478" s="51">
        <f t="shared" si="78"/>
        <v>55950</v>
      </c>
      <c r="G478" s="51">
        <f t="shared" si="79"/>
        <v>26638</v>
      </c>
      <c r="H478" s="52">
        <f t="shared" si="80"/>
        <v>29312</v>
      </c>
      <c r="I478" s="910">
        <f t="shared" si="83"/>
        <v>23077</v>
      </c>
      <c r="J478" s="910">
        <f t="shared" si="84"/>
        <v>25885</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t="15" hidden="1" x14ac:dyDescent="0.25">
      <c r="A479" s="79" t="s">
        <v>48</v>
      </c>
      <c r="B479" s="471" t="s">
        <v>517</v>
      </c>
      <c r="C479" s="29" t="str">
        <f t="shared" si="75"/>
        <v>England – PCNs - GREEN VALE HEALTH PCN</v>
      </c>
      <c r="D479" s="50">
        <f t="shared" si="76"/>
        <v>9810</v>
      </c>
      <c r="E479" s="50">
        <f t="shared" si="77"/>
        <v>9839</v>
      </c>
      <c r="F479" s="51">
        <f t="shared" si="78"/>
        <v>22753</v>
      </c>
      <c r="G479" s="51">
        <f t="shared" si="79"/>
        <v>11371</v>
      </c>
      <c r="H479" s="52">
        <f t="shared" si="80"/>
        <v>11382</v>
      </c>
      <c r="I479" s="910">
        <f t="shared" si="83"/>
        <v>9810</v>
      </c>
      <c r="J479" s="910">
        <f t="shared" si="84"/>
        <v>9839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t="15" hidden="1" x14ac:dyDescent="0.25">
      <c r="A480" s="79" t="s">
        <v>48</v>
      </c>
      <c r="B480" s="471" t="s">
        <v>518</v>
      </c>
      <c r="C480" s="29" t="str">
        <f t="shared" si="75"/>
        <v>England – PCNs - GREENWELL PCN</v>
      </c>
      <c r="D480" s="50">
        <f t="shared" si="76"/>
        <v>15808</v>
      </c>
      <c r="E480" s="50">
        <f t="shared" si="77"/>
        <v>16235</v>
      </c>
      <c r="F480" s="51">
        <f t="shared" si="78"/>
        <v>37189</v>
      </c>
      <c r="G480" s="51">
        <f t="shared" si="79"/>
        <v>18535</v>
      </c>
      <c r="H480" s="52">
        <f t="shared" si="80"/>
        <v>18654</v>
      </c>
      <c r="I480" s="910">
        <f t="shared" si="83"/>
        <v>15808</v>
      </c>
      <c r="J480" s="910">
        <f t="shared" si="84"/>
        <v>16235</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t="15" hidden="1" x14ac:dyDescent="0.25">
      <c r="A481" s="79" t="s">
        <v>48</v>
      </c>
      <c r="B481" s="471" t="s">
        <v>519</v>
      </c>
      <c r="C481" s="29" t="str">
        <f t="shared" si="75"/>
        <v>England – PCNs - GREENWICH WEST PCN</v>
      </c>
      <c r="D481" s="50">
        <f t="shared" si="76"/>
        <v>14323</v>
      </c>
      <c r="E481" s="50">
        <f t="shared" si="77"/>
        <v>15768</v>
      </c>
      <c r="F481" s="51">
        <f t="shared" si="78"/>
        <v>34647</v>
      </c>
      <c r="G481" s="51">
        <f t="shared" si="79"/>
        <v>16626</v>
      </c>
      <c r="H481" s="52">
        <f t="shared" si="80"/>
        <v>18021</v>
      </c>
      <c r="I481" s="910">
        <f t="shared" si="83"/>
        <v>14323</v>
      </c>
      <c r="J481" s="910">
        <f t="shared" si="84"/>
        <v>15768</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t="15" hidden="1" x14ac:dyDescent="0.25">
      <c r="A482" s="79" t="s">
        <v>48</v>
      </c>
      <c r="B482" s="471" t="s">
        <v>520</v>
      </c>
      <c r="C482" s="29" t="str">
        <f t="shared" si="75"/>
        <v>England – PCNs - GREENWOOD PCN</v>
      </c>
      <c r="D482" s="50">
        <f t="shared" si="76"/>
        <v>23149</v>
      </c>
      <c r="E482" s="50">
        <f t="shared" si="77"/>
        <v>24518</v>
      </c>
      <c r="F482" s="51">
        <f t="shared" si="78"/>
        <v>57197</v>
      </c>
      <c r="G482" s="51">
        <f t="shared" si="79"/>
        <v>28128</v>
      </c>
      <c r="H482" s="52">
        <f t="shared" si="80"/>
        <v>29069</v>
      </c>
      <c r="I482" s="910">
        <f t="shared" si="83"/>
        <v>23149</v>
      </c>
      <c r="J482" s="910">
        <f t="shared" si="84"/>
        <v>24518</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t="15" hidden="1" x14ac:dyDescent="0.25">
      <c r="A483" s="79" t="s">
        <v>48</v>
      </c>
      <c r="B483" s="471" t="s">
        <v>521</v>
      </c>
      <c r="C483" s="29" t="str">
        <f t="shared" si="75"/>
        <v>England – PCNs - GUILDFORD EAST PCN</v>
      </c>
      <c r="D483" s="50">
        <f t="shared" si="76"/>
        <v>22935</v>
      </c>
      <c r="E483" s="50">
        <f t="shared" si="77"/>
        <v>24760</v>
      </c>
      <c r="F483" s="51">
        <f t="shared" si="78"/>
        <v>54057</v>
      </c>
      <c r="G483" s="51">
        <f t="shared" si="79"/>
        <v>26181</v>
      </c>
      <c r="H483" s="52">
        <f t="shared" si="80"/>
        <v>27876</v>
      </c>
      <c r="I483" s="910">
        <f t="shared" si="83"/>
        <v>22935</v>
      </c>
      <c r="J483" s="910">
        <f t="shared" si="84"/>
        <v>24760</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t="15" hidden="1" x14ac:dyDescent="0.25">
      <c r="A484" s="79" t="s">
        <v>48</v>
      </c>
      <c r="B484" s="471" t="s">
        <v>522</v>
      </c>
      <c r="C484" s="29" t="str">
        <f t="shared" si="75"/>
        <v>England – PCNs - HACKNEY DOWNS PCN</v>
      </c>
      <c r="D484" s="50">
        <f t="shared" si="76"/>
        <v>14038</v>
      </c>
      <c r="E484" s="50">
        <f t="shared" si="77"/>
        <v>14765</v>
      </c>
      <c r="F484" s="51">
        <f t="shared" si="78"/>
        <v>34859</v>
      </c>
      <c r="G484" s="51">
        <f t="shared" si="79"/>
        <v>17185</v>
      </c>
      <c r="H484" s="52">
        <f t="shared" si="80"/>
        <v>17674</v>
      </c>
      <c r="I484" s="910">
        <f t="shared" si="83"/>
        <v>14038</v>
      </c>
      <c r="J484" s="910">
        <f t="shared" si="84"/>
        <v>14765</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t="15" hidden="1" x14ac:dyDescent="0.25">
      <c r="A485" s="79" t="s">
        <v>48</v>
      </c>
      <c r="B485" s="471" t="s">
        <v>523</v>
      </c>
      <c r="C485" s="29" t="str">
        <f t="shared" si="75"/>
        <v>England – PCNs - HACKNEY MARSHES PCN</v>
      </c>
      <c r="D485" s="50">
        <f t="shared" si="76"/>
        <v>16328</v>
      </c>
      <c r="E485" s="50">
        <f t="shared" si="77"/>
        <v>17038</v>
      </c>
      <c r="F485" s="51">
        <f t="shared" si="78"/>
        <v>37868</v>
      </c>
      <c r="G485" s="51">
        <f t="shared" si="79"/>
        <v>18595</v>
      </c>
      <c r="H485" s="52">
        <f t="shared" si="80"/>
        <v>19273</v>
      </c>
      <c r="I485" s="910">
        <f t="shared" si="83"/>
        <v>16328</v>
      </c>
      <c r="J485" s="910">
        <f t="shared" si="84"/>
        <v>17038</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t="15" hidden="1" x14ac:dyDescent="0.25">
      <c r="A486" s="79" t="s">
        <v>48</v>
      </c>
      <c r="B486" s="471" t="s">
        <v>524</v>
      </c>
      <c r="C486" s="29" t="str">
        <f t="shared" si="75"/>
        <v>England – PCNs - HADWEN QUEDGELEY PCN</v>
      </c>
      <c r="D486" s="50">
        <f t="shared" si="76"/>
        <v>9446</v>
      </c>
      <c r="E486" s="50">
        <f t="shared" si="77"/>
        <v>10685</v>
      </c>
      <c r="F486" s="51">
        <f t="shared" si="78"/>
        <v>23829</v>
      </c>
      <c r="G486" s="51">
        <f t="shared" si="79"/>
        <v>11319</v>
      </c>
      <c r="H486" s="52">
        <f t="shared" si="80"/>
        <v>12510</v>
      </c>
      <c r="I486" s="910">
        <f t="shared" si="83"/>
        <v>9446</v>
      </c>
      <c r="J486" s="910">
        <f t="shared" si="84"/>
        <v>10685</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t="15" hidden="1" x14ac:dyDescent="0.25">
      <c r="A487" s="79" t="s">
        <v>48</v>
      </c>
      <c r="B487" s="471" t="s">
        <v>525</v>
      </c>
      <c r="C487" s="29" t="str">
        <f t="shared" si="75"/>
        <v>England – PCNs - HAILSHAM PCN</v>
      </c>
      <c r="D487" s="50">
        <f t="shared" si="76"/>
        <v>11463</v>
      </c>
      <c r="E487" s="50">
        <f t="shared" si="77"/>
        <v>12959</v>
      </c>
      <c r="F487" s="51">
        <f t="shared" si="78"/>
        <v>28275</v>
      </c>
      <c r="G487" s="51">
        <f t="shared" si="79"/>
        <v>13485</v>
      </c>
      <c r="H487" s="52">
        <f t="shared" si="80"/>
        <v>14790</v>
      </c>
      <c r="I487" s="910">
        <f t="shared" si="83"/>
        <v>11463</v>
      </c>
      <c r="J487" s="910">
        <f t="shared" si="84"/>
        <v>12959</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t="15" hidden="1" x14ac:dyDescent="0.25">
      <c r="A488" s="79" t="s">
        <v>48</v>
      </c>
      <c r="B488" s="471" t="s">
        <v>526</v>
      </c>
      <c r="C488" s="29" t="str">
        <f t="shared" si="75"/>
        <v>England – PCNs - HALESOWEN PCN</v>
      </c>
      <c r="D488" s="50">
        <f t="shared" si="76"/>
        <v>15936</v>
      </c>
      <c r="E488" s="50">
        <f t="shared" si="77"/>
        <v>17264</v>
      </c>
      <c r="F488" s="51">
        <f t="shared" si="78"/>
        <v>38937</v>
      </c>
      <c r="G488" s="51">
        <f t="shared" si="79"/>
        <v>18867</v>
      </c>
      <c r="H488" s="52">
        <f t="shared" si="80"/>
        <v>20070</v>
      </c>
      <c r="I488" s="910">
        <f t="shared" si="83"/>
        <v>15936</v>
      </c>
      <c r="J488" s="910">
        <f t="shared" si="84"/>
        <v>17264</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t="15" hidden="1" x14ac:dyDescent="0.25">
      <c r="A489" s="79" t="s">
        <v>48</v>
      </c>
      <c r="B489" s="471" t="s">
        <v>527</v>
      </c>
      <c r="C489" s="29" t="str">
        <f t="shared" si="75"/>
        <v>England – PCNs - HALO PCN</v>
      </c>
      <c r="D489" s="50">
        <f t="shared" si="76"/>
        <v>12778</v>
      </c>
      <c r="E489" s="50">
        <f t="shared" si="77"/>
        <v>13716</v>
      </c>
      <c r="F489" s="51">
        <f t="shared" si="78"/>
        <v>30937</v>
      </c>
      <c r="G489" s="51">
        <f t="shared" si="79"/>
        <v>15032</v>
      </c>
      <c r="H489" s="52">
        <f t="shared" si="80"/>
        <v>15905</v>
      </c>
      <c r="I489" s="910">
        <f t="shared" si="83"/>
        <v>12778</v>
      </c>
      <c r="J489" s="910">
        <f t="shared" si="84"/>
        <v>13716</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t="15" hidden="1" x14ac:dyDescent="0.25">
      <c r="A490" s="79" t="s">
        <v>48</v>
      </c>
      <c r="B490" s="471" t="s">
        <v>528</v>
      </c>
      <c r="C490" s="29" t="str">
        <f t="shared" si="75"/>
        <v>England – PCNs - HAMBLETON NORTH PCN</v>
      </c>
      <c r="D490" s="50">
        <f t="shared" si="76"/>
        <v>17754</v>
      </c>
      <c r="E490" s="50">
        <f t="shared" si="77"/>
        <v>19920</v>
      </c>
      <c r="F490" s="51">
        <f t="shared" si="78"/>
        <v>42323</v>
      </c>
      <c r="G490" s="51">
        <f t="shared" si="79"/>
        <v>20115</v>
      </c>
      <c r="H490" s="52">
        <f t="shared" si="80"/>
        <v>22208</v>
      </c>
      <c r="I490" s="910">
        <f t="shared" si="83"/>
        <v>17754</v>
      </c>
      <c r="J490" s="910">
        <f t="shared" si="84"/>
        <v>19920</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t="15" hidden="1" x14ac:dyDescent="0.25">
      <c r="A491" s="79" t="s">
        <v>48</v>
      </c>
      <c r="B491" s="471" t="s">
        <v>529</v>
      </c>
      <c r="C491" s="29" t="str">
        <f t="shared" si="75"/>
        <v>England – PCNs - HAMBLETON SOUTH PCN</v>
      </c>
      <c r="D491" s="50">
        <f t="shared" si="76"/>
        <v>11760</v>
      </c>
      <c r="E491" s="50">
        <f t="shared" si="77"/>
        <v>13078</v>
      </c>
      <c r="F491" s="51">
        <f t="shared" si="78"/>
        <v>28130</v>
      </c>
      <c r="G491" s="51">
        <f t="shared" si="79"/>
        <v>13417</v>
      </c>
      <c r="H491" s="52">
        <f t="shared" si="80"/>
        <v>14713</v>
      </c>
      <c r="I491" s="910">
        <f t="shared" si="83"/>
        <v>11760</v>
      </c>
      <c r="J491" s="910">
        <f t="shared" si="84"/>
        <v>13078</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t="15" hidden="1" x14ac:dyDescent="0.25">
      <c r="A492" s="79" t="s">
        <v>48</v>
      </c>
      <c r="B492" s="471" t="s">
        <v>530</v>
      </c>
      <c r="C492" s="29" t="str">
        <f t="shared" ref="C492:C555" si="85">CONCATENATE(A492," - ",B492)</f>
        <v>England – PCNs - HAMMERSMITH &amp; FULHAM CENTRAL PCN</v>
      </c>
      <c r="D492" s="50">
        <f t="shared" ref="D492:D555" si="86">I492</f>
        <v>13432</v>
      </c>
      <c r="E492" s="50">
        <f t="shared" ref="E492:E555" si="87">J492</f>
        <v>14550</v>
      </c>
      <c r="F492" s="51">
        <f t="shared" ref="F492:F555" si="88">G492+H492</f>
        <v>30719</v>
      </c>
      <c r="G492" s="51">
        <f t="shared" ref="G492:G555" si="89">SUM(M492:CY492)</f>
        <v>14861</v>
      </c>
      <c r="H492" s="52">
        <f t="shared" ref="H492:H555" si="90">SUM(CZ492:GL492)</f>
        <v>15858</v>
      </c>
      <c r="I492" s="910">
        <f t="shared" si="83"/>
        <v>13432</v>
      </c>
      <c r="J492" s="910">
        <f t="shared" si="84"/>
        <v>14550</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t="15" hidden="1" x14ac:dyDescent="0.25">
      <c r="A493" s="79" t="s">
        <v>48</v>
      </c>
      <c r="B493" s="471" t="s">
        <v>531</v>
      </c>
      <c r="C493" s="29" t="str">
        <f t="shared" si="85"/>
        <v>England – PCNs - HAMMERSMITH &amp; FULHAM PARTNERSHIP PCN</v>
      </c>
      <c r="D493" s="50">
        <f t="shared" si="86"/>
        <v>27320</v>
      </c>
      <c r="E493" s="50">
        <f t="shared" si="87"/>
        <v>29525</v>
      </c>
      <c r="F493" s="51">
        <f t="shared" si="88"/>
        <v>63702</v>
      </c>
      <c r="G493" s="51">
        <f t="shared" si="89"/>
        <v>30701</v>
      </c>
      <c r="H493" s="52">
        <f t="shared" si="90"/>
        <v>33001</v>
      </c>
      <c r="I493" s="910">
        <f t="shared" si="83"/>
        <v>27320</v>
      </c>
      <c r="J493" s="910">
        <f t="shared" si="84"/>
        <v>29525</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t="15" hidden="1" x14ac:dyDescent="0.25">
      <c r="A494" s="79" t="s">
        <v>48</v>
      </c>
      <c r="B494" s="471" t="s">
        <v>532</v>
      </c>
      <c r="C494" s="29" t="str">
        <f t="shared" si="85"/>
        <v>England – PCNs - HAMPTON PCN</v>
      </c>
      <c r="D494" s="50">
        <f t="shared" si="86"/>
        <v>13005</v>
      </c>
      <c r="E494" s="50">
        <f t="shared" si="87"/>
        <v>14235</v>
      </c>
      <c r="F494" s="51">
        <f t="shared" si="88"/>
        <v>31685</v>
      </c>
      <c r="G494" s="51">
        <f t="shared" si="89"/>
        <v>15240</v>
      </c>
      <c r="H494" s="52">
        <f t="shared" si="90"/>
        <v>16445</v>
      </c>
      <c r="I494" s="910">
        <f t="shared" si="83"/>
        <v>13005</v>
      </c>
      <c r="J494" s="910">
        <f t="shared" si="84"/>
        <v>14235</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t="15" hidden="1" x14ac:dyDescent="0.25">
      <c r="A495" s="79" t="s">
        <v>48</v>
      </c>
      <c r="B495" s="471" t="s">
        <v>533</v>
      </c>
      <c r="C495" s="29" t="str">
        <f t="shared" si="85"/>
        <v>England – PCNs - HANLEY, BUCKNALL &amp; BENTILEE PCN</v>
      </c>
      <c r="D495" s="50">
        <f t="shared" si="86"/>
        <v>12980</v>
      </c>
      <c r="E495" s="50">
        <f t="shared" si="87"/>
        <v>12585</v>
      </c>
      <c r="F495" s="51">
        <f t="shared" si="88"/>
        <v>30127</v>
      </c>
      <c r="G495" s="51">
        <f t="shared" si="89"/>
        <v>15331</v>
      </c>
      <c r="H495" s="52">
        <f t="shared" si="90"/>
        <v>14796</v>
      </c>
      <c r="I495" s="910">
        <f t="shared" si="83"/>
        <v>12980</v>
      </c>
      <c r="J495" s="910">
        <f t="shared" si="84"/>
        <v>12585</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t="15" hidden="1" x14ac:dyDescent="0.25">
      <c r="A496" s="79" t="s">
        <v>48</v>
      </c>
      <c r="B496" s="471" t="s">
        <v>534</v>
      </c>
      <c r="C496" s="29" t="str">
        <f t="shared" si="85"/>
        <v>England – PCNs - HARBORNE PCN</v>
      </c>
      <c r="D496" s="50">
        <f t="shared" si="86"/>
        <v>23736</v>
      </c>
      <c r="E496" s="50">
        <f t="shared" si="87"/>
        <v>24204</v>
      </c>
      <c r="F496" s="51">
        <f t="shared" si="88"/>
        <v>52667</v>
      </c>
      <c r="G496" s="51">
        <f t="shared" si="89"/>
        <v>26132</v>
      </c>
      <c r="H496" s="52">
        <f t="shared" si="90"/>
        <v>26535</v>
      </c>
      <c r="I496" s="910">
        <f t="shared" si="83"/>
        <v>23736</v>
      </c>
      <c r="J496" s="910">
        <f t="shared" si="84"/>
        <v>24204</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t="15" hidden="1" x14ac:dyDescent="0.25">
      <c r="A497" s="79" t="s">
        <v>48</v>
      </c>
      <c r="B497" s="471" t="s">
        <v>535</v>
      </c>
      <c r="C497" s="29" t="str">
        <f t="shared" si="85"/>
        <v>England – PCNs - HARINGEY - EAST CENTRAL PCN</v>
      </c>
      <c r="D497" s="50">
        <f t="shared" si="86"/>
        <v>18982</v>
      </c>
      <c r="E497" s="50">
        <f t="shared" si="87"/>
        <v>18684</v>
      </c>
      <c r="F497" s="51">
        <f t="shared" si="88"/>
        <v>42558</v>
      </c>
      <c r="G497" s="51">
        <f t="shared" si="89"/>
        <v>21504</v>
      </c>
      <c r="H497" s="52">
        <f t="shared" si="90"/>
        <v>21054</v>
      </c>
      <c r="I497" s="910">
        <f t="shared" si="83"/>
        <v>18982</v>
      </c>
      <c r="J497" s="910">
        <f t="shared" si="84"/>
        <v>18684</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t="15" hidden="1" x14ac:dyDescent="0.25">
      <c r="A498" s="79" t="s">
        <v>48</v>
      </c>
      <c r="B498" s="471" t="s">
        <v>536</v>
      </c>
      <c r="C498" s="29" t="str">
        <f t="shared" si="85"/>
        <v>England – PCNs - HARINGEY - N15/SOUTH EAST PCN</v>
      </c>
      <c r="D498" s="50">
        <f t="shared" si="86"/>
        <v>19359</v>
      </c>
      <c r="E498" s="50">
        <f t="shared" si="87"/>
        <v>18340</v>
      </c>
      <c r="F498" s="51">
        <f t="shared" si="88"/>
        <v>42551</v>
      </c>
      <c r="G498" s="51">
        <f t="shared" si="89"/>
        <v>21828</v>
      </c>
      <c r="H498" s="52">
        <f t="shared" si="90"/>
        <v>20723</v>
      </c>
      <c r="I498" s="910">
        <f t="shared" si="83"/>
        <v>19359</v>
      </c>
      <c r="J498" s="910">
        <f t="shared" si="84"/>
        <v>18340</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t="15" hidden="1" x14ac:dyDescent="0.25">
      <c r="A499" s="79" t="s">
        <v>48</v>
      </c>
      <c r="B499" s="471" t="s">
        <v>537</v>
      </c>
      <c r="C499" s="29" t="str">
        <f t="shared" si="85"/>
        <v>England – PCNs - HARINGEY - NORTH CENTRAL PCN</v>
      </c>
      <c r="D499" s="50">
        <f t="shared" si="86"/>
        <v>19340</v>
      </c>
      <c r="E499" s="50">
        <f t="shared" si="87"/>
        <v>19761</v>
      </c>
      <c r="F499" s="51">
        <f t="shared" si="88"/>
        <v>44830</v>
      </c>
      <c r="G499" s="51">
        <f t="shared" si="89"/>
        <v>22303</v>
      </c>
      <c r="H499" s="52">
        <f t="shared" si="90"/>
        <v>22527</v>
      </c>
      <c r="I499" s="910">
        <f t="shared" si="83"/>
        <v>19340</v>
      </c>
      <c r="J499" s="910">
        <f t="shared" si="84"/>
        <v>19761</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t="15" hidden="1" x14ac:dyDescent="0.25">
      <c r="A500" s="79" t="s">
        <v>48</v>
      </c>
      <c r="B500" s="471" t="s">
        <v>538</v>
      </c>
      <c r="C500" s="29" t="str">
        <f t="shared" si="85"/>
        <v>England – PCNs - HARINGEY - NORTH EAST PCN</v>
      </c>
      <c r="D500" s="50">
        <f t="shared" si="86"/>
        <v>21626</v>
      </c>
      <c r="E500" s="50">
        <f t="shared" si="87"/>
        <v>21222</v>
      </c>
      <c r="F500" s="51">
        <f t="shared" si="88"/>
        <v>49095</v>
      </c>
      <c r="G500" s="51">
        <f t="shared" si="89"/>
        <v>24755</v>
      </c>
      <c r="H500" s="52">
        <f t="shared" si="90"/>
        <v>24340</v>
      </c>
      <c r="I500" s="910">
        <f t="shared" si="83"/>
        <v>21626</v>
      </c>
      <c r="J500" s="910">
        <f t="shared" si="84"/>
        <v>21222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t="15" hidden="1" x14ac:dyDescent="0.25">
      <c r="A501" s="79" t="s">
        <v>48</v>
      </c>
      <c r="B501" s="471" t="s">
        <v>539</v>
      </c>
      <c r="C501" s="29" t="str">
        <f t="shared" si="85"/>
        <v>England – PCNs - HARINGEY - NORTH WEST PCN</v>
      </c>
      <c r="D501" s="50">
        <f t="shared" si="86"/>
        <v>20157</v>
      </c>
      <c r="E501" s="50">
        <f t="shared" si="87"/>
        <v>22853</v>
      </c>
      <c r="F501" s="51">
        <f t="shared" si="88"/>
        <v>49343</v>
      </c>
      <c r="G501" s="51">
        <f t="shared" si="89"/>
        <v>23387</v>
      </c>
      <c r="H501" s="52">
        <f t="shared" si="90"/>
        <v>25956</v>
      </c>
      <c r="I501" s="910">
        <f t="shared" si="83"/>
        <v>20157</v>
      </c>
      <c r="J501" s="910">
        <f t="shared" si="84"/>
        <v>22853</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t="15" hidden="1" x14ac:dyDescent="0.25">
      <c r="A502" s="79" t="s">
        <v>48</v>
      </c>
      <c r="B502" s="471" t="s">
        <v>540</v>
      </c>
      <c r="C502" s="29" t="str">
        <f t="shared" si="85"/>
        <v>England – PCNs - HARINGEY - SOUTH WEST PCN</v>
      </c>
      <c r="D502" s="50">
        <f t="shared" si="86"/>
        <v>14263</v>
      </c>
      <c r="E502" s="50">
        <f t="shared" si="87"/>
        <v>15710</v>
      </c>
      <c r="F502" s="51">
        <f t="shared" si="88"/>
        <v>33903</v>
      </c>
      <c r="G502" s="51">
        <f t="shared" si="89"/>
        <v>16285</v>
      </c>
      <c r="H502" s="52">
        <f t="shared" si="90"/>
        <v>17618</v>
      </c>
      <c r="I502" s="910">
        <f t="shared" si="83"/>
        <v>14263</v>
      </c>
      <c r="J502" s="910">
        <f t="shared" si="84"/>
        <v>15710</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t="15" hidden="1" x14ac:dyDescent="0.25">
      <c r="A503" s="79" t="s">
        <v>48</v>
      </c>
      <c r="B503" s="471" t="s">
        <v>541</v>
      </c>
      <c r="C503" s="29" t="str">
        <f t="shared" si="85"/>
        <v>England – PCNs - HARINGEY - WELBOURNE PCN</v>
      </c>
      <c r="D503" s="50">
        <f t="shared" si="86"/>
        <v>22064</v>
      </c>
      <c r="E503" s="50">
        <f t="shared" si="87"/>
        <v>22042</v>
      </c>
      <c r="F503" s="51">
        <f t="shared" si="88"/>
        <v>51032</v>
      </c>
      <c r="G503" s="51">
        <f t="shared" si="89"/>
        <v>25560</v>
      </c>
      <c r="H503" s="52">
        <f t="shared" si="90"/>
        <v>25472</v>
      </c>
      <c r="I503" s="910">
        <f t="shared" si="83"/>
        <v>22064</v>
      </c>
      <c r="J503" s="910">
        <f t="shared" si="84"/>
        <v>22042</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t="15" hidden="1" x14ac:dyDescent="0.25">
      <c r="A504" s="79" t="s">
        <v>48</v>
      </c>
      <c r="B504" s="471" t="s">
        <v>542</v>
      </c>
      <c r="C504" s="29" t="str">
        <f t="shared" si="85"/>
        <v>England – PCNs - HARLOW NORTH PCN</v>
      </c>
      <c r="D504" s="50">
        <f t="shared" si="86"/>
        <v>23217</v>
      </c>
      <c r="E504" s="50">
        <f t="shared" si="87"/>
        <v>24664</v>
      </c>
      <c r="F504" s="51">
        <f t="shared" si="88"/>
        <v>57675</v>
      </c>
      <c r="G504" s="51">
        <f t="shared" si="89"/>
        <v>28236</v>
      </c>
      <c r="H504" s="52">
        <f t="shared" si="90"/>
        <v>29439</v>
      </c>
      <c r="I504" s="910">
        <f t="shared" si="83"/>
        <v>23217</v>
      </c>
      <c r="J504" s="910">
        <f t="shared" si="84"/>
        <v>24664</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t="15" hidden="1" x14ac:dyDescent="0.25">
      <c r="A505" s="79" t="s">
        <v>48</v>
      </c>
      <c r="B505" s="471" t="s">
        <v>543</v>
      </c>
      <c r="C505" s="29" t="str">
        <f t="shared" si="85"/>
        <v>England – PCNs - HARLOW SOUTH PCN</v>
      </c>
      <c r="D505" s="50">
        <f t="shared" si="86"/>
        <v>15689</v>
      </c>
      <c r="E505" s="50">
        <f t="shared" si="87"/>
        <v>16713</v>
      </c>
      <c r="F505" s="51">
        <f t="shared" si="88"/>
        <v>38879</v>
      </c>
      <c r="G505" s="51">
        <f t="shared" si="89"/>
        <v>18992</v>
      </c>
      <c r="H505" s="52">
        <f t="shared" si="90"/>
        <v>19887</v>
      </c>
      <c r="I505" s="910">
        <f t="shared" si="83"/>
        <v>15689</v>
      </c>
      <c r="J505" s="910">
        <f t="shared" si="84"/>
        <v>16713</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t="15" hidden="1" x14ac:dyDescent="0.25">
      <c r="A506" s="79" t="s">
        <v>48</v>
      </c>
      <c r="B506" s="471" t="s">
        <v>544</v>
      </c>
      <c r="C506" s="29" t="str">
        <f t="shared" si="85"/>
        <v>England – PCNs - HARNESS NORTH PCN</v>
      </c>
      <c r="D506" s="50">
        <f t="shared" si="86"/>
        <v>34158</v>
      </c>
      <c r="E506" s="50">
        <f t="shared" si="87"/>
        <v>33244</v>
      </c>
      <c r="F506" s="51">
        <f t="shared" si="88"/>
        <v>77727</v>
      </c>
      <c r="G506" s="51">
        <f t="shared" si="89"/>
        <v>39487</v>
      </c>
      <c r="H506" s="52">
        <f t="shared" si="90"/>
        <v>38240</v>
      </c>
      <c r="I506" s="910">
        <f t="shared" si="83"/>
        <v>34158</v>
      </c>
      <c r="J506" s="910">
        <f t="shared" si="84"/>
        <v>33244</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t="15" hidden="1" x14ac:dyDescent="0.25">
      <c r="A507" s="79" t="s">
        <v>48</v>
      </c>
      <c r="B507" s="471" t="s">
        <v>545</v>
      </c>
      <c r="C507" s="29" t="str">
        <f t="shared" si="85"/>
        <v>England – PCNs - HARNESS SOUTH PCN</v>
      </c>
      <c r="D507" s="50">
        <f t="shared" si="86"/>
        <v>29701</v>
      </c>
      <c r="E507" s="50">
        <f t="shared" si="87"/>
        <v>30335</v>
      </c>
      <c r="F507" s="51">
        <f t="shared" si="88"/>
        <v>69944</v>
      </c>
      <c r="G507" s="51">
        <f t="shared" si="89"/>
        <v>34790</v>
      </c>
      <c r="H507" s="52">
        <f t="shared" si="90"/>
        <v>35154</v>
      </c>
      <c r="I507" s="910">
        <f t="shared" si="83"/>
        <v>29701</v>
      </c>
      <c r="J507" s="910">
        <f t="shared" si="84"/>
        <v>30335</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t="15" hidden="1" x14ac:dyDescent="0.25">
      <c r="A508" s="79" t="s">
        <v>48</v>
      </c>
      <c r="B508" s="471" t="s">
        <v>546</v>
      </c>
      <c r="C508" s="29" t="str">
        <f t="shared" si="85"/>
        <v>England – PCNs - HARPENDEN HEALTH PCN</v>
      </c>
      <c r="D508" s="50">
        <f t="shared" si="86"/>
        <v>17072</v>
      </c>
      <c r="E508" s="50">
        <f t="shared" si="87"/>
        <v>18365</v>
      </c>
      <c r="F508" s="51">
        <f t="shared" si="88"/>
        <v>41502</v>
      </c>
      <c r="G508" s="51">
        <f t="shared" si="89"/>
        <v>20216</v>
      </c>
      <c r="H508" s="52">
        <f t="shared" si="90"/>
        <v>21286</v>
      </c>
      <c r="I508" s="910">
        <f t="shared" si="83"/>
        <v>17072</v>
      </c>
      <c r="J508" s="910">
        <f t="shared" si="84"/>
        <v>18365</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t="15" hidden="1" x14ac:dyDescent="0.25">
      <c r="A509" s="79" t="s">
        <v>48</v>
      </c>
      <c r="B509" s="471" t="s">
        <v>547</v>
      </c>
      <c r="C509" s="29" t="str">
        <f t="shared" si="85"/>
        <v>England – PCNs - HARROW COLLABORATIVE PCN</v>
      </c>
      <c r="D509" s="50">
        <f t="shared" si="86"/>
        <v>18351</v>
      </c>
      <c r="E509" s="50">
        <f t="shared" si="87"/>
        <v>18124</v>
      </c>
      <c r="F509" s="51">
        <f t="shared" si="88"/>
        <v>42932</v>
      </c>
      <c r="G509" s="51">
        <f t="shared" si="89"/>
        <v>21696</v>
      </c>
      <c r="H509" s="52">
        <f t="shared" si="90"/>
        <v>21236</v>
      </c>
      <c r="I509" s="910">
        <f t="shared" si="83"/>
        <v>18351</v>
      </c>
      <c r="J509" s="910">
        <f t="shared" si="84"/>
        <v>18124</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t="15" hidden="1" x14ac:dyDescent="0.25">
      <c r="A510" s="79" t="s">
        <v>48</v>
      </c>
      <c r="B510" s="471" t="s">
        <v>548</v>
      </c>
      <c r="C510" s="29" t="str">
        <f t="shared" si="85"/>
        <v>England – PCNs - HARROW EAST PCN</v>
      </c>
      <c r="D510" s="50">
        <f t="shared" si="86"/>
        <v>15942</v>
      </c>
      <c r="E510" s="50">
        <f t="shared" si="87"/>
        <v>14475</v>
      </c>
      <c r="F510" s="51">
        <f t="shared" si="88"/>
        <v>35935</v>
      </c>
      <c r="G510" s="51">
        <f t="shared" si="89"/>
        <v>18832</v>
      </c>
      <c r="H510" s="52">
        <f t="shared" si="90"/>
        <v>17103</v>
      </c>
      <c r="I510" s="910">
        <f t="shared" si="83"/>
        <v>15942</v>
      </c>
      <c r="J510" s="910">
        <f t="shared" si="84"/>
        <v>14475</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t="15" hidden="1" x14ac:dyDescent="0.25">
      <c r="A511" s="79" t="s">
        <v>48</v>
      </c>
      <c r="B511" s="471" t="s">
        <v>549</v>
      </c>
      <c r="C511" s="29" t="str">
        <f t="shared" si="85"/>
        <v>England – PCNs - HARTHILL EAST RIDING PCN</v>
      </c>
      <c r="D511" s="50">
        <f t="shared" si="86"/>
        <v>14113</v>
      </c>
      <c r="E511" s="50">
        <f t="shared" si="87"/>
        <v>15480</v>
      </c>
      <c r="F511" s="51">
        <f t="shared" si="88"/>
        <v>33640</v>
      </c>
      <c r="G511" s="51">
        <f t="shared" si="89"/>
        <v>16170</v>
      </c>
      <c r="H511" s="52">
        <f t="shared" si="90"/>
        <v>17470</v>
      </c>
      <c r="I511" s="910">
        <f t="shared" si="83"/>
        <v>14113</v>
      </c>
      <c r="J511" s="910">
        <f t="shared" si="84"/>
        <v>15480</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t="15" hidden="1" x14ac:dyDescent="0.25">
      <c r="A512" s="79" t="s">
        <v>48</v>
      </c>
      <c r="B512" s="471" t="s">
        <v>550</v>
      </c>
      <c r="C512" s="29" t="str">
        <f t="shared" si="85"/>
        <v>England – PCNs - HARTLEPOOL HEALTH PCN</v>
      </c>
      <c r="D512" s="50">
        <f t="shared" si="86"/>
        <v>11838</v>
      </c>
      <c r="E512" s="50">
        <f t="shared" si="87"/>
        <v>12190</v>
      </c>
      <c r="F512" s="51">
        <f t="shared" si="88"/>
        <v>27711</v>
      </c>
      <c r="G512" s="51">
        <f t="shared" si="89"/>
        <v>13741</v>
      </c>
      <c r="H512" s="52">
        <f t="shared" si="90"/>
        <v>13970</v>
      </c>
      <c r="I512" s="910">
        <f t="shared" si="83"/>
        <v>11838</v>
      </c>
      <c r="J512" s="910">
        <f t="shared" si="84"/>
        <v>12190</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t="15" hidden="1" x14ac:dyDescent="0.25">
      <c r="A513" s="79" t="s">
        <v>48</v>
      </c>
      <c r="B513" s="471" t="s">
        <v>551</v>
      </c>
      <c r="C513" s="29" t="str">
        <f t="shared" si="85"/>
        <v>England – PCNs - HARTLEPOOL PCN</v>
      </c>
      <c r="D513" s="50">
        <f t="shared" si="86"/>
        <v>12297</v>
      </c>
      <c r="E513" s="50">
        <f t="shared" si="87"/>
        <v>13504</v>
      </c>
      <c r="F513" s="51">
        <f t="shared" si="88"/>
        <v>29997</v>
      </c>
      <c r="G513" s="51">
        <f t="shared" si="89"/>
        <v>14422</v>
      </c>
      <c r="H513" s="52">
        <f t="shared" si="90"/>
        <v>15575</v>
      </c>
      <c r="I513" s="910">
        <f t="shared" si="83"/>
        <v>12297</v>
      </c>
      <c r="J513" s="910">
        <f t="shared" si="84"/>
        <v>13504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t="15" hidden="1" x14ac:dyDescent="0.25">
      <c r="A514" s="79" t="s">
        <v>48</v>
      </c>
      <c r="B514" s="471" t="s">
        <v>552</v>
      </c>
      <c r="C514" s="29" t="str">
        <f t="shared" si="85"/>
        <v>England – PCNs - HASP PCN - HULL ASSOCIATION OF SIMILAR PRACTICES</v>
      </c>
      <c r="D514" s="50">
        <f t="shared" si="86"/>
        <v>12889</v>
      </c>
      <c r="E514" s="50">
        <f t="shared" si="87"/>
        <v>13585</v>
      </c>
      <c r="F514" s="51">
        <f t="shared" si="88"/>
        <v>31275</v>
      </c>
      <c r="G514" s="51">
        <f t="shared" si="89"/>
        <v>15297</v>
      </c>
      <c r="H514" s="52">
        <f t="shared" si="90"/>
        <v>15978</v>
      </c>
      <c r="I514" s="910">
        <f t="shared" si="83"/>
        <v>12889</v>
      </c>
      <c r="J514" s="910">
        <f t="shared" si="84"/>
        <v>13585</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t="15" hidden="1" x14ac:dyDescent="0.25">
      <c r="A515" s="79" t="s">
        <v>48</v>
      </c>
      <c r="B515" s="471" t="s">
        <v>553</v>
      </c>
      <c r="C515" s="29" t="str">
        <f t="shared" si="85"/>
        <v>England – PCNs - HASTINGS &amp; ST LEONARDS PCN</v>
      </c>
      <c r="D515" s="50">
        <f t="shared" si="86"/>
        <v>38799</v>
      </c>
      <c r="E515" s="50">
        <f t="shared" si="87"/>
        <v>41514</v>
      </c>
      <c r="F515" s="51">
        <f t="shared" si="88"/>
        <v>92274</v>
      </c>
      <c r="G515" s="51">
        <f t="shared" si="89"/>
        <v>44909</v>
      </c>
      <c r="H515" s="52">
        <f t="shared" si="90"/>
        <v>47365</v>
      </c>
      <c r="I515" s="910">
        <f t="shared" si="83"/>
        <v>38799</v>
      </c>
      <c r="J515" s="910">
        <f t="shared" si="84"/>
        <v>41514</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t="15" hidden="1" x14ac:dyDescent="0.25">
      <c r="A516" s="79" t="s">
        <v>48</v>
      </c>
      <c r="B516" s="471" t="s">
        <v>554</v>
      </c>
      <c r="C516" s="29" t="str">
        <f t="shared" si="85"/>
        <v>England – PCNs - HATFIELD PCN</v>
      </c>
      <c r="D516" s="50">
        <f t="shared" si="86"/>
        <v>22227</v>
      </c>
      <c r="E516" s="50">
        <f t="shared" si="87"/>
        <v>21053</v>
      </c>
      <c r="F516" s="51">
        <f t="shared" si="88"/>
        <v>49422</v>
      </c>
      <c r="G516" s="51">
        <f t="shared" si="89"/>
        <v>25382</v>
      </c>
      <c r="H516" s="52">
        <f t="shared" si="90"/>
        <v>24040</v>
      </c>
      <c r="I516" s="910">
        <f t="shared" si="83"/>
        <v>22227</v>
      </c>
      <c r="J516" s="910">
        <f t="shared" si="84"/>
        <v>21053</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t="15" hidden="1" x14ac:dyDescent="0.25">
      <c r="A517" s="79" t="s">
        <v>48</v>
      </c>
      <c r="B517" s="471" t="s">
        <v>555</v>
      </c>
      <c r="C517" s="29" t="str">
        <f t="shared" si="85"/>
        <v>England – PCNs - HATTERS HEALTH PCN</v>
      </c>
      <c r="D517" s="50">
        <f t="shared" si="86"/>
        <v>18499</v>
      </c>
      <c r="E517" s="50">
        <f t="shared" si="87"/>
        <v>18627</v>
      </c>
      <c r="F517" s="51">
        <f t="shared" si="88"/>
        <v>44797</v>
      </c>
      <c r="G517" s="51">
        <f t="shared" si="89"/>
        <v>22549</v>
      </c>
      <c r="H517" s="52">
        <f t="shared" si="90"/>
        <v>22248</v>
      </c>
      <c r="I517" s="910">
        <f t="shared" si="83"/>
        <v>18499</v>
      </c>
      <c r="J517" s="910">
        <f t="shared" si="84"/>
        <v>18627</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t="15" hidden="1" x14ac:dyDescent="0.25">
      <c r="A518" s="79" t="s">
        <v>48</v>
      </c>
      <c r="B518" s="471" t="s">
        <v>556</v>
      </c>
      <c r="C518" s="29" t="str">
        <f t="shared" si="85"/>
        <v>England – PCNs - HAVANT AND WATERLOOVILLE PCN</v>
      </c>
      <c r="D518" s="50">
        <f t="shared" si="86"/>
        <v>25043</v>
      </c>
      <c r="E518" s="50">
        <f t="shared" si="87"/>
        <v>28187</v>
      </c>
      <c r="F518" s="51">
        <f t="shared" si="88"/>
        <v>61765</v>
      </c>
      <c r="G518" s="51">
        <f t="shared" si="89"/>
        <v>29460</v>
      </c>
      <c r="H518" s="52">
        <f t="shared" si="90"/>
        <v>32305</v>
      </c>
      <c r="I518" s="910">
        <f t="shared" si="83"/>
        <v>25043</v>
      </c>
      <c r="J518" s="910">
        <f t="shared" si="84"/>
        <v>28187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t="15" hidden="1" x14ac:dyDescent="0.25">
      <c r="A519" s="79" t="s">
        <v>48</v>
      </c>
      <c r="B519" s="471" t="s">
        <v>557</v>
      </c>
      <c r="C519" s="29" t="str">
        <f t="shared" si="85"/>
        <v>England – PCNs - HAVERHILL PCN</v>
      </c>
      <c r="D519" s="50">
        <f t="shared" si="86"/>
        <v>16950</v>
      </c>
      <c r="E519" s="50">
        <f t="shared" si="87"/>
        <v>17969</v>
      </c>
      <c r="F519" s="51">
        <f t="shared" si="88"/>
        <v>40306</v>
      </c>
      <c r="G519" s="51">
        <f t="shared" si="89"/>
        <v>19667</v>
      </c>
      <c r="H519" s="52">
        <f t="shared" si="90"/>
        <v>20639</v>
      </c>
      <c r="I519" s="910">
        <f t="shared" si="83"/>
        <v>16950</v>
      </c>
      <c r="J519" s="910">
        <f t="shared" si="84"/>
        <v>17969</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t="15" hidden="1" x14ac:dyDescent="0.25">
      <c r="A520" s="79" t="s">
        <v>48</v>
      </c>
      <c r="B520" s="471" t="s">
        <v>558</v>
      </c>
      <c r="C520" s="29" t="str">
        <f t="shared" si="85"/>
        <v>England – PCNs - HAVERING CREST PCN</v>
      </c>
      <c r="D520" s="50">
        <f t="shared" si="86"/>
        <v>14550</v>
      </c>
      <c r="E520" s="50">
        <f t="shared" si="87"/>
        <v>15807</v>
      </c>
      <c r="F520" s="51">
        <f t="shared" si="88"/>
        <v>36308</v>
      </c>
      <c r="G520" s="51">
        <f t="shared" si="89"/>
        <v>17604</v>
      </c>
      <c r="H520" s="52">
        <f t="shared" si="90"/>
        <v>18704</v>
      </c>
      <c r="I520" s="910">
        <f t="shared" si="83"/>
        <v>14550</v>
      </c>
      <c r="J520" s="910">
        <f t="shared" si="84"/>
        <v>15807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t="15" hidden="1" x14ac:dyDescent="0.25">
      <c r="A521" s="79" t="s">
        <v>48</v>
      </c>
      <c r="B521" s="471" t="s">
        <v>559</v>
      </c>
      <c r="C521" s="29" t="str">
        <f t="shared" si="85"/>
        <v>England – PCNs - HAVERING LIBERTY PCN</v>
      </c>
      <c r="D521" s="50">
        <f t="shared" si="86"/>
        <v>18768</v>
      </c>
      <c r="E521" s="50">
        <f t="shared" si="87"/>
        <v>21248</v>
      </c>
      <c r="F521" s="51">
        <f t="shared" si="88"/>
        <v>46755</v>
      </c>
      <c r="G521" s="51">
        <f t="shared" si="89"/>
        <v>22257</v>
      </c>
      <c r="H521" s="52">
        <f t="shared" si="90"/>
        <v>24498</v>
      </c>
      <c r="I521" s="910">
        <f t="shared" si="83"/>
        <v>18768</v>
      </c>
      <c r="J521" s="910">
        <f t="shared" si="84"/>
        <v>21248</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t="15" hidden="1" x14ac:dyDescent="0.25">
      <c r="A522" s="79" t="s">
        <v>48</v>
      </c>
      <c r="B522" s="471" t="s">
        <v>560</v>
      </c>
      <c r="C522" s="29" t="str">
        <f t="shared" si="85"/>
        <v>England – PCNs - HAVERING MARSHALL PCN</v>
      </c>
      <c r="D522" s="50">
        <f t="shared" si="86"/>
        <v>17578</v>
      </c>
      <c r="E522" s="50">
        <f t="shared" si="87"/>
        <v>19661</v>
      </c>
      <c r="F522" s="51">
        <f t="shared" si="88"/>
        <v>44187</v>
      </c>
      <c r="G522" s="51">
        <f t="shared" si="89"/>
        <v>21138</v>
      </c>
      <c r="H522" s="52">
        <f t="shared" si="90"/>
        <v>23049</v>
      </c>
      <c r="I522" s="910">
        <f t="shared" si="83"/>
        <v>17578</v>
      </c>
      <c r="J522" s="910">
        <f t="shared" si="84"/>
        <v>19661</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t="15" hidden="1" x14ac:dyDescent="0.25">
      <c r="A523" s="79" t="s">
        <v>48</v>
      </c>
      <c r="B523" s="471" t="s">
        <v>561</v>
      </c>
      <c r="C523" s="29" t="str">
        <f t="shared" si="85"/>
        <v>England – PCNs - HAVERING NORTH PCN</v>
      </c>
      <c r="D523" s="50">
        <f t="shared" si="86"/>
        <v>33004</v>
      </c>
      <c r="E523" s="50">
        <f t="shared" si="87"/>
        <v>36486</v>
      </c>
      <c r="F523" s="51">
        <f t="shared" si="88"/>
        <v>83815</v>
      </c>
      <c r="G523" s="51">
        <f t="shared" si="89"/>
        <v>40412</v>
      </c>
      <c r="H523" s="52">
        <f t="shared" si="90"/>
        <v>43403</v>
      </c>
      <c r="I523" s="910">
        <f t="shared" si="83"/>
        <v>33004</v>
      </c>
      <c r="J523" s="910">
        <f t="shared" si="84"/>
        <v>36486</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t="15" hidden="1" x14ac:dyDescent="0.25">
      <c r="A524" s="79" t="s">
        <v>48</v>
      </c>
      <c r="B524" s="471" t="s">
        <v>562</v>
      </c>
      <c r="C524" s="29" t="str">
        <f t="shared" si="85"/>
        <v>England – PCNs - HAVERING SOUTH PCN</v>
      </c>
      <c r="D524" s="50">
        <f t="shared" si="86"/>
        <v>23675</v>
      </c>
      <c r="E524" s="50">
        <f t="shared" si="87"/>
        <v>26155</v>
      </c>
      <c r="F524" s="51">
        <f t="shared" si="88"/>
        <v>58782</v>
      </c>
      <c r="G524" s="51">
        <f t="shared" si="89"/>
        <v>28256</v>
      </c>
      <c r="H524" s="52">
        <f t="shared" si="90"/>
        <v>30526</v>
      </c>
      <c r="I524" s="910">
        <f t="shared" si="83"/>
        <v>23675</v>
      </c>
      <c r="J524" s="910">
        <f t="shared" si="84"/>
        <v>26155</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t="15" hidden="1" x14ac:dyDescent="0.25">
      <c r="A525" s="79" t="s">
        <v>48</v>
      </c>
      <c r="B525" s="471" t="s">
        <v>563</v>
      </c>
      <c r="C525" s="29" t="str">
        <f t="shared" si="85"/>
        <v>England – PCNs - HAWTHORN AND MERCHISTON PCN</v>
      </c>
      <c r="D525" s="50">
        <f t="shared" si="86"/>
        <v>9903</v>
      </c>
      <c r="E525" s="50">
        <f t="shared" si="87"/>
        <v>10535</v>
      </c>
      <c r="F525" s="51">
        <f t="shared" si="88"/>
        <v>23594</v>
      </c>
      <c r="G525" s="51">
        <f t="shared" si="89"/>
        <v>11523</v>
      </c>
      <c r="H525" s="52">
        <f t="shared" si="90"/>
        <v>12071</v>
      </c>
      <c r="I525" s="910">
        <f t="shared" si="83"/>
        <v>9903</v>
      </c>
      <c r="J525" s="910">
        <f t="shared" si="84"/>
        <v>10535</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t="15" hidden="1" x14ac:dyDescent="0.25">
      <c r="A526" s="79" t="s">
        <v>48</v>
      </c>
      <c r="B526" s="471" t="s">
        <v>564</v>
      </c>
      <c r="C526" s="29" t="str">
        <f t="shared" si="85"/>
        <v>England – PCNs - HAXBY HULL GROUP PCN</v>
      </c>
      <c r="D526" s="50">
        <f t="shared" si="86"/>
        <v>13495</v>
      </c>
      <c r="E526" s="50">
        <f t="shared" si="87"/>
        <v>14399</v>
      </c>
      <c r="F526" s="51">
        <f t="shared" si="88"/>
        <v>34500</v>
      </c>
      <c r="G526" s="51">
        <f t="shared" si="89"/>
        <v>16844</v>
      </c>
      <c r="H526" s="52">
        <f t="shared" si="90"/>
        <v>17656</v>
      </c>
      <c r="I526" s="910">
        <f t="shared" si="83"/>
        <v>13495</v>
      </c>
      <c r="J526" s="910">
        <f t="shared" si="84"/>
        <v>14399</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t="15" hidden="1" x14ac:dyDescent="0.25">
      <c r="A527" s="79" t="s">
        <v>48</v>
      </c>
      <c r="B527" s="471" t="s">
        <v>565</v>
      </c>
      <c r="C527" s="29" t="str">
        <f t="shared" si="85"/>
        <v>England – PCNs - HAYES WICK PCN</v>
      </c>
      <c r="D527" s="50">
        <f t="shared" si="86"/>
        <v>15542</v>
      </c>
      <c r="E527" s="50">
        <f t="shared" si="87"/>
        <v>16907</v>
      </c>
      <c r="F527" s="51">
        <f t="shared" si="88"/>
        <v>36917</v>
      </c>
      <c r="G527" s="51">
        <f t="shared" si="89"/>
        <v>17862</v>
      </c>
      <c r="H527" s="52">
        <f t="shared" si="90"/>
        <v>19055</v>
      </c>
      <c r="I527" s="910">
        <f t="shared" si="83"/>
        <v>15542</v>
      </c>
      <c r="J527" s="910">
        <f t="shared" si="84"/>
        <v>16907</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t="15" hidden="1" x14ac:dyDescent="0.25">
      <c r="A528" s="79" t="s">
        <v>48</v>
      </c>
      <c r="B528" s="471" t="s">
        <v>566</v>
      </c>
      <c r="C528" s="29" t="str">
        <f t="shared" si="85"/>
        <v>England – PCNs - HAYLING ISLAND &amp; EMSWORTH PCN</v>
      </c>
      <c r="D528" s="50">
        <f t="shared" si="86"/>
        <v>12776</v>
      </c>
      <c r="E528" s="50">
        <f t="shared" si="87"/>
        <v>14692</v>
      </c>
      <c r="F528" s="51">
        <f t="shared" si="88"/>
        <v>30553</v>
      </c>
      <c r="G528" s="51">
        <f t="shared" si="89"/>
        <v>14408</v>
      </c>
      <c r="H528" s="52">
        <f t="shared" si="90"/>
        <v>16145</v>
      </c>
      <c r="I528" s="910">
        <f t="shared" si="83"/>
        <v>12776</v>
      </c>
      <c r="J528" s="910">
        <f t="shared" si="84"/>
        <v>14692</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t="15" hidden="1" x14ac:dyDescent="0.25">
      <c r="A529" s="79" t="s">
        <v>48</v>
      </c>
      <c r="B529" s="471" t="s">
        <v>567</v>
      </c>
      <c r="C529" s="29" t="str">
        <f t="shared" si="85"/>
        <v>England – PCNs - HAYWARDS HEATH CENTRAL PCN</v>
      </c>
      <c r="D529" s="50">
        <f t="shared" si="86"/>
        <v>9405</v>
      </c>
      <c r="E529" s="50">
        <f t="shared" si="87"/>
        <v>10326</v>
      </c>
      <c r="F529" s="51">
        <f t="shared" si="88"/>
        <v>22813</v>
      </c>
      <c r="G529" s="51">
        <f t="shared" si="89"/>
        <v>10999</v>
      </c>
      <c r="H529" s="52">
        <f t="shared" si="90"/>
        <v>11814</v>
      </c>
      <c r="I529" s="910">
        <f t="shared" si="83"/>
        <v>9405</v>
      </c>
      <c r="J529" s="910">
        <f t="shared" si="84"/>
        <v>10326</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t="15" hidden="1" x14ac:dyDescent="0.25">
      <c r="A530" s="79" t="s">
        <v>48</v>
      </c>
      <c r="B530" s="471" t="s">
        <v>568</v>
      </c>
      <c r="C530" s="29" t="str">
        <f t="shared" si="85"/>
        <v>England – PCNs - HAYWARDS HEATH VILLAGES PCN</v>
      </c>
      <c r="D530" s="50">
        <f t="shared" si="86"/>
        <v>15444</v>
      </c>
      <c r="E530" s="50">
        <f t="shared" si="87"/>
        <v>17246</v>
      </c>
      <c r="F530" s="51">
        <f t="shared" si="88"/>
        <v>38885</v>
      </c>
      <c r="G530" s="51">
        <f t="shared" si="89"/>
        <v>18589</v>
      </c>
      <c r="H530" s="52">
        <f t="shared" si="90"/>
        <v>20296</v>
      </c>
      <c r="I530" s="910">
        <f t="shared" si="83"/>
        <v>15444</v>
      </c>
      <c r="J530" s="910">
        <f t="shared" si="84"/>
        <v>17246</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t="15" hidden="1" x14ac:dyDescent="0.25">
      <c r="A531" s="79" t="s">
        <v>48</v>
      </c>
      <c r="B531" s="471" t="s">
        <v>569</v>
      </c>
      <c r="C531" s="29" t="str">
        <f t="shared" si="85"/>
        <v>England – PCNs - H-BLACKLEY HARPURHEY &amp; CHARLESTOWN PCN</v>
      </c>
      <c r="D531" s="50">
        <f t="shared" si="86"/>
        <v>18604</v>
      </c>
      <c r="E531" s="50">
        <f t="shared" si="87"/>
        <v>19384</v>
      </c>
      <c r="F531" s="51">
        <f t="shared" si="88"/>
        <v>46298</v>
      </c>
      <c r="G531" s="51">
        <f t="shared" si="89"/>
        <v>22807</v>
      </c>
      <c r="H531" s="52">
        <f t="shared" si="90"/>
        <v>23491</v>
      </c>
      <c r="I531" s="910">
        <f t="shared" si="83"/>
        <v>18604</v>
      </c>
      <c r="J531" s="910">
        <f t="shared" si="84"/>
        <v>19384</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t="15" hidden="1" x14ac:dyDescent="0.25">
      <c r="A532" s="79" t="s">
        <v>48</v>
      </c>
      <c r="B532" s="471" t="s">
        <v>570</v>
      </c>
      <c r="C532" s="29" t="str">
        <f t="shared" si="85"/>
        <v>England – PCNs - HEALTH ALLIANCE PCN</v>
      </c>
      <c r="D532" s="50">
        <f t="shared" si="86"/>
        <v>22556</v>
      </c>
      <c r="E532" s="50">
        <f t="shared" si="87"/>
        <v>22556</v>
      </c>
      <c r="F532" s="51">
        <f t="shared" si="88"/>
        <v>53377</v>
      </c>
      <c r="G532" s="51">
        <f t="shared" si="89"/>
        <v>26794</v>
      </c>
      <c r="H532" s="52">
        <f t="shared" si="90"/>
        <v>26583</v>
      </c>
      <c r="I532" s="910">
        <f t="shared" si="83"/>
        <v>22556</v>
      </c>
      <c r="J532" s="910">
        <f t="shared" si="84"/>
        <v>22556</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t="15" hidden="1" x14ac:dyDescent="0.25">
      <c r="A533" s="79" t="s">
        <v>48</v>
      </c>
      <c r="B533" s="471" t="s">
        <v>571</v>
      </c>
      <c r="C533" s="29" t="str">
        <f t="shared" si="85"/>
        <v>England – PCNs - HEALTH VILLAGE/DEARNE VALLEY PCN</v>
      </c>
      <c r="D533" s="50">
        <f t="shared" si="86"/>
        <v>16733</v>
      </c>
      <c r="E533" s="50">
        <f t="shared" si="87"/>
        <v>18021</v>
      </c>
      <c r="F533" s="51">
        <f t="shared" si="88"/>
        <v>40521</v>
      </c>
      <c r="G533" s="51">
        <f t="shared" si="89"/>
        <v>19703</v>
      </c>
      <c r="H533" s="52">
        <f t="shared" si="90"/>
        <v>20818</v>
      </c>
      <c r="I533" s="910">
        <f t="shared" si="83"/>
        <v>16733</v>
      </c>
      <c r="J533" s="910">
        <f t="shared" si="84"/>
        <v>18021</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t="15" hidden="1" x14ac:dyDescent="0.25">
      <c r="A534" s="79" t="s">
        <v>48</v>
      </c>
      <c r="B534" s="471" t="s">
        <v>572</v>
      </c>
      <c r="C534" s="29" t="str">
        <f t="shared" si="85"/>
        <v>England – PCNs - HEALTH VISION PARTNERSHIP PCN</v>
      </c>
      <c r="D534" s="50">
        <f t="shared" si="86"/>
        <v>18633</v>
      </c>
      <c r="E534" s="50">
        <f t="shared" si="87"/>
        <v>19957</v>
      </c>
      <c r="F534" s="51">
        <f t="shared" si="88"/>
        <v>45979</v>
      </c>
      <c r="G534" s="51">
        <f t="shared" si="89"/>
        <v>22442</v>
      </c>
      <c r="H534" s="52">
        <f t="shared" si="90"/>
        <v>23537</v>
      </c>
      <c r="I534" s="910">
        <f t="shared" si="83"/>
        <v>18633</v>
      </c>
      <c r="J534" s="910">
        <f t="shared" si="84"/>
        <v>19957</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t="15" hidden="1" x14ac:dyDescent="0.25">
      <c r="A535" s="79" t="s">
        <v>48</v>
      </c>
      <c r="B535" s="471" t="s">
        <v>573</v>
      </c>
      <c r="C535" s="29" t="str">
        <f t="shared" si="85"/>
        <v>England – PCNs - HEALTHIER NEIGHBOURHOODS PCN</v>
      </c>
      <c r="D535" s="50">
        <f t="shared" si="86"/>
        <v>11148</v>
      </c>
      <c r="E535" s="50">
        <f t="shared" si="87"/>
        <v>12497</v>
      </c>
      <c r="F535" s="51">
        <f t="shared" si="88"/>
        <v>27533</v>
      </c>
      <c r="G535" s="51">
        <f t="shared" si="89"/>
        <v>13154</v>
      </c>
      <c r="H535" s="52">
        <f t="shared" si="90"/>
        <v>14379</v>
      </c>
      <c r="I535" s="910">
        <f t="shared" si="83"/>
        <v>11148</v>
      </c>
      <c r="J535" s="910">
        <f t="shared" si="84"/>
        <v>12497</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t="15" hidden="1" x14ac:dyDescent="0.25">
      <c r="A536" s="79" t="s">
        <v>48</v>
      </c>
      <c r="B536" s="471" t="s">
        <v>574</v>
      </c>
      <c r="C536" s="29" t="str">
        <f t="shared" si="85"/>
        <v>England – PCNs - HEALTHIER OXFORD CITY NETWORK PCN</v>
      </c>
      <c r="D536" s="50">
        <f t="shared" si="86"/>
        <v>23147</v>
      </c>
      <c r="E536" s="50">
        <f t="shared" si="87"/>
        <v>21144</v>
      </c>
      <c r="F536" s="51">
        <f t="shared" si="88"/>
        <v>47885</v>
      </c>
      <c r="G536" s="51">
        <f t="shared" si="89"/>
        <v>25065</v>
      </c>
      <c r="H536" s="52">
        <f t="shared" si="90"/>
        <v>22820</v>
      </c>
      <c r="I536" s="910">
        <f t="shared" si="83"/>
        <v>23147</v>
      </c>
      <c r="J536" s="910">
        <f t="shared" si="84"/>
        <v>21144</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t="15" hidden="1" x14ac:dyDescent="0.25">
      <c r="A537" s="79" t="s">
        <v>48</v>
      </c>
      <c r="B537" s="471" t="s">
        <v>575</v>
      </c>
      <c r="C537" s="29" t="str">
        <f t="shared" si="85"/>
        <v>England – PCNs - HEALTHIER SOUTH WIRRAL PCN</v>
      </c>
      <c r="D537" s="50">
        <f t="shared" si="86"/>
        <v>18870</v>
      </c>
      <c r="E537" s="50">
        <f t="shared" si="87"/>
        <v>20861</v>
      </c>
      <c r="F537" s="51">
        <f t="shared" si="88"/>
        <v>45603</v>
      </c>
      <c r="G537" s="51">
        <f t="shared" si="89"/>
        <v>21873</v>
      </c>
      <c r="H537" s="52">
        <f t="shared" si="90"/>
        <v>23730</v>
      </c>
      <c r="I537" s="910">
        <f t="shared" si="83"/>
        <v>18870</v>
      </c>
      <c r="J537" s="910">
        <f t="shared" si="84"/>
        <v>20861</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t="15" hidden="1" x14ac:dyDescent="0.25">
      <c r="A538" s="79" t="s">
        <v>48</v>
      </c>
      <c r="B538" s="471" t="s">
        <v>576</v>
      </c>
      <c r="C538" s="29" t="str">
        <f t="shared" si="85"/>
        <v>England – PCNs - HEALTHIER WEST WIRRAL PCN</v>
      </c>
      <c r="D538" s="50">
        <f t="shared" si="86"/>
        <v>26171</v>
      </c>
      <c r="E538" s="50">
        <f t="shared" si="87"/>
        <v>29801</v>
      </c>
      <c r="F538" s="51">
        <f t="shared" si="88"/>
        <v>62809</v>
      </c>
      <c r="G538" s="51">
        <f t="shared" si="89"/>
        <v>29727</v>
      </c>
      <c r="H538" s="52">
        <f t="shared" si="90"/>
        <v>33082</v>
      </c>
      <c r="I538" s="910">
        <f t="shared" si="83"/>
        <v>26171</v>
      </c>
      <c r="J538" s="910">
        <f t="shared" si="84"/>
        <v>29801</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t="15" hidden="1" x14ac:dyDescent="0.25">
      <c r="A539" s="79" t="s">
        <v>48</v>
      </c>
      <c r="B539" s="471" t="s">
        <v>577</v>
      </c>
      <c r="C539" s="29" t="str">
        <f t="shared" si="85"/>
        <v>England – PCNs - HEALTHSENSE PCN</v>
      </c>
      <c r="D539" s="50">
        <f t="shared" si="86"/>
        <v>30667</v>
      </c>
      <c r="E539" s="50">
        <f t="shared" si="87"/>
        <v>32840</v>
      </c>
      <c r="F539" s="51">
        <f t="shared" si="88"/>
        <v>73528</v>
      </c>
      <c r="G539" s="51">
        <f t="shared" si="89"/>
        <v>35840</v>
      </c>
      <c r="H539" s="52">
        <f t="shared" si="90"/>
        <v>37688</v>
      </c>
      <c r="I539" s="910">
        <f t="shared" si="83"/>
        <v>30667</v>
      </c>
      <c r="J539" s="910">
        <f t="shared" si="84"/>
        <v>32840</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t="15" hidden="1" x14ac:dyDescent="0.25">
      <c r="A540" s="79" t="s">
        <v>48</v>
      </c>
      <c r="B540" s="471" t="s">
        <v>578</v>
      </c>
      <c r="C540" s="29" t="str">
        <f t="shared" si="85"/>
        <v>England – PCNs - HEALTHWEST PCN</v>
      </c>
      <c r="D540" s="50">
        <f t="shared" si="86"/>
        <v>28979</v>
      </c>
      <c r="E540" s="50">
        <f t="shared" si="87"/>
        <v>31414</v>
      </c>
      <c r="F540" s="51">
        <f t="shared" si="88"/>
        <v>64486</v>
      </c>
      <c r="G540" s="51">
        <f t="shared" si="89"/>
        <v>31052</v>
      </c>
      <c r="H540" s="52">
        <f t="shared" si="90"/>
        <v>33434</v>
      </c>
      <c r="I540" s="910">
        <f t="shared" si="83"/>
        <v>28979</v>
      </c>
      <c r="J540" s="910">
        <f t="shared" si="84"/>
        <v>31414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t="15" hidden="1" x14ac:dyDescent="0.25">
      <c r="A541" s="79" t="s">
        <v>48</v>
      </c>
      <c r="B541" s="471" t="s">
        <v>579</v>
      </c>
      <c r="C541" s="29" t="str">
        <f t="shared" si="85"/>
        <v>England – PCNs - HEALTHY CRAWLEY PCN</v>
      </c>
      <c r="D541" s="50">
        <f t="shared" si="86"/>
        <v>19452</v>
      </c>
      <c r="E541" s="50">
        <f t="shared" si="87"/>
        <v>20765</v>
      </c>
      <c r="F541" s="51">
        <f t="shared" si="88"/>
        <v>47375</v>
      </c>
      <c r="G541" s="51">
        <f t="shared" si="89"/>
        <v>23060</v>
      </c>
      <c r="H541" s="52">
        <f t="shared" si="90"/>
        <v>24315</v>
      </c>
      <c r="I541" s="910">
        <f t="shared" ref="I541:I604" si="93">SUM(Y541:CY541)</f>
        <v>19452</v>
      </c>
      <c r="J541" s="910">
        <f t="shared" ref="J541:J604" si="94">SUM(DL541:GL541)</f>
        <v>20765</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t="15" hidden="1" x14ac:dyDescent="0.25">
      <c r="A542" s="79" t="s">
        <v>48</v>
      </c>
      <c r="B542" s="471" t="s">
        <v>580</v>
      </c>
      <c r="C542" s="29" t="str">
        <f t="shared" si="85"/>
        <v>England – PCNs - HEALTHY HORLEY PCN</v>
      </c>
      <c r="D542" s="50">
        <f t="shared" si="86"/>
        <v>16824</v>
      </c>
      <c r="E542" s="50">
        <f t="shared" si="87"/>
        <v>18030</v>
      </c>
      <c r="F542" s="51">
        <f t="shared" si="88"/>
        <v>41200</v>
      </c>
      <c r="G542" s="51">
        <f t="shared" si="89"/>
        <v>20095</v>
      </c>
      <c r="H542" s="52">
        <f t="shared" si="90"/>
        <v>21105</v>
      </c>
      <c r="I542" s="910">
        <f t="shared" si="93"/>
        <v>16824</v>
      </c>
      <c r="J542" s="910">
        <f t="shared" si="94"/>
        <v>18030</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t="15" hidden="1" x14ac:dyDescent="0.25">
      <c r="A543" s="79" t="s">
        <v>48</v>
      </c>
      <c r="B543" s="471" t="s">
        <v>581</v>
      </c>
      <c r="C543" s="29" t="str">
        <f t="shared" si="85"/>
        <v>England – PCNs - HEART OF BATH PCN</v>
      </c>
      <c r="D543" s="50">
        <f t="shared" si="86"/>
        <v>10259</v>
      </c>
      <c r="E543" s="50">
        <f t="shared" si="87"/>
        <v>10661</v>
      </c>
      <c r="F543" s="51">
        <f t="shared" si="88"/>
        <v>23328</v>
      </c>
      <c r="G543" s="51">
        <f t="shared" si="89"/>
        <v>11503</v>
      </c>
      <c r="H543" s="52">
        <f t="shared" si="90"/>
        <v>11825</v>
      </c>
      <c r="I543" s="910">
        <f t="shared" si="93"/>
        <v>10259</v>
      </c>
      <c r="J543" s="910">
        <f t="shared" si="94"/>
        <v>10661</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t="15" hidden="1" x14ac:dyDescent="0.25">
      <c r="A544" s="79" t="s">
        <v>48</v>
      </c>
      <c r="B544" s="471" t="s">
        <v>582</v>
      </c>
      <c r="C544" s="29" t="str">
        <f t="shared" si="85"/>
        <v>England – PCNs - HEART OF HARROGATE PCN</v>
      </c>
      <c r="D544" s="50">
        <f t="shared" si="86"/>
        <v>20837</v>
      </c>
      <c r="E544" s="50">
        <f t="shared" si="87"/>
        <v>22324</v>
      </c>
      <c r="F544" s="51">
        <f t="shared" si="88"/>
        <v>49089</v>
      </c>
      <c r="G544" s="51">
        <f t="shared" si="89"/>
        <v>23855</v>
      </c>
      <c r="H544" s="52">
        <f t="shared" si="90"/>
        <v>25234</v>
      </c>
      <c r="I544" s="910">
        <f t="shared" si="93"/>
        <v>20837</v>
      </c>
      <c r="J544" s="910">
        <f t="shared" si="94"/>
        <v>22324</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t="15" hidden="1" x14ac:dyDescent="0.25">
      <c r="A545" s="79" t="s">
        <v>48</v>
      </c>
      <c r="B545" s="471" t="s">
        <v>583</v>
      </c>
      <c r="C545" s="29" t="str">
        <f t="shared" si="85"/>
        <v>England – PCNs - HEATONS GROUP NETWORK PCN</v>
      </c>
      <c r="D545" s="50">
        <f t="shared" si="86"/>
        <v>27053</v>
      </c>
      <c r="E545" s="50">
        <f t="shared" si="87"/>
        <v>28659</v>
      </c>
      <c r="F545" s="51">
        <f t="shared" si="88"/>
        <v>65489</v>
      </c>
      <c r="G545" s="51">
        <f t="shared" si="89"/>
        <v>32046</v>
      </c>
      <c r="H545" s="52">
        <f t="shared" si="90"/>
        <v>33443</v>
      </c>
      <c r="I545" s="910">
        <f t="shared" si="93"/>
        <v>27053</v>
      </c>
      <c r="J545" s="910">
        <f t="shared" si="94"/>
        <v>28659</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t="15" hidden="1" x14ac:dyDescent="0.25">
      <c r="A546" s="79" t="s">
        <v>48</v>
      </c>
      <c r="B546" s="471" t="s">
        <v>584</v>
      </c>
      <c r="C546" s="29" t="str">
        <f t="shared" si="85"/>
        <v>England – PCNs - HEELEY PLUS PCN</v>
      </c>
      <c r="D546" s="50">
        <f t="shared" si="86"/>
        <v>16994</v>
      </c>
      <c r="E546" s="50">
        <f t="shared" si="87"/>
        <v>15358</v>
      </c>
      <c r="F546" s="51">
        <f t="shared" si="88"/>
        <v>37244</v>
      </c>
      <c r="G546" s="51">
        <f t="shared" si="89"/>
        <v>19501</v>
      </c>
      <c r="H546" s="52">
        <f t="shared" si="90"/>
        <v>17743</v>
      </c>
      <c r="I546" s="910">
        <f t="shared" si="93"/>
        <v>16994</v>
      </c>
      <c r="J546" s="910">
        <f t="shared" si="94"/>
        <v>15358</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t="15" hidden="1" x14ac:dyDescent="0.25">
      <c r="A547" s="79" t="s">
        <v>48</v>
      </c>
      <c r="B547" s="471" t="s">
        <v>585</v>
      </c>
      <c r="C547" s="29" t="str">
        <f t="shared" si="85"/>
        <v>England – PCNs - HENLEY SONNET PCN</v>
      </c>
      <c r="D547" s="50">
        <f t="shared" si="86"/>
        <v>13674</v>
      </c>
      <c r="E547" s="50">
        <f t="shared" si="87"/>
        <v>14994</v>
      </c>
      <c r="F547" s="51">
        <f t="shared" si="88"/>
        <v>32275</v>
      </c>
      <c r="G547" s="51">
        <f t="shared" si="89"/>
        <v>15543</v>
      </c>
      <c r="H547" s="52">
        <f t="shared" si="90"/>
        <v>16732</v>
      </c>
      <c r="I547" s="910">
        <f t="shared" si="93"/>
        <v>13674</v>
      </c>
      <c r="J547" s="910">
        <f t="shared" si="94"/>
        <v>14994</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t="15" hidden="1" x14ac:dyDescent="0.25">
      <c r="A548" s="79" t="s">
        <v>48</v>
      </c>
      <c r="B548" s="471" t="s">
        <v>586</v>
      </c>
      <c r="C548" s="29" t="str">
        <f t="shared" si="85"/>
        <v>England – PCNs - HEREFORDSHIRE HEREFORD CITY HMG PCN</v>
      </c>
      <c r="D548" s="50">
        <f t="shared" si="86"/>
        <v>17839</v>
      </c>
      <c r="E548" s="50">
        <f t="shared" si="87"/>
        <v>19316</v>
      </c>
      <c r="F548" s="51">
        <f t="shared" si="88"/>
        <v>43163</v>
      </c>
      <c r="G548" s="51">
        <f t="shared" si="89"/>
        <v>20977</v>
      </c>
      <c r="H548" s="52">
        <f t="shared" si="90"/>
        <v>22186</v>
      </c>
      <c r="I548" s="910">
        <f t="shared" si="93"/>
        <v>17839</v>
      </c>
      <c r="J548" s="910">
        <f t="shared" si="94"/>
        <v>19316</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t="15" hidden="1" x14ac:dyDescent="0.25">
      <c r="A549" s="79" t="s">
        <v>48</v>
      </c>
      <c r="B549" s="471" t="s">
        <v>587</v>
      </c>
      <c r="C549" s="29" t="str">
        <f t="shared" si="85"/>
        <v>England – PCNs - HERITAGE PCN</v>
      </c>
      <c r="D549" s="50">
        <f t="shared" si="86"/>
        <v>12065</v>
      </c>
      <c r="E549" s="50">
        <f t="shared" si="87"/>
        <v>11850</v>
      </c>
      <c r="F549" s="51">
        <f t="shared" si="88"/>
        <v>28168</v>
      </c>
      <c r="G549" s="51">
        <f t="shared" si="89"/>
        <v>14257</v>
      </c>
      <c r="H549" s="52">
        <f t="shared" si="90"/>
        <v>13911</v>
      </c>
      <c r="I549" s="910">
        <f t="shared" si="93"/>
        <v>12065</v>
      </c>
      <c r="J549" s="910">
        <f t="shared" si="94"/>
        <v>11850</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t="15" hidden="1" x14ac:dyDescent="0.25">
      <c r="A550" s="79" t="s">
        <v>48</v>
      </c>
      <c r="B550" s="471" t="s">
        <v>588</v>
      </c>
      <c r="C550" s="29" t="str">
        <f t="shared" si="85"/>
        <v>England – PCNs - HERNE BAY PCN</v>
      </c>
      <c r="D550" s="50">
        <f t="shared" si="86"/>
        <v>16155</v>
      </c>
      <c r="E550" s="50">
        <f t="shared" si="87"/>
        <v>17870</v>
      </c>
      <c r="F550" s="51">
        <f t="shared" si="88"/>
        <v>38591</v>
      </c>
      <c r="G550" s="51">
        <f t="shared" si="89"/>
        <v>18494</v>
      </c>
      <c r="H550" s="52">
        <f t="shared" si="90"/>
        <v>20097</v>
      </c>
      <c r="I550" s="910">
        <f t="shared" si="93"/>
        <v>16155</v>
      </c>
      <c r="J550" s="910">
        <f t="shared" si="94"/>
        <v>17870</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t="15" hidden="1" x14ac:dyDescent="0.25">
      <c r="A551" s="79" t="s">
        <v>48</v>
      </c>
      <c r="B551" s="471" t="s">
        <v>589</v>
      </c>
      <c r="C551" s="29" t="str">
        <f t="shared" si="85"/>
        <v>England – PCNs - HERTFORD AND RURALS PCN</v>
      </c>
      <c r="D551" s="50">
        <f t="shared" si="86"/>
        <v>25839</v>
      </c>
      <c r="E551" s="50">
        <f t="shared" si="87"/>
        <v>28126</v>
      </c>
      <c r="F551" s="51">
        <f t="shared" si="88"/>
        <v>62327</v>
      </c>
      <c r="G551" s="51">
        <f t="shared" si="89"/>
        <v>30094</v>
      </c>
      <c r="H551" s="52">
        <f t="shared" si="90"/>
        <v>32233</v>
      </c>
      <c r="I551" s="910">
        <f t="shared" si="93"/>
        <v>25839</v>
      </c>
      <c r="J551" s="910">
        <f t="shared" si="94"/>
        <v>28126</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t="15" hidden="1" x14ac:dyDescent="0.25">
      <c r="A552" s="79" t="s">
        <v>48</v>
      </c>
      <c r="B552" s="471" t="s">
        <v>590</v>
      </c>
      <c r="C552" s="29" t="str">
        <f t="shared" si="85"/>
        <v>England – PCNs - HERTS FIVE PCN</v>
      </c>
      <c r="D552" s="50">
        <f t="shared" si="86"/>
        <v>25172</v>
      </c>
      <c r="E552" s="50">
        <f t="shared" si="87"/>
        <v>27321</v>
      </c>
      <c r="F552" s="51">
        <f t="shared" si="88"/>
        <v>61377</v>
      </c>
      <c r="G552" s="51">
        <f t="shared" si="89"/>
        <v>29686</v>
      </c>
      <c r="H552" s="52">
        <f t="shared" si="90"/>
        <v>31691</v>
      </c>
      <c r="I552" s="910">
        <f t="shared" si="93"/>
        <v>25172</v>
      </c>
      <c r="J552" s="910">
        <f t="shared" si="94"/>
        <v>27321</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t="15" hidden="1" x14ac:dyDescent="0.25">
      <c r="A553" s="79" t="s">
        <v>48</v>
      </c>
      <c r="B553" s="471" t="s">
        <v>591</v>
      </c>
      <c r="C553" s="29" t="str">
        <f t="shared" si="85"/>
        <v>England – PCNs - HEYWOOD PCN</v>
      </c>
      <c r="D553" s="50">
        <f t="shared" si="86"/>
        <v>12728</v>
      </c>
      <c r="E553" s="50">
        <f t="shared" si="87"/>
        <v>13585</v>
      </c>
      <c r="F553" s="51">
        <f t="shared" si="88"/>
        <v>31373</v>
      </c>
      <c r="G553" s="51">
        <f t="shared" si="89"/>
        <v>15384</v>
      </c>
      <c r="H553" s="52">
        <f t="shared" si="90"/>
        <v>15989</v>
      </c>
      <c r="I553" s="910">
        <f t="shared" si="93"/>
        <v>12728</v>
      </c>
      <c r="J553" s="910">
        <f t="shared" si="94"/>
        <v>13585</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t="15" hidden="1" x14ac:dyDescent="0.25">
      <c r="A554" s="79" t="s">
        <v>48</v>
      </c>
      <c r="B554" s="471" t="s">
        <v>592</v>
      </c>
      <c r="C554" s="29" t="str">
        <f t="shared" si="85"/>
        <v>England – PCNs - HH COLLABORATIVE PCN</v>
      </c>
      <c r="D554" s="50">
        <f t="shared" si="86"/>
        <v>35498</v>
      </c>
      <c r="E554" s="50">
        <f t="shared" si="87"/>
        <v>31927</v>
      </c>
      <c r="F554" s="51">
        <f t="shared" si="88"/>
        <v>79915</v>
      </c>
      <c r="G554" s="51">
        <f t="shared" si="89"/>
        <v>41944</v>
      </c>
      <c r="H554" s="52">
        <f t="shared" si="90"/>
        <v>37971</v>
      </c>
      <c r="I554" s="910">
        <f t="shared" si="93"/>
        <v>35498</v>
      </c>
      <c r="J554" s="910">
        <f t="shared" si="94"/>
        <v>31927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t="15" hidden="1" x14ac:dyDescent="0.25">
      <c r="A555" s="79" t="s">
        <v>48</v>
      </c>
      <c r="B555" s="471" t="s">
        <v>593</v>
      </c>
      <c r="C555" s="29" t="str">
        <f t="shared" si="85"/>
        <v>England – PCNs - HIGH PEAK &amp; BUXTON PCN</v>
      </c>
      <c r="D555" s="50">
        <f t="shared" si="86"/>
        <v>24232</v>
      </c>
      <c r="E555" s="50">
        <f t="shared" si="87"/>
        <v>25396</v>
      </c>
      <c r="F555" s="51">
        <f t="shared" si="88"/>
        <v>56208</v>
      </c>
      <c r="G555" s="51">
        <f t="shared" si="89"/>
        <v>27545</v>
      </c>
      <c r="H555" s="52">
        <f t="shared" si="90"/>
        <v>28663</v>
      </c>
      <c r="I555" s="910">
        <f t="shared" si="93"/>
        <v>24232</v>
      </c>
      <c r="J555" s="910">
        <f t="shared" si="94"/>
        <v>25396</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t="15" hidden="1" x14ac:dyDescent="0.25">
      <c r="A556" s="79" t="s">
        <v>48</v>
      </c>
      <c r="B556" s="471" t="s">
        <v>594</v>
      </c>
      <c r="C556" s="29" t="str">
        <f t="shared" ref="C556:C619" si="95">CONCATENATE(A556," - ",B556)</f>
        <v>England – PCNs - HIGH WEALD PCN</v>
      </c>
      <c r="D556" s="50">
        <f t="shared" ref="D556:D619" si="96">I556</f>
        <v>21409</v>
      </c>
      <c r="E556" s="50">
        <f t="shared" ref="E556:E619" si="97">J556</f>
        <v>23920</v>
      </c>
      <c r="F556" s="51">
        <f t="shared" ref="F556:F619" si="98">G556+H556</f>
        <v>51240</v>
      </c>
      <c r="G556" s="51">
        <f t="shared" ref="G556:G619" si="99">SUM(M556:CY556)</f>
        <v>24445</v>
      </c>
      <c r="H556" s="52">
        <f t="shared" ref="H556:H619" si="100">SUM(CZ556:GL556)</f>
        <v>26795</v>
      </c>
      <c r="I556" s="910">
        <f t="shared" si="93"/>
        <v>21409</v>
      </c>
      <c r="J556" s="910">
        <f t="shared" si="94"/>
        <v>23920</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t="15" hidden="1" x14ac:dyDescent="0.25">
      <c r="A557" s="79" t="s">
        <v>48</v>
      </c>
      <c r="B557" s="471" t="s">
        <v>595</v>
      </c>
      <c r="C557" s="29" t="str">
        <f t="shared" si="95"/>
        <v>England – PCNs - HILLS, BROOKS &amp; DALES GROUP PCN</v>
      </c>
      <c r="D557" s="50">
        <f t="shared" si="96"/>
        <v>28969</v>
      </c>
      <c r="E557" s="50">
        <f t="shared" si="97"/>
        <v>30416</v>
      </c>
      <c r="F557" s="51">
        <f t="shared" si="98"/>
        <v>67004</v>
      </c>
      <c r="G557" s="51">
        <f t="shared" si="99"/>
        <v>32936</v>
      </c>
      <c r="H557" s="52">
        <f t="shared" si="100"/>
        <v>34068</v>
      </c>
      <c r="I557" s="910">
        <f t="shared" si="93"/>
        <v>28969</v>
      </c>
      <c r="J557" s="910">
        <f t="shared" si="94"/>
        <v>30416</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t="15" hidden="1" x14ac:dyDescent="0.25">
      <c r="A558" s="79" t="s">
        <v>48</v>
      </c>
      <c r="B558" s="471" t="s">
        <v>596</v>
      </c>
      <c r="C558" s="29" t="str">
        <f t="shared" si="95"/>
        <v>England – PCNs - HILLSBOROUGH PCN</v>
      </c>
      <c r="D558" s="50">
        <f t="shared" si="96"/>
        <v>13879</v>
      </c>
      <c r="E558" s="50">
        <f t="shared" si="97"/>
        <v>14823</v>
      </c>
      <c r="F558" s="51">
        <f t="shared" si="98"/>
        <v>32795</v>
      </c>
      <c r="G558" s="51">
        <f t="shared" si="99"/>
        <v>15996</v>
      </c>
      <c r="H558" s="52">
        <f t="shared" si="100"/>
        <v>16799</v>
      </c>
      <c r="I558" s="910">
        <f t="shared" si="93"/>
        <v>13879</v>
      </c>
      <c r="J558" s="910">
        <f t="shared" si="94"/>
        <v>14823</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t="15" hidden="1" x14ac:dyDescent="0.25">
      <c r="A559" s="79" t="s">
        <v>48</v>
      </c>
      <c r="B559" s="471" t="s">
        <v>597</v>
      </c>
      <c r="C559" s="29" t="str">
        <f t="shared" si="95"/>
        <v>England – PCNs - HILLTON PCN</v>
      </c>
      <c r="D559" s="50">
        <f t="shared" si="96"/>
        <v>12642</v>
      </c>
      <c r="E559" s="50">
        <f t="shared" si="97"/>
        <v>14216</v>
      </c>
      <c r="F559" s="51">
        <f t="shared" si="98"/>
        <v>31040</v>
      </c>
      <c r="G559" s="51">
        <f t="shared" si="99"/>
        <v>14760</v>
      </c>
      <c r="H559" s="52">
        <f t="shared" si="100"/>
        <v>16280</v>
      </c>
      <c r="I559" s="910">
        <f t="shared" si="93"/>
        <v>12642</v>
      </c>
      <c r="J559" s="910">
        <f t="shared" si="94"/>
        <v>14216</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t="15" hidden="1" x14ac:dyDescent="0.25">
      <c r="A560" s="79" t="s">
        <v>48</v>
      </c>
      <c r="B560" s="471" t="s">
        <v>598</v>
      </c>
      <c r="C560" s="29" t="str">
        <f t="shared" si="95"/>
        <v>England – PCNs - HINCKLEY CENTRAL PCN</v>
      </c>
      <c r="D560" s="50">
        <f t="shared" si="96"/>
        <v>14805</v>
      </c>
      <c r="E560" s="50">
        <f t="shared" si="97"/>
        <v>15589</v>
      </c>
      <c r="F560" s="51">
        <f t="shared" si="98"/>
        <v>34767</v>
      </c>
      <c r="G560" s="51">
        <f t="shared" si="99"/>
        <v>17145</v>
      </c>
      <c r="H560" s="52">
        <f t="shared" si="100"/>
        <v>17622</v>
      </c>
      <c r="I560" s="910">
        <f t="shared" si="93"/>
        <v>14805</v>
      </c>
      <c r="J560" s="910">
        <f t="shared" si="94"/>
        <v>15589</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t="15" hidden="1" x14ac:dyDescent="0.25">
      <c r="A561" s="79" t="s">
        <v>48</v>
      </c>
      <c r="B561" s="471" t="s">
        <v>599</v>
      </c>
      <c r="C561" s="29" t="str">
        <f t="shared" si="95"/>
        <v>England – PCNs - HINDLEY PCN</v>
      </c>
      <c r="D561" s="50">
        <f t="shared" si="96"/>
        <v>18554</v>
      </c>
      <c r="E561" s="50">
        <f t="shared" si="97"/>
        <v>19445</v>
      </c>
      <c r="F561" s="51">
        <f t="shared" si="98"/>
        <v>44526</v>
      </c>
      <c r="G561" s="51">
        <f t="shared" si="99"/>
        <v>21862</v>
      </c>
      <c r="H561" s="52">
        <f t="shared" si="100"/>
        <v>22664</v>
      </c>
      <c r="I561" s="910">
        <f t="shared" si="93"/>
        <v>18554</v>
      </c>
      <c r="J561" s="910">
        <f t="shared" si="94"/>
        <v>19445</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t="15" hidden="1" x14ac:dyDescent="0.25">
      <c r="A562" s="79" t="s">
        <v>48</v>
      </c>
      <c r="B562" s="471" t="s">
        <v>600</v>
      </c>
      <c r="C562" s="29" t="str">
        <f t="shared" si="95"/>
        <v>England – PCNs - HIPC (HOLISTIC PATIENT CENTRED CARE) PCN</v>
      </c>
      <c r="D562" s="50">
        <f t="shared" si="96"/>
        <v>13652</v>
      </c>
      <c r="E562" s="50">
        <f t="shared" si="97"/>
        <v>13865</v>
      </c>
      <c r="F562" s="51">
        <f t="shared" si="98"/>
        <v>33428</v>
      </c>
      <c r="G562" s="51">
        <f t="shared" si="99"/>
        <v>16685</v>
      </c>
      <c r="H562" s="52">
        <f t="shared" si="100"/>
        <v>16743</v>
      </c>
      <c r="I562" s="910">
        <f t="shared" si="93"/>
        <v>13652</v>
      </c>
      <c r="J562" s="910">
        <f t="shared" si="94"/>
        <v>13865</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t="15" hidden="1" x14ac:dyDescent="0.25">
      <c r="A563" s="79" t="s">
        <v>48</v>
      </c>
      <c r="B563" s="471" t="s">
        <v>601</v>
      </c>
      <c r="C563" s="29" t="str">
        <f t="shared" si="95"/>
        <v>England – PCNs - HITCHIN AND WHITWELL PCN</v>
      </c>
      <c r="D563" s="50">
        <f t="shared" si="96"/>
        <v>17685</v>
      </c>
      <c r="E563" s="50">
        <f t="shared" si="97"/>
        <v>19392</v>
      </c>
      <c r="F563" s="51">
        <f t="shared" si="98"/>
        <v>43328</v>
      </c>
      <c r="G563" s="51">
        <f t="shared" si="99"/>
        <v>20869</v>
      </c>
      <c r="H563" s="52">
        <f t="shared" si="100"/>
        <v>22459</v>
      </c>
      <c r="I563" s="910">
        <f t="shared" si="93"/>
        <v>17685</v>
      </c>
      <c r="J563" s="910">
        <f t="shared" si="94"/>
        <v>19392</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t="15" hidden="1" x14ac:dyDescent="0.25">
      <c r="A564" s="79" t="s">
        <v>48</v>
      </c>
      <c r="B564" s="471" t="s">
        <v>602</v>
      </c>
      <c r="C564" s="29" t="str">
        <f t="shared" si="95"/>
        <v>England – PCNs - HODDESDON &amp; BROXBOURNE PCN</v>
      </c>
      <c r="D564" s="50">
        <f t="shared" si="96"/>
        <v>16148</v>
      </c>
      <c r="E564" s="50">
        <f t="shared" si="97"/>
        <v>17242</v>
      </c>
      <c r="F564" s="51">
        <f t="shared" si="98"/>
        <v>38250</v>
      </c>
      <c r="G564" s="51">
        <f t="shared" si="99"/>
        <v>18628</v>
      </c>
      <c r="H564" s="52">
        <f t="shared" si="100"/>
        <v>19622</v>
      </c>
      <c r="I564" s="910">
        <f t="shared" si="93"/>
        <v>16148</v>
      </c>
      <c r="J564" s="910">
        <f t="shared" si="94"/>
        <v>17242</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t="15" hidden="1" x14ac:dyDescent="0.25">
      <c r="A565" s="79" t="s">
        <v>48</v>
      </c>
      <c r="B565" s="471" t="s">
        <v>603</v>
      </c>
      <c r="C565" s="29" t="str">
        <f t="shared" si="95"/>
        <v>England – PCNs - HOLDERNESS PRIMARY CARE HOME PCN</v>
      </c>
      <c r="D565" s="50">
        <f t="shared" si="96"/>
        <v>13368</v>
      </c>
      <c r="E565" s="50">
        <f t="shared" si="97"/>
        <v>14308</v>
      </c>
      <c r="F565" s="51">
        <f t="shared" si="98"/>
        <v>30894</v>
      </c>
      <c r="G565" s="51">
        <f t="shared" si="99"/>
        <v>15089</v>
      </c>
      <c r="H565" s="52">
        <f t="shared" si="100"/>
        <v>15805</v>
      </c>
      <c r="I565" s="910">
        <f t="shared" si="93"/>
        <v>13368</v>
      </c>
      <c r="J565" s="910">
        <f t="shared" si="94"/>
        <v>14308</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t="15" hidden="1" x14ac:dyDescent="0.25">
      <c r="A566" s="79" t="s">
        <v>48</v>
      </c>
      <c r="B566" s="471" t="s">
        <v>604</v>
      </c>
      <c r="C566" s="29" t="str">
        <f t="shared" si="95"/>
        <v>England – PCNs - HOLGATE PCN</v>
      </c>
      <c r="D566" s="50">
        <f t="shared" si="96"/>
        <v>17208</v>
      </c>
      <c r="E566" s="50">
        <f t="shared" si="97"/>
        <v>17663</v>
      </c>
      <c r="F566" s="51">
        <f t="shared" si="98"/>
        <v>41415</v>
      </c>
      <c r="G566" s="51">
        <f t="shared" si="99"/>
        <v>20542</v>
      </c>
      <c r="H566" s="52">
        <f t="shared" si="100"/>
        <v>20873</v>
      </c>
      <c r="I566" s="910">
        <f t="shared" si="93"/>
        <v>17208</v>
      </c>
      <c r="J566" s="910">
        <f t="shared" si="94"/>
        <v>17663</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t="15" hidden="1" x14ac:dyDescent="0.25">
      <c r="A567" s="79" t="s">
        <v>48</v>
      </c>
      <c r="B567" s="471" t="s">
        <v>605</v>
      </c>
      <c r="C567" s="29" t="str">
        <f t="shared" si="95"/>
        <v>England – PCNs - HOLT PARK PCN</v>
      </c>
      <c r="D567" s="50">
        <f t="shared" si="96"/>
        <v>13238</v>
      </c>
      <c r="E567" s="50">
        <f t="shared" si="97"/>
        <v>15075</v>
      </c>
      <c r="F567" s="51">
        <f t="shared" si="98"/>
        <v>33394</v>
      </c>
      <c r="G567" s="51">
        <f t="shared" si="99"/>
        <v>15830</v>
      </c>
      <c r="H567" s="52">
        <f t="shared" si="100"/>
        <v>17564</v>
      </c>
      <c r="I567" s="910">
        <f t="shared" si="93"/>
        <v>13238</v>
      </c>
      <c r="J567" s="910">
        <f t="shared" si="94"/>
        <v>15075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t="15" hidden="1" x14ac:dyDescent="0.25">
      <c r="A568" s="79" t="s">
        <v>48</v>
      </c>
      <c r="B568" s="471" t="s">
        <v>606</v>
      </c>
      <c r="C568" s="29" t="str">
        <f t="shared" si="95"/>
        <v>England – PCNs - HONITON/OTTERY/SID VALLEY (HOSMS) PCN</v>
      </c>
      <c r="D568" s="50">
        <f t="shared" si="96"/>
        <v>18652</v>
      </c>
      <c r="E568" s="50">
        <f t="shared" si="97"/>
        <v>21446</v>
      </c>
      <c r="F568" s="51">
        <f t="shared" si="98"/>
        <v>44647</v>
      </c>
      <c r="G568" s="51">
        <f t="shared" si="99"/>
        <v>20951</v>
      </c>
      <c r="H568" s="52">
        <f t="shared" si="100"/>
        <v>23696</v>
      </c>
      <c r="I568" s="910">
        <f t="shared" si="93"/>
        <v>18652</v>
      </c>
      <c r="J568" s="910">
        <f t="shared" si="94"/>
        <v>21446</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t="15" hidden="1" x14ac:dyDescent="0.25">
      <c r="A569" s="79" t="s">
        <v>48</v>
      </c>
      <c r="B569" s="471" t="s">
        <v>607</v>
      </c>
      <c r="C569" s="29" t="str">
        <f t="shared" si="95"/>
        <v>England – PCNs - HORIZON PCN</v>
      </c>
      <c r="D569" s="50">
        <f t="shared" si="96"/>
        <v>34981</v>
      </c>
      <c r="E569" s="50">
        <f t="shared" si="97"/>
        <v>37945</v>
      </c>
      <c r="F569" s="51">
        <f t="shared" si="98"/>
        <v>84119</v>
      </c>
      <c r="G569" s="51">
        <f t="shared" si="99"/>
        <v>40691</v>
      </c>
      <c r="H569" s="52">
        <f t="shared" si="100"/>
        <v>43428</v>
      </c>
      <c r="I569" s="910">
        <f t="shared" si="93"/>
        <v>34981</v>
      </c>
      <c r="J569" s="910">
        <f t="shared" si="94"/>
        <v>37945</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t="15" hidden="1" x14ac:dyDescent="0.25">
      <c r="A570" s="79" t="s">
        <v>48</v>
      </c>
      <c r="B570" s="471" t="s">
        <v>608</v>
      </c>
      <c r="C570" s="29" t="str">
        <f t="shared" si="95"/>
        <v>England – PCNs - HORSHAM CENTRAL PCN</v>
      </c>
      <c r="D570" s="50">
        <f t="shared" si="96"/>
        <v>10221</v>
      </c>
      <c r="E570" s="50">
        <f t="shared" si="97"/>
        <v>11361</v>
      </c>
      <c r="F570" s="51">
        <f t="shared" si="98"/>
        <v>25081</v>
      </c>
      <c r="G570" s="51">
        <f t="shared" si="99"/>
        <v>12016</v>
      </c>
      <c r="H570" s="52">
        <f t="shared" si="100"/>
        <v>13065</v>
      </c>
      <c r="I570" s="910">
        <f t="shared" si="93"/>
        <v>10221</v>
      </c>
      <c r="J570" s="910">
        <f t="shared" si="94"/>
        <v>11361</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t="15" hidden="1" x14ac:dyDescent="0.25">
      <c r="A571" s="79" t="s">
        <v>48</v>
      </c>
      <c r="B571" s="471" t="s">
        <v>609</v>
      </c>
      <c r="C571" s="29" t="str">
        <f t="shared" si="95"/>
        <v>England – PCNs - HORSHAM COLLABORATIVE PCN</v>
      </c>
      <c r="D571" s="50">
        <f t="shared" si="96"/>
        <v>13512</v>
      </c>
      <c r="E571" s="50">
        <f t="shared" si="97"/>
        <v>14459</v>
      </c>
      <c r="F571" s="51">
        <f t="shared" si="98"/>
        <v>32799</v>
      </c>
      <c r="G571" s="51">
        <f t="shared" si="99"/>
        <v>16062</v>
      </c>
      <c r="H571" s="52">
        <f t="shared" si="100"/>
        <v>16737</v>
      </c>
      <c r="I571" s="910">
        <f t="shared" si="93"/>
        <v>13512</v>
      </c>
      <c r="J571" s="910">
        <f t="shared" si="94"/>
        <v>14459</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t="15" hidden="1" x14ac:dyDescent="0.25">
      <c r="A572" s="79" t="s">
        <v>48</v>
      </c>
      <c r="B572" s="471" t="s">
        <v>610</v>
      </c>
      <c r="C572" s="29" t="str">
        <f t="shared" si="95"/>
        <v>England – PCNs - HORWICH NETWORK PCN</v>
      </c>
      <c r="D572" s="50">
        <f t="shared" si="96"/>
        <v>15408</v>
      </c>
      <c r="E572" s="50">
        <f t="shared" si="97"/>
        <v>16474</v>
      </c>
      <c r="F572" s="51">
        <f t="shared" si="98"/>
        <v>37291</v>
      </c>
      <c r="G572" s="51">
        <f t="shared" si="99"/>
        <v>18118</v>
      </c>
      <c r="H572" s="52">
        <f t="shared" si="100"/>
        <v>19173</v>
      </c>
      <c r="I572" s="910">
        <f t="shared" si="93"/>
        <v>15408</v>
      </c>
      <c r="J572" s="910">
        <f t="shared" si="94"/>
        <v>16474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t="15" hidden="1" x14ac:dyDescent="0.25">
      <c r="A573" s="79" t="s">
        <v>48</v>
      </c>
      <c r="B573" s="471" t="s">
        <v>611</v>
      </c>
      <c r="C573" s="29" t="str">
        <f t="shared" si="95"/>
        <v>England – PCNs - HOUNSLOW HEALTH PCN</v>
      </c>
      <c r="D573" s="50">
        <f t="shared" si="96"/>
        <v>38495</v>
      </c>
      <c r="E573" s="50">
        <f t="shared" si="97"/>
        <v>35814</v>
      </c>
      <c r="F573" s="51">
        <f t="shared" si="98"/>
        <v>86956</v>
      </c>
      <c r="G573" s="51">
        <f t="shared" si="99"/>
        <v>45101</v>
      </c>
      <c r="H573" s="52">
        <f t="shared" si="100"/>
        <v>41855</v>
      </c>
      <c r="I573" s="910">
        <f t="shared" si="93"/>
        <v>38495</v>
      </c>
      <c r="J573" s="910">
        <f t="shared" si="94"/>
        <v>35814</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t="15" hidden="1" x14ac:dyDescent="0.25">
      <c r="A574" s="79" t="s">
        <v>48</v>
      </c>
      <c r="B574" s="471" t="s">
        <v>612</v>
      </c>
      <c r="C574" s="29" t="str">
        <f t="shared" si="95"/>
        <v>England – PCNs - HULL MEDICAS PCN</v>
      </c>
      <c r="D574" s="50">
        <f t="shared" si="96"/>
        <v>14269</v>
      </c>
      <c r="E574" s="50">
        <f t="shared" si="97"/>
        <v>14764</v>
      </c>
      <c r="F574" s="51">
        <f t="shared" si="98"/>
        <v>34351</v>
      </c>
      <c r="G574" s="51">
        <f t="shared" si="99"/>
        <v>17062</v>
      </c>
      <c r="H574" s="52">
        <f t="shared" si="100"/>
        <v>17289</v>
      </c>
      <c r="I574" s="910">
        <f t="shared" si="93"/>
        <v>14269</v>
      </c>
      <c r="J574" s="910">
        <f t="shared" si="94"/>
        <v>14764</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t="15" hidden="1" x14ac:dyDescent="0.25">
      <c r="A575" s="79" t="s">
        <v>48</v>
      </c>
      <c r="B575" s="471" t="s">
        <v>613</v>
      </c>
      <c r="C575" s="29" t="str">
        <f t="shared" si="95"/>
        <v>England – PCNs - HULL MODALITY PARTNERSHIP PCN</v>
      </c>
      <c r="D575" s="50">
        <f t="shared" si="96"/>
        <v>21767</v>
      </c>
      <c r="E575" s="50">
        <f t="shared" si="97"/>
        <v>22552</v>
      </c>
      <c r="F575" s="51">
        <f t="shared" si="98"/>
        <v>51301</v>
      </c>
      <c r="G575" s="51">
        <f t="shared" si="99"/>
        <v>25364</v>
      </c>
      <c r="H575" s="52">
        <f t="shared" si="100"/>
        <v>25937</v>
      </c>
      <c r="I575" s="910">
        <f t="shared" si="93"/>
        <v>21767</v>
      </c>
      <c r="J575" s="910">
        <f t="shared" si="94"/>
        <v>22552</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t="15" hidden="1" x14ac:dyDescent="0.25">
      <c r="A576" s="79" t="s">
        <v>48</v>
      </c>
      <c r="B576" s="471" t="s">
        <v>614</v>
      </c>
      <c r="C576" s="29" t="str">
        <f t="shared" si="95"/>
        <v>England – PCNs - HULL SYMPHONIE PCN</v>
      </c>
      <c r="D576" s="50">
        <f t="shared" si="96"/>
        <v>13037</v>
      </c>
      <c r="E576" s="50">
        <f t="shared" si="97"/>
        <v>12598</v>
      </c>
      <c r="F576" s="51">
        <f t="shared" si="98"/>
        <v>29688</v>
      </c>
      <c r="G576" s="51">
        <f t="shared" si="99"/>
        <v>15137</v>
      </c>
      <c r="H576" s="52">
        <f t="shared" si="100"/>
        <v>14551</v>
      </c>
      <c r="I576" s="910">
        <f t="shared" si="93"/>
        <v>13037</v>
      </c>
      <c r="J576" s="910">
        <f t="shared" si="94"/>
        <v>12598</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t="15" hidden="1" x14ac:dyDescent="0.25">
      <c r="A577" s="79" t="s">
        <v>48</v>
      </c>
      <c r="B577" s="471" t="s">
        <v>615</v>
      </c>
      <c r="C577" s="29" t="str">
        <f t="shared" si="95"/>
        <v>England – PCNs - HULME &amp; CITY CENTRE SOUTH PCN</v>
      </c>
      <c r="D577" s="50">
        <f t="shared" si="96"/>
        <v>23208</v>
      </c>
      <c r="E577" s="50">
        <f t="shared" si="97"/>
        <v>21413</v>
      </c>
      <c r="F577" s="51">
        <f t="shared" si="98"/>
        <v>47581</v>
      </c>
      <c r="G577" s="51">
        <f t="shared" si="99"/>
        <v>24724</v>
      </c>
      <c r="H577" s="52">
        <f t="shared" si="100"/>
        <v>22857</v>
      </c>
      <c r="I577" s="910">
        <f t="shared" si="93"/>
        <v>23208</v>
      </c>
      <c r="J577" s="910">
        <f t="shared" si="94"/>
        <v>21413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t="15" hidden="1" x14ac:dyDescent="0.25">
      <c r="A578" s="79" t="s">
        <v>48</v>
      </c>
      <c r="B578" s="471" t="s">
        <v>616</v>
      </c>
      <c r="C578" s="29" t="str">
        <f t="shared" si="95"/>
        <v>England – PCNs - HUNTINGDON PCN</v>
      </c>
      <c r="D578" s="50">
        <f t="shared" si="96"/>
        <v>18121</v>
      </c>
      <c r="E578" s="50">
        <f t="shared" si="97"/>
        <v>18674</v>
      </c>
      <c r="F578" s="51">
        <f t="shared" si="98"/>
        <v>42997</v>
      </c>
      <c r="G578" s="51">
        <f t="shared" si="99"/>
        <v>21303</v>
      </c>
      <c r="H578" s="52">
        <f t="shared" si="100"/>
        <v>21694</v>
      </c>
      <c r="I578" s="910">
        <f t="shared" si="93"/>
        <v>18121</v>
      </c>
      <c r="J578" s="910">
        <f t="shared" si="94"/>
        <v>18674</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t="15" hidden="1" x14ac:dyDescent="0.25">
      <c r="A579" s="79" t="s">
        <v>48</v>
      </c>
      <c r="B579" s="471" t="s">
        <v>617</v>
      </c>
      <c r="C579" s="29" t="str">
        <f t="shared" si="95"/>
        <v>England – PCNs - HWL NETWORK PCN</v>
      </c>
      <c r="D579" s="50">
        <f t="shared" si="96"/>
        <v>10467</v>
      </c>
      <c r="E579" s="50">
        <f t="shared" si="97"/>
        <v>10153</v>
      </c>
      <c r="F579" s="51">
        <f t="shared" si="98"/>
        <v>24625</v>
      </c>
      <c r="G579" s="51">
        <f t="shared" si="99"/>
        <v>12504</v>
      </c>
      <c r="H579" s="52">
        <f t="shared" si="100"/>
        <v>12121</v>
      </c>
      <c r="I579" s="910">
        <f t="shared" si="93"/>
        <v>10467</v>
      </c>
      <c r="J579" s="910">
        <f t="shared" si="94"/>
        <v>10153</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t="15" hidden="1" x14ac:dyDescent="0.25">
      <c r="A580" s="79" t="s">
        <v>48</v>
      </c>
      <c r="B580" s="471" t="s">
        <v>618</v>
      </c>
      <c r="C580" s="29" t="str">
        <f t="shared" si="95"/>
        <v>England – PCNs - HYDE PCN</v>
      </c>
      <c r="D580" s="50">
        <f t="shared" si="96"/>
        <v>27475</v>
      </c>
      <c r="E580" s="50">
        <f t="shared" si="97"/>
        <v>29911</v>
      </c>
      <c r="F580" s="51">
        <f t="shared" si="98"/>
        <v>67154</v>
      </c>
      <c r="G580" s="51">
        <f t="shared" si="99"/>
        <v>32478</v>
      </c>
      <c r="H580" s="52">
        <f t="shared" si="100"/>
        <v>34676</v>
      </c>
      <c r="I580" s="910">
        <f t="shared" si="93"/>
        <v>27475</v>
      </c>
      <c r="J580" s="910">
        <f t="shared" si="94"/>
        <v>29911</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t="15" hidden="1" x14ac:dyDescent="0.25">
      <c r="A581" s="79" t="s">
        <v>48</v>
      </c>
      <c r="B581" s="471" t="s">
        <v>619</v>
      </c>
      <c r="C581" s="29" t="str">
        <f t="shared" si="95"/>
        <v>England – PCNs - HYNDBURN CENTRAL PCN</v>
      </c>
      <c r="D581" s="50">
        <f t="shared" si="96"/>
        <v>18471</v>
      </c>
      <c r="E581" s="50">
        <f t="shared" si="97"/>
        <v>18716</v>
      </c>
      <c r="F581" s="51">
        <f t="shared" si="98"/>
        <v>44408</v>
      </c>
      <c r="G581" s="51">
        <f t="shared" si="99"/>
        <v>22145</v>
      </c>
      <c r="H581" s="52">
        <f t="shared" si="100"/>
        <v>22263</v>
      </c>
      <c r="I581" s="910">
        <f t="shared" si="93"/>
        <v>18471</v>
      </c>
      <c r="J581" s="910">
        <f t="shared" si="94"/>
        <v>18716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t="15" hidden="1" x14ac:dyDescent="0.25">
      <c r="A582" s="79" t="s">
        <v>48</v>
      </c>
      <c r="B582" s="471" t="s">
        <v>620</v>
      </c>
      <c r="C582" s="29" t="str">
        <f t="shared" si="95"/>
        <v>England – PCNs - HYNDBURN RURAL PCN</v>
      </c>
      <c r="D582" s="50">
        <f t="shared" si="96"/>
        <v>12655</v>
      </c>
      <c r="E582" s="50">
        <f t="shared" si="97"/>
        <v>13191</v>
      </c>
      <c r="F582" s="51">
        <f t="shared" si="98"/>
        <v>30151</v>
      </c>
      <c r="G582" s="51">
        <f t="shared" si="99"/>
        <v>14879</v>
      </c>
      <c r="H582" s="52">
        <f t="shared" si="100"/>
        <v>15272</v>
      </c>
      <c r="I582" s="910">
        <f t="shared" si="93"/>
        <v>12655</v>
      </c>
      <c r="J582" s="910">
        <f t="shared" si="94"/>
        <v>13191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t="15" hidden="1" x14ac:dyDescent="0.25">
      <c r="A583" s="79" t="s">
        <v>48</v>
      </c>
      <c r="B583" s="471" t="s">
        <v>621</v>
      </c>
      <c r="C583" s="29" t="str">
        <f t="shared" si="95"/>
        <v>England – PCNs - ICKNIELD PCN</v>
      </c>
      <c r="D583" s="50">
        <f t="shared" si="96"/>
        <v>21954</v>
      </c>
      <c r="E583" s="50">
        <f t="shared" si="97"/>
        <v>24378</v>
      </c>
      <c r="F583" s="51">
        <f t="shared" si="98"/>
        <v>53538</v>
      </c>
      <c r="G583" s="51">
        <f t="shared" si="99"/>
        <v>25618</v>
      </c>
      <c r="H583" s="52">
        <f t="shared" si="100"/>
        <v>27920</v>
      </c>
      <c r="I583" s="910">
        <f t="shared" si="93"/>
        <v>21954</v>
      </c>
      <c r="J583" s="910">
        <f t="shared" si="94"/>
        <v>24378</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t="15" hidden="1" x14ac:dyDescent="0.25">
      <c r="A584" s="79" t="s">
        <v>48</v>
      </c>
      <c r="B584" s="471" t="s">
        <v>622</v>
      </c>
      <c r="C584" s="29" t="str">
        <f t="shared" si="95"/>
        <v>England – PCNs - IGPC PCN</v>
      </c>
      <c r="D584" s="50">
        <f t="shared" si="96"/>
        <v>21666</v>
      </c>
      <c r="E584" s="50">
        <f t="shared" si="97"/>
        <v>24328</v>
      </c>
      <c r="F584" s="51">
        <f t="shared" si="98"/>
        <v>53769</v>
      </c>
      <c r="G584" s="51">
        <f t="shared" si="99"/>
        <v>25628</v>
      </c>
      <c r="H584" s="52">
        <f t="shared" si="100"/>
        <v>28141</v>
      </c>
      <c r="I584" s="910">
        <f t="shared" si="93"/>
        <v>21666</v>
      </c>
      <c r="J584" s="910">
        <f t="shared" si="94"/>
        <v>24328</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t="15" hidden="1" x14ac:dyDescent="0.25">
      <c r="A585" s="79" t="s">
        <v>48</v>
      </c>
      <c r="B585" s="471" t="s">
        <v>623</v>
      </c>
      <c r="C585" s="29" t="str">
        <f t="shared" si="95"/>
        <v>England – PCNs - IMP PCN</v>
      </c>
      <c r="D585" s="50">
        <f t="shared" si="96"/>
        <v>27805</v>
      </c>
      <c r="E585" s="50">
        <f t="shared" si="97"/>
        <v>29781</v>
      </c>
      <c r="F585" s="51">
        <f t="shared" si="98"/>
        <v>66367</v>
      </c>
      <c r="G585" s="51">
        <f t="shared" si="99"/>
        <v>32290</v>
      </c>
      <c r="H585" s="52">
        <f t="shared" si="100"/>
        <v>34077</v>
      </c>
      <c r="I585" s="910">
        <f t="shared" si="93"/>
        <v>27805</v>
      </c>
      <c r="J585" s="910">
        <f t="shared" si="94"/>
        <v>29781</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t="15" hidden="1" x14ac:dyDescent="0.25">
      <c r="A586" s="79" t="s">
        <v>48</v>
      </c>
      <c r="B586" s="471" t="s">
        <v>624</v>
      </c>
      <c r="C586" s="29" t="str">
        <f t="shared" si="95"/>
        <v>England – PCNs - INCLUSIVE HEALTH PCN</v>
      </c>
      <c r="D586" s="50">
        <f t="shared" si="96"/>
        <v>14048</v>
      </c>
      <c r="E586" s="50">
        <f t="shared" si="97"/>
        <v>15105</v>
      </c>
      <c r="F586" s="51">
        <f t="shared" si="98"/>
        <v>32967</v>
      </c>
      <c r="G586" s="51">
        <f t="shared" si="99"/>
        <v>15989</v>
      </c>
      <c r="H586" s="52">
        <f t="shared" si="100"/>
        <v>16978</v>
      </c>
      <c r="I586" s="910">
        <f t="shared" si="93"/>
        <v>14048</v>
      </c>
      <c r="J586" s="910">
        <f t="shared" si="94"/>
        <v>15105</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t="15" hidden="1" x14ac:dyDescent="0.25">
      <c r="A587" s="79" t="s">
        <v>48</v>
      </c>
      <c r="B587" s="471" t="s">
        <v>625</v>
      </c>
      <c r="C587" s="29" t="str">
        <f t="shared" si="95"/>
        <v>England – PCNs - INTEGRATED CARE PARTNERSHIP PCN</v>
      </c>
      <c r="D587" s="50">
        <f t="shared" si="96"/>
        <v>12070</v>
      </c>
      <c r="E587" s="50">
        <f t="shared" si="97"/>
        <v>12946</v>
      </c>
      <c r="F587" s="51">
        <f t="shared" si="98"/>
        <v>28797</v>
      </c>
      <c r="G587" s="51">
        <f t="shared" si="99"/>
        <v>14011</v>
      </c>
      <c r="H587" s="52">
        <f t="shared" si="100"/>
        <v>14786</v>
      </c>
      <c r="I587" s="910">
        <f t="shared" si="93"/>
        <v>12070</v>
      </c>
      <c r="J587" s="910">
        <f t="shared" si="94"/>
        <v>12946</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t="15" hidden="1" x14ac:dyDescent="0.25">
      <c r="A588" s="79" t="s">
        <v>48</v>
      </c>
      <c r="B588" s="471" t="s">
        <v>626</v>
      </c>
      <c r="C588" s="29" t="str">
        <f t="shared" si="95"/>
        <v>England – PCNs - ISLAND CITY PCN</v>
      </c>
      <c r="D588" s="50">
        <f t="shared" si="96"/>
        <v>20220</v>
      </c>
      <c r="E588" s="50">
        <f t="shared" si="97"/>
        <v>21020</v>
      </c>
      <c r="F588" s="51">
        <f t="shared" si="98"/>
        <v>48893</v>
      </c>
      <c r="G588" s="51">
        <f t="shared" si="99"/>
        <v>24117</v>
      </c>
      <c r="H588" s="52">
        <f t="shared" si="100"/>
        <v>24776</v>
      </c>
      <c r="I588" s="910">
        <f t="shared" si="93"/>
        <v>20220</v>
      </c>
      <c r="J588" s="910">
        <f t="shared" si="94"/>
        <v>21020</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t="15" hidden="1" x14ac:dyDescent="0.25">
      <c r="A589" s="79" t="s">
        <v>48</v>
      </c>
      <c r="B589" s="471" t="s">
        <v>627</v>
      </c>
      <c r="C589" s="29" t="str">
        <f t="shared" si="95"/>
        <v>England – PCNs - ISLES OF SCILLY &amp; SOUTH KERRIER PCN</v>
      </c>
      <c r="D589" s="50">
        <f t="shared" si="96"/>
        <v>12745</v>
      </c>
      <c r="E589" s="50">
        <f t="shared" si="97"/>
        <v>14351</v>
      </c>
      <c r="F589" s="51">
        <f t="shared" si="98"/>
        <v>30738</v>
      </c>
      <c r="G589" s="51">
        <f t="shared" si="99"/>
        <v>14586</v>
      </c>
      <c r="H589" s="52">
        <f t="shared" si="100"/>
        <v>16152</v>
      </c>
      <c r="I589" s="910">
        <f t="shared" si="93"/>
        <v>12745</v>
      </c>
      <c r="J589" s="910">
        <f t="shared" si="94"/>
        <v>14351</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t="15" hidden="1" x14ac:dyDescent="0.25">
      <c r="A590" s="79" t="s">
        <v>48</v>
      </c>
      <c r="B590" s="471" t="s">
        <v>628</v>
      </c>
      <c r="C590" s="29" t="str">
        <f t="shared" si="95"/>
        <v>England – PCNs - IVEL VALLEY SOUTH PCN</v>
      </c>
      <c r="D590" s="50">
        <f t="shared" si="96"/>
        <v>16730</v>
      </c>
      <c r="E590" s="50">
        <f t="shared" si="97"/>
        <v>18728</v>
      </c>
      <c r="F590" s="51">
        <f t="shared" si="98"/>
        <v>42525</v>
      </c>
      <c r="G590" s="51">
        <f t="shared" si="99"/>
        <v>20326</v>
      </c>
      <c r="H590" s="52">
        <f t="shared" si="100"/>
        <v>22199</v>
      </c>
      <c r="I590" s="910">
        <f t="shared" si="93"/>
        <v>16730</v>
      </c>
      <c r="J590" s="910">
        <f t="shared" si="94"/>
        <v>18728</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t="15" hidden="1" x14ac:dyDescent="0.25">
      <c r="A591" s="79" t="s">
        <v>48</v>
      </c>
      <c r="B591" s="471" t="s">
        <v>629</v>
      </c>
      <c r="C591" s="29" t="str">
        <f t="shared" si="95"/>
        <v>England – PCNs - JESMOND - LOWER GOSFORTH PCN</v>
      </c>
      <c r="D591" s="50">
        <f t="shared" si="96"/>
        <v>18032</v>
      </c>
      <c r="E591" s="50">
        <f t="shared" si="97"/>
        <v>19178</v>
      </c>
      <c r="F591" s="51">
        <f t="shared" si="98"/>
        <v>41914</v>
      </c>
      <c r="G591" s="51">
        <f t="shared" si="99"/>
        <v>20429</v>
      </c>
      <c r="H591" s="52">
        <f t="shared" si="100"/>
        <v>21485</v>
      </c>
      <c r="I591" s="910">
        <f t="shared" si="93"/>
        <v>18032</v>
      </c>
      <c r="J591" s="910">
        <f t="shared" si="94"/>
        <v>19178</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t="15" hidden="1" x14ac:dyDescent="0.25">
      <c r="A592" s="79" t="s">
        <v>48</v>
      </c>
      <c r="B592" s="471" t="s">
        <v>630</v>
      </c>
      <c r="C592" s="29" t="str">
        <f t="shared" si="95"/>
        <v>England – PCNs - JURASSIC COAST PCN</v>
      </c>
      <c r="D592" s="50">
        <f t="shared" si="96"/>
        <v>15053</v>
      </c>
      <c r="E592" s="50">
        <f t="shared" si="97"/>
        <v>16946</v>
      </c>
      <c r="F592" s="51">
        <f t="shared" si="98"/>
        <v>35086</v>
      </c>
      <c r="G592" s="51">
        <f t="shared" si="99"/>
        <v>16643</v>
      </c>
      <c r="H592" s="52">
        <f t="shared" si="100"/>
        <v>18443</v>
      </c>
      <c r="I592" s="910">
        <f t="shared" si="93"/>
        <v>15053</v>
      </c>
      <c r="J592" s="910">
        <f t="shared" si="94"/>
        <v>16946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t="15" hidden="1" x14ac:dyDescent="0.25">
      <c r="A593" s="79" t="s">
        <v>48</v>
      </c>
      <c r="B593" s="471" t="s">
        <v>631</v>
      </c>
      <c r="C593" s="29" t="str">
        <f t="shared" si="95"/>
        <v>England – PCNs - K AND C SOUTH PCN</v>
      </c>
      <c r="D593" s="50">
        <f t="shared" si="96"/>
        <v>13930</v>
      </c>
      <c r="E593" s="50">
        <f t="shared" si="97"/>
        <v>15440</v>
      </c>
      <c r="F593" s="51">
        <f t="shared" si="98"/>
        <v>32400</v>
      </c>
      <c r="G593" s="51">
        <f t="shared" si="99"/>
        <v>15466</v>
      </c>
      <c r="H593" s="52">
        <f t="shared" si="100"/>
        <v>16934</v>
      </c>
      <c r="I593" s="910">
        <f t="shared" si="93"/>
        <v>13930</v>
      </c>
      <c r="J593" s="910">
        <f t="shared" si="94"/>
        <v>15440</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t="15" hidden="1" x14ac:dyDescent="0.25">
      <c r="A594" s="79" t="s">
        <v>48</v>
      </c>
      <c r="B594" s="471" t="s">
        <v>632</v>
      </c>
      <c r="C594" s="29" t="str">
        <f t="shared" si="95"/>
        <v>England – PCNs - K2 HEALTHCARE SLEAFORD PCN</v>
      </c>
      <c r="D594" s="50">
        <f t="shared" si="96"/>
        <v>22617</v>
      </c>
      <c r="E594" s="50">
        <f t="shared" si="97"/>
        <v>25266</v>
      </c>
      <c r="F594" s="51">
        <f t="shared" si="98"/>
        <v>54162</v>
      </c>
      <c r="G594" s="51">
        <f t="shared" si="99"/>
        <v>25805</v>
      </c>
      <c r="H594" s="52">
        <f t="shared" si="100"/>
        <v>28357</v>
      </c>
      <c r="I594" s="910">
        <f t="shared" si="93"/>
        <v>22617</v>
      </c>
      <c r="J594" s="910">
        <f t="shared" si="94"/>
        <v>25266</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t="15" hidden="1" x14ac:dyDescent="0.25">
      <c r="A595" s="79" t="s">
        <v>48</v>
      </c>
      <c r="B595" s="471" t="s">
        <v>633</v>
      </c>
      <c r="C595" s="29" t="str">
        <f t="shared" si="95"/>
        <v>England – PCNs - KENDAL PCN</v>
      </c>
      <c r="D595" s="50">
        <f t="shared" si="96"/>
        <v>15020</v>
      </c>
      <c r="E595" s="50">
        <f t="shared" si="97"/>
        <v>16475</v>
      </c>
      <c r="F595" s="51">
        <f t="shared" si="98"/>
        <v>35433</v>
      </c>
      <c r="G595" s="51">
        <f t="shared" si="99"/>
        <v>16973</v>
      </c>
      <c r="H595" s="52">
        <f t="shared" si="100"/>
        <v>18460</v>
      </c>
      <c r="I595" s="910">
        <f t="shared" si="93"/>
        <v>15020</v>
      </c>
      <c r="J595" s="910">
        <f t="shared" si="94"/>
        <v>16475</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t="15" hidden="1" x14ac:dyDescent="0.25">
      <c r="A596" s="79" t="s">
        <v>48</v>
      </c>
      <c r="B596" s="471" t="s">
        <v>634</v>
      </c>
      <c r="C596" s="29" t="str">
        <f t="shared" si="95"/>
        <v>England – PCNs - KENILWORTH AND WARWICK PCN</v>
      </c>
      <c r="D596" s="50">
        <f t="shared" si="96"/>
        <v>25025</v>
      </c>
      <c r="E596" s="50">
        <f t="shared" si="97"/>
        <v>26392</v>
      </c>
      <c r="F596" s="51">
        <f t="shared" si="98"/>
        <v>58822</v>
      </c>
      <c r="G596" s="51">
        <f t="shared" si="99"/>
        <v>28881</v>
      </c>
      <c r="H596" s="52">
        <f t="shared" si="100"/>
        <v>29941</v>
      </c>
      <c r="I596" s="910">
        <f t="shared" si="93"/>
        <v>25025</v>
      </c>
      <c r="J596" s="910">
        <f t="shared" si="94"/>
        <v>26392</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t="15" hidden="1" x14ac:dyDescent="0.25">
      <c r="A597" s="79" t="s">
        <v>48</v>
      </c>
      <c r="B597" s="471" t="s">
        <v>635</v>
      </c>
      <c r="C597" s="29" t="str">
        <f t="shared" si="95"/>
        <v>England – PCNs - KENNET PCN</v>
      </c>
      <c r="D597" s="50">
        <f t="shared" si="96"/>
        <v>16381</v>
      </c>
      <c r="E597" s="50">
        <f t="shared" si="97"/>
        <v>17655</v>
      </c>
      <c r="F597" s="51">
        <f t="shared" si="98"/>
        <v>39158</v>
      </c>
      <c r="G597" s="51">
        <f t="shared" si="99"/>
        <v>18969</v>
      </c>
      <c r="H597" s="52">
        <f t="shared" si="100"/>
        <v>20189</v>
      </c>
      <c r="I597" s="910">
        <f t="shared" si="93"/>
        <v>16381</v>
      </c>
      <c r="J597" s="910">
        <f t="shared" si="94"/>
        <v>17655</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t="15" hidden="1" x14ac:dyDescent="0.25">
      <c r="A598" s="79" t="s">
        <v>48</v>
      </c>
      <c r="B598" s="471" t="s">
        <v>636</v>
      </c>
      <c r="C598" s="29" t="str">
        <f t="shared" si="95"/>
        <v>England – PCNs - KENTISH TOWN CENTRAL PCN</v>
      </c>
      <c r="D598" s="50">
        <f t="shared" si="96"/>
        <v>12588</v>
      </c>
      <c r="E598" s="50">
        <f t="shared" si="97"/>
        <v>13958</v>
      </c>
      <c r="F598" s="51">
        <f t="shared" si="98"/>
        <v>29637</v>
      </c>
      <c r="G598" s="51">
        <f t="shared" si="99"/>
        <v>14155</v>
      </c>
      <c r="H598" s="52">
        <f t="shared" si="100"/>
        <v>15482</v>
      </c>
      <c r="I598" s="910">
        <f t="shared" si="93"/>
        <v>12588</v>
      </c>
      <c r="J598" s="910">
        <f t="shared" si="94"/>
        <v>13958</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t="15" hidden="1" x14ac:dyDescent="0.25">
      <c r="A599" s="79" t="s">
        <v>48</v>
      </c>
      <c r="B599" s="471" t="s">
        <v>637</v>
      </c>
      <c r="C599" s="29" t="str">
        <f t="shared" si="95"/>
        <v>England – PCNs - KENTISH TOWN SOUTH PCN</v>
      </c>
      <c r="D599" s="50">
        <f t="shared" si="96"/>
        <v>11363</v>
      </c>
      <c r="E599" s="50">
        <f t="shared" si="97"/>
        <v>12457</v>
      </c>
      <c r="F599" s="51">
        <f t="shared" si="98"/>
        <v>26575</v>
      </c>
      <c r="G599" s="51">
        <f t="shared" si="99"/>
        <v>12768</v>
      </c>
      <c r="H599" s="52">
        <f t="shared" si="100"/>
        <v>13807</v>
      </c>
      <c r="I599" s="910">
        <f t="shared" si="93"/>
        <v>11363</v>
      </c>
      <c r="J599" s="910">
        <f t="shared" si="94"/>
        <v>12457</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t="15" hidden="1" x14ac:dyDescent="0.25">
      <c r="A600" s="79" t="s">
        <v>48</v>
      </c>
      <c r="B600" s="471" t="s">
        <v>638</v>
      </c>
      <c r="C600" s="29" t="str">
        <f t="shared" si="95"/>
        <v>England – PCNs - KESTON MOORINGS &amp; PARKSIDE PCN</v>
      </c>
      <c r="D600" s="50">
        <f t="shared" si="96"/>
        <v>19167</v>
      </c>
      <c r="E600" s="50">
        <f t="shared" si="97"/>
        <v>21235</v>
      </c>
      <c r="F600" s="51">
        <f t="shared" si="98"/>
        <v>47827</v>
      </c>
      <c r="G600" s="51">
        <f t="shared" si="99"/>
        <v>22944</v>
      </c>
      <c r="H600" s="52">
        <f t="shared" si="100"/>
        <v>24883</v>
      </c>
      <c r="I600" s="910">
        <f t="shared" si="93"/>
        <v>19167</v>
      </c>
      <c r="J600" s="910">
        <f t="shared" si="94"/>
        <v>21235</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t="15" hidden="1" x14ac:dyDescent="0.25">
      <c r="A601" s="79" t="s">
        <v>48</v>
      </c>
      <c r="B601" s="471" t="s">
        <v>639</v>
      </c>
      <c r="C601" s="29" t="str">
        <f t="shared" si="95"/>
        <v>England – PCNs - KESWICK &amp; SOLWAY PCN</v>
      </c>
      <c r="D601" s="50">
        <f t="shared" si="96"/>
        <v>16551</v>
      </c>
      <c r="E601" s="50">
        <f t="shared" si="97"/>
        <v>17815</v>
      </c>
      <c r="F601" s="51">
        <f t="shared" si="98"/>
        <v>38340</v>
      </c>
      <c r="G601" s="51">
        <f t="shared" si="99"/>
        <v>18555</v>
      </c>
      <c r="H601" s="52">
        <f t="shared" si="100"/>
        <v>19785</v>
      </c>
      <c r="I601" s="910">
        <f t="shared" si="93"/>
        <v>16551</v>
      </c>
      <c r="J601" s="910">
        <f t="shared" si="94"/>
        <v>17815</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t="15" hidden="1" x14ac:dyDescent="0.25">
      <c r="A602" s="79" t="s">
        <v>48</v>
      </c>
      <c r="B602" s="471" t="s">
        <v>640</v>
      </c>
      <c r="C602" s="29" t="str">
        <f t="shared" si="95"/>
        <v>England – PCNs - KETTERING &amp; SOUTH WEST RURAL PCN</v>
      </c>
      <c r="D602" s="50">
        <f t="shared" si="96"/>
        <v>9912</v>
      </c>
      <c r="E602" s="50">
        <f t="shared" si="97"/>
        <v>10549</v>
      </c>
      <c r="F602" s="51">
        <f t="shared" si="98"/>
        <v>23674</v>
      </c>
      <c r="G602" s="51">
        <f t="shared" si="99"/>
        <v>11575</v>
      </c>
      <c r="H602" s="52">
        <f t="shared" si="100"/>
        <v>12099</v>
      </c>
      <c r="I602" s="910">
        <f t="shared" si="93"/>
        <v>9912</v>
      </c>
      <c r="J602" s="910">
        <f t="shared" si="94"/>
        <v>10549</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t="15" hidden="1" x14ac:dyDescent="0.25">
      <c r="A603" s="79" t="s">
        <v>48</v>
      </c>
      <c r="B603" s="471" t="s">
        <v>641</v>
      </c>
      <c r="C603" s="29" t="str">
        <f t="shared" si="95"/>
        <v>England – PCNs - KETTS OAK PCN</v>
      </c>
      <c r="D603" s="50">
        <f t="shared" si="96"/>
        <v>24682</v>
      </c>
      <c r="E603" s="50">
        <f t="shared" si="97"/>
        <v>27760</v>
      </c>
      <c r="F603" s="51">
        <f t="shared" si="98"/>
        <v>60862</v>
      </c>
      <c r="G603" s="51">
        <f t="shared" si="99"/>
        <v>28989</v>
      </c>
      <c r="H603" s="52">
        <f t="shared" si="100"/>
        <v>31873</v>
      </c>
      <c r="I603" s="910">
        <f t="shared" si="93"/>
        <v>24682</v>
      </c>
      <c r="J603" s="910">
        <f t="shared" si="94"/>
        <v>27760</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t="15" hidden="1" x14ac:dyDescent="0.25">
      <c r="A604" s="79" t="s">
        <v>48</v>
      </c>
      <c r="B604" s="471" t="s">
        <v>642</v>
      </c>
      <c r="C604" s="29" t="str">
        <f t="shared" si="95"/>
        <v>England – PCNs - KEYNSHAM PCN</v>
      </c>
      <c r="D604" s="50">
        <f t="shared" si="96"/>
        <v>10209</v>
      </c>
      <c r="E604" s="50">
        <f t="shared" si="97"/>
        <v>11461</v>
      </c>
      <c r="F604" s="51">
        <f t="shared" si="98"/>
        <v>25281</v>
      </c>
      <c r="G604" s="51">
        <f t="shared" si="99"/>
        <v>12002</v>
      </c>
      <c r="H604" s="52">
        <f t="shared" si="100"/>
        <v>13279</v>
      </c>
      <c r="I604" s="910">
        <f t="shared" si="93"/>
        <v>10209</v>
      </c>
      <c r="J604" s="910">
        <f t="shared" si="94"/>
        <v>11461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t="15" hidden="1" x14ac:dyDescent="0.25">
      <c r="A605" s="79" t="s">
        <v>48</v>
      </c>
      <c r="B605" s="471" t="s">
        <v>643</v>
      </c>
      <c r="C605" s="29" t="str">
        <f t="shared" si="95"/>
        <v>England – PCNs - KIDLINGTON, ISLIP, WOODSTOCK &amp; YARNTON (KIWY) PCN</v>
      </c>
      <c r="D605" s="50">
        <f t="shared" si="96"/>
        <v>14215</v>
      </c>
      <c r="E605" s="50">
        <f t="shared" si="97"/>
        <v>15289</v>
      </c>
      <c r="F605" s="51">
        <f t="shared" si="98"/>
        <v>33575</v>
      </c>
      <c r="G605" s="51">
        <f t="shared" si="99"/>
        <v>16332</v>
      </c>
      <c r="H605" s="52">
        <f t="shared" si="100"/>
        <v>17243</v>
      </c>
      <c r="I605" s="910">
        <f t="shared" ref="I605:I668" si="103">SUM(Y605:CY605)</f>
        <v>14215</v>
      </c>
      <c r="J605" s="910">
        <f t="shared" ref="J605:J668" si="104">SUM(DL605:GL605)</f>
        <v>15289</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t="15" hidden="1" x14ac:dyDescent="0.25">
      <c r="A606" s="79" t="s">
        <v>48</v>
      </c>
      <c r="B606" s="471" t="s">
        <v>644</v>
      </c>
      <c r="C606" s="29" t="str">
        <f t="shared" si="95"/>
        <v>England – PCNs - KILBURN PARTNERSHIP PCN</v>
      </c>
      <c r="D606" s="50">
        <f t="shared" si="96"/>
        <v>11967</v>
      </c>
      <c r="E606" s="50">
        <f t="shared" si="97"/>
        <v>11180</v>
      </c>
      <c r="F606" s="51">
        <f t="shared" si="98"/>
        <v>25888</v>
      </c>
      <c r="G606" s="51">
        <f t="shared" si="99"/>
        <v>13354</v>
      </c>
      <c r="H606" s="52">
        <f t="shared" si="100"/>
        <v>12534</v>
      </c>
      <c r="I606" s="910">
        <f t="shared" si="103"/>
        <v>11967</v>
      </c>
      <c r="J606" s="910">
        <f t="shared" si="104"/>
        <v>11180</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t="15" hidden="1" x14ac:dyDescent="0.25">
      <c r="A607" s="79" t="s">
        <v>48</v>
      </c>
      <c r="B607" s="471" t="s">
        <v>645</v>
      </c>
      <c r="C607" s="29" t="str">
        <f t="shared" si="95"/>
        <v>England – PCNs - KINGS LYNN PCN</v>
      </c>
      <c r="D607" s="50">
        <f t="shared" si="96"/>
        <v>27271</v>
      </c>
      <c r="E607" s="50">
        <f t="shared" si="97"/>
        <v>29475</v>
      </c>
      <c r="F607" s="51">
        <f t="shared" si="98"/>
        <v>65170</v>
      </c>
      <c r="G607" s="51">
        <f t="shared" si="99"/>
        <v>31540</v>
      </c>
      <c r="H607" s="52">
        <f t="shared" si="100"/>
        <v>33630</v>
      </c>
      <c r="I607" s="910">
        <f t="shared" si="103"/>
        <v>27271</v>
      </c>
      <c r="J607" s="910">
        <f t="shared" si="104"/>
        <v>29475</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t="15" hidden="1" x14ac:dyDescent="0.25">
      <c r="A608" s="79" t="s">
        <v>48</v>
      </c>
      <c r="B608" s="471" t="s">
        <v>646</v>
      </c>
      <c r="C608" s="29" t="str">
        <f t="shared" si="95"/>
        <v>England – PCNs - KINGSTANDING, ERDINGTON &amp; NECHELLS PCN</v>
      </c>
      <c r="D608" s="50">
        <f t="shared" si="96"/>
        <v>19946</v>
      </c>
      <c r="E608" s="50">
        <f t="shared" si="97"/>
        <v>21787</v>
      </c>
      <c r="F608" s="51">
        <f t="shared" si="98"/>
        <v>49989</v>
      </c>
      <c r="G608" s="51">
        <f t="shared" si="99"/>
        <v>24126</v>
      </c>
      <c r="H608" s="52">
        <f t="shared" si="100"/>
        <v>25863</v>
      </c>
      <c r="I608" s="910">
        <f t="shared" si="103"/>
        <v>19946</v>
      </c>
      <c r="J608" s="910">
        <f t="shared" si="104"/>
        <v>21787</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t="15" hidden="1" x14ac:dyDescent="0.25">
      <c r="A609" s="79" t="s">
        <v>48</v>
      </c>
      <c r="B609" s="471" t="s">
        <v>647</v>
      </c>
      <c r="C609" s="29" t="str">
        <f t="shared" si="95"/>
        <v>England – PCNs - KINGSTON PCN</v>
      </c>
      <c r="D609" s="50">
        <f t="shared" si="96"/>
        <v>20812</v>
      </c>
      <c r="E609" s="50">
        <f t="shared" si="97"/>
        <v>24033</v>
      </c>
      <c r="F609" s="51">
        <f t="shared" si="98"/>
        <v>51102</v>
      </c>
      <c r="G609" s="51">
        <f t="shared" si="99"/>
        <v>24057</v>
      </c>
      <c r="H609" s="52">
        <f t="shared" si="100"/>
        <v>27045</v>
      </c>
      <c r="I609" s="910">
        <f t="shared" si="103"/>
        <v>20812</v>
      </c>
      <c r="J609" s="910">
        <f t="shared" si="104"/>
        <v>24033</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t="15" hidden="1" x14ac:dyDescent="0.25">
      <c r="A610" s="79" t="s">
        <v>48</v>
      </c>
      <c r="B610" s="471" t="s">
        <v>648</v>
      </c>
      <c r="C610" s="29" t="str">
        <f t="shared" si="95"/>
        <v>England – PCNs - KINGSWINFORD &amp; WORDSLEY PCN</v>
      </c>
      <c r="D610" s="50">
        <f t="shared" si="96"/>
        <v>19183</v>
      </c>
      <c r="E610" s="50">
        <f t="shared" si="97"/>
        <v>21559</v>
      </c>
      <c r="F610" s="51">
        <f t="shared" si="98"/>
        <v>46333</v>
      </c>
      <c r="G610" s="51">
        <f t="shared" si="99"/>
        <v>22065</v>
      </c>
      <c r="H610" s="52">
        <f t="shared" si="100"/>
        <v>24268</v>
      </c>
      <c r="I610" s="910">
        <f t="shared" si="103"/>
        <v>19183</v>
      </c>
      <c r="J610" s="910">
        <f t="shared" si="104"/>
        <v>21559</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t="15" hidden="1" x14ac:dyDescent="0.25">
      <c r="A611" s="79" t="s">
        <v>48</v>
      </c>
      <c r="B611" s="471" t="s">
        <v>649</v>
      </c>
      <c r="C611" s="29" t="str">
        <f t="shared" si="95"/>
        <v>England – PCNs - KIRKBY PCN</v>
      </c>
      <c r="D611" s="50">
        <f t="shared" si="96"/>
        <v>19736</v>
      </c>
      <c r="E611" s="50">
        <f t="shared" si="97"/>
        <v>21002</v>
      </c>
      <c r="F611" s="51">
        <f t="shared" si="98"/>
        <v>48450</v>
      </c>
      <c r="G611" s="51">
        <f t="shared" si="99"/>
        <v>23595</v>
      </c>
      <c r="H611" s="52">
        <f t="shared" si="100"/>
        <v>24855</v>
      </c>
      <c r="I611" s="910">
        <f t="shared" si="103"/>
        <v>19736</v>
      </c>
      <c r="J611" s="910">
        <f t="shared" si="104"/>
        <v>21002</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t="15" hidden="1" x14ac:dyDescent="0.25">
      <c r="A612" s="79" t="s">
        <v>48</v>
      </c>
      <c r="B612" s="471" t="s">
        <v>650</v>
      </c>
      <c r="C612" s="29" t="str">
        <f t="shared" si="95"/>
        <v>England – PCNs - KNARESBOROUGH &amp; RURAL PCN</v>
      </c>
      <c r="D612" s="50">
        <f t="shared" si="96"/>
        <v>22606</v>
      </c>
      <c r="E612" s="50">
        <f t="shared" si="97"/>
        <v>25033</v>
      </c>
      <c r="F612" s="51">
        <f t="shared" si="98"/>
        <v>54510</v>
      </c>
      <c r="G612" s="51">
        <f t="shared" si="99"/>
        <v>26082</v>
      </c>
      <c r="H612" s="52">
        <f t="shared" si="100"/>
        <v>28428</v>
      </c>
      <c r="I612" s="910">
        <f t="shared" si="103"/>
        <v>22606</v>
      </c>
      <c r="J612" s="910">
        <f t="shared" si="104"/>
        <v>25033</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t="15" hidden="1" x14ac:dyDescent="0.25">
      <c r="A613" s="79" t="s">
        <v>48</v>
      </c>
      <c r="B613" s="471" t="s">
        <v>651</v>
      </c>
      <c r="C613" s="29" t="str">
        <f t="shared" si="95"/>
        <v>England – PCNs - KNOWSLEY CENTRAL AND SOUTH PCN</v>
      </c>
      <c r="D613" s="50">
        <f t="shared" si="96"/>
        <v>24654</v>
      </c>
      <c r="E613" s="50">
        <f t="shared" si="97"/>
        <v>28121</v>
      </c>
      <c r="F613" s="51">
        <f t="shared" si="98"/>
        <v>62408</v>
      </c>
      <c r="G613" s="51">
        <f t="shared" si="99"/>
        <v>29631</v>
      </c>
      <c r="H613" s="52">
        <f t="shared" si="100"/>
        <v>32777</v>
      </c>
      <c r="I613" s="910">
        <f t="shared" si="103"/>
        <v>24654</v>
      </c>
      <c r="J613" s="910">
        <f t="shared" si="104"/>
        <v>28121</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t="15" hidden="1" x14ac:dyDescent="0.25">
      <c r="A614" s="79" t="s">
        <v>48</v>
      </c>
      <c r="B614" s="471" t="s">
        <v>652</v>
      </c>
      <c r="C614" s="29" t="str">
        <f t="shared" si="95"/>
        <v>England – PCNs - KNUTSFORD PCN</v>
      </c>
      <c r="D614" s="50">
        <f t="shared" si="96"/>
        <v>8812</v>
      </c>
      <c r="E614" s="50">
        <f t="shared" si="97"/>
        <v>9939</v>
      </c>
      <c r="F614" s="51">
        <f t="shared" si="98"/>
        <v>21553</v>
      </c>
      <c r="G614" s="51">
        <f t="shared" si="99"/>
        <v>10289</v>
      </c>
      <c r="H614" s="52">
        <f t="shared" si="100"/>
        <v>11264</v>
      </c>
      <c r="I614" s="910">
        <f t="shared" si="103"/>
        <v>8812</v>
      </c>
      <c r="J614" s="910">
        <f t="shared" si="104"/>
        <v>9939</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t="15" hidden="1" x14ac:dyDescent="0.25">
      <c r="A615" s="79" t="s">
        <v>48</v>
      </c>
      <c r="B615" s="471" t="s">
        <v>653</v>
      </c>
      <c r="C615" s="29" t="str">
        <f t="shared" si="95"/>
        <v>England – PCNs - LANCASTER PCN</v>
      </c>
      <c r="D615" s="50">
        <f t="shared" si="96"/>
        <v>33370</v>
      </c>
      <c r="E615" s="50">
        <f t="shared" si="97"/>
        <v>32314</v>
      </c>
      <c r="F615" s="51">
        <f t="shared" si="98"/>
        <v>73419</v>
      </c>
      <c r="G615" s="51">
        <f t="shared" si="99"/>
        <v>37320</v>
      </c>
      <c r="H615" s="52">
        <f t="shared" si="100"/>
        <v>36099</v>
      </c>
      <c r="I615" s="910">
        <f t="shared" si="103"/>
        <v>33370</v>
      </c>
      <c r="J615" s="910">
        <f t="shared" si="104"/>
        <v>32314</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t="15" hidden="1" x14ac:dyDescent="0.25">
      <c r="A616" s="79" t="s">
        <v>48</v>
      </c>
      <c r="B616" s="471" t="s">
        <v>654</v>
      </c>
      <c r="C616" s="29" t="str">
        <f t="shared" si="95"/>
        <v>England – PCNs - LANCING AND SOMPTING PCN</v>
      </c>
      <c r="D616" s="50">
        <f t="shared" si="96"/>
        <v>11065</v>
      </c>
      <c r="E616" s="50">
        <f t="shared" si="97"/>
        <v>12093</v>
      </c>
      <c r="F616" s="51">
        <f t="shared" si="98"/>
        <v>26501</v>
      </c>
      <c r="G616" s="51">
        <f t="shared" si="99"/>
        <v>12762</v>
      </c>
      <c r="H616" s="52">
        <f t="shared" si="100"/>
        <v>13739</v>
      </c>
      <c r="I616" s="910">
        <f t="shared" si="103"/>
        <v>11065</v>
      </c>
      <c r="J616" s="910">
        <f t="shared" si="104"/>
        <v>12093</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t="15" hidden="1" x14ac:dyDescent="0.25">
      <c r="A617" s="79" t="s">
        <v>48</v>
      </c>
      <c r="B617" s="471" t="s">
        <v>655</v>
      </c>
      <c r="C617" s="29" t="str">
        <f t="shared" si="95"/>
        <v>England – PCNs - LARWOOD &amp; BAWTRY PCN</v>
      </c>
      <c r="D617" s="50">
        <f t="shared" si="96"/>
        <v>14048</v>
      </c>
      <c r="E617" s="50">
        <f t="shared" si="97"/>
        <v>15629</v>
      </c>
      <c r="F617" s="51">
        <f t="shared" si="98"/>
        <v>34976</v>
      </c>
      <c r="G617" s="51">
        <f t="shared" si="99"/>
        <v>16778</v>
      </c>
      <c r="H617" s="52">
        <f t="shared" si="100"/>
        <v>18198</v>
      </c>
      <c r="I617" s="910">
        <f t="shared" si="103"/>
        <v>14048</v>
      </c>
      <c r="J617" s="910">
        <f t="shared" si="104"/>
        <v>15629</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t="15" hidden="1" x14ac:dyDescent="0.25">
      <c r="A618" s="79" t="s">
        <v>48</v>
      </c>
      <c r="B618" s="471" t="s">
        <v>656</v>
      </c>
      <c r="C618" s="29" t="str">
        <f t="shared" si="95"/>
        <v>England – PCNs - LAUNCESTON AND TAMAR VALLEY PCN</v>
      </c>
      <c r="D618" s="50">
        <f t="shared" si="96"/>
        <v>13935</v>
      </c>
      <c r="E618" s="50">
        <f t="shared" si="97"/>
        <v>14954</v>
      </c>
      <c r="F618" s="51">
        <f t="shared" si="98"/>
        <v>32558</v>
      </c>
      <c r="G618" s="51">
        <f t="shared" si="99"/>
        <v>15808</v>
      </c>
      <c r="H618" s="52">
        <f t="shared" si="100"/>
        <v>16750</v>
      </c>
      <c r="I618" s="910">
        <f t="shared" si="103"/>
        <v>13935</v>
      </c>
      <c r="J618" s="910">
        <f t="shared" si="104"/>
        <v>14954</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t="15" hidden="1" x14ac:dyDescent="0.25">
      <c r="A619" s="79" t="s">
        <v>48</v>
      </c>
      <c r="B619" s="471" t="s">
        <v>657</v>
      </c>
      <c r="C619" s="29" t="str">
        <f t="shared" si="95"/>
        <v>England – PCNs - LEA VALE PCN</v>
      </c>
      <c r="D619" s="50">
        <f t="shared" si="96"/>
        <v>18346</v>
      </c>
      <c r="E619" s="50">
        <f t="shared" si="97"/>
        <v>16712</v>
      </c>
      <c r="F619" s="51">
        <f t="shared" si="98"/>
        <v>42809</v>
      </c>
      <c r="G619" s="51">
        <f t="shared" si="99"/>
        <v>22384</v>
      </c>
      <c r="H619" s="52">
        <f t="shared" si="100"/>
        <v>20425</v>
      </c>
      <c r="I619" s="910">
        <f t="shared" si="103"/>
        <v>18346</v>
      </c>
      <c r="J619" s="910">
        <f t="shared" si="104"/>
        <v>16712</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t="15" hidden="1" x14ac:dyDescent="0.25">
      <c r="A620" s="79" t="s">
        <v>48</v>
      </c>
      <c r="B620" s="471" t="s">
        <v>658</v>
      </c>
      <c r="C620" s="29" t="str">
        <f t="shared" ref="C620:C683" si="105">CONCATENATE(A620," - ",B620)</f>
        <v>England – PCNs - LEA VALLEY HEALTH PCN</v>
      </c>
      <c r="D620" s="50">
        <f t="shared" ref="D620:D683" si="106">I620</f>
        <v>12876</v>
      </c>
      <c r="E620" s="50">
        <f t="shared" ref="E620:E683" si="107">J620</f>
        <v>13847</v>
      </c>
      <c r="F620" s="51">
        <f t="shared" ref="F620:F683" si="108">G620+H620</f>
        <v>31713</v>
      </c>
      <c r="G620" s="51">
        <f t="shared" ref="G620:G683" si="109">SUM(M620:CY620)</f>
        <v>15428</v>
      </c>
      <c r="H620" s="52">
        <f t="shared" ref="H620:H683" si="110">SUM(CZ620:GL620)</f>
        <v>16285</v>
      </c>
      <c r="I620" s="910">
        <f t="shared" si="103"/>
        <v>12876</v>
      </c>
      <c r="J620" s="910">
        <f t="shared" si="104"/>
        <v>13847</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t="15" hidden="1" x14ac:dyDescent="0.25">
      <c r="A621" s="79" t="s">
        <v>48</v>
      </c>
      <c r="B621" s="471" t="s">
        <v>659</v>
      </c>
      <c r="C621" s="29" t="str">
        <f t="shared" si="105"/>
        <v>England – PCNs - LEAMINGTON NORTH PCN</v>
      </c>
      <c r="D621" s="50">
        <f t="shared" si="106"/>
        <v>18909</v>
      </c>
      <c r="E621" s="50">
        <f t="shared" si="107"/>
        <v>18505</v>
      </c>
      <c r="F621" s="51">
        <f t="shared" si="108"/>
        <v>42902</v>
      </c>
      <c r="G621" s="51">
        <f t="shared" si="109"/>
        <v>21720</v>
      </c>
      <c r="H621" s="52">
        <f t="shared" si="110"/>
        <v>21182</v>
      </c>
      <c r="I621" s="910">
        <f t="shared" si="103"/>
        <v>18909</v>
      </c>
      <c r="J621" s="910">
        <f t="shared" si="104"/>
        <v>18505</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t="15" hidden="1" x14ac:dyDescent="0.25">
      <c r="A622" s="79" t="s">
        <v>48</v>
      </c>
      <c r="B622" s="471" t="s">
        <v>660</v>
      </c>
      <c r="C622" s="29" t="str">
        <f t="shared" si="105"/>
        <v>England – PCNs - LEAMINGTON SOUTH PCN</v>
      </c>
      <c r="D622" s="50">
        <f t="shared" si="106"/>
        <v>14328</v>
      </c>
      <c r="E622" s="50">
        <f t="shared" si="107"/>
        <v>14356</v>
      </c>
      <c r="F622" s="51">
        <f t="shared" si="108"/>
        <v>34150</v>
      </c>
      <c r="G622" s="51">
        <f t="shared" si="109"/>
        <v>17123</v>
      </c>
      <c r="H622" s="52">
        <f t="shared" si="110"/>
        <v>17027</v>
      </c>
      <c r="I622" s="910">
        <f t="shared" si="103"/>
        <v>14328</v>
      </c>
      <c r="J622" s="910">
        <f t="shared" si="104"/>
        <v>14356</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t="15" hidden="1" x14ac:dyDescent="0.25">
      <c r="A623" s="79" t="s">
        <v>48</v>
      </c>
      <c r="B623" s="471" t="s">
        <v>661</v>
      </c>
      <c r="C623" s="29" t="str">
        <f t="shared" si="105"/>
        <v>England – PCNs - LEATHERHEAD PCN</v>
      </c>
      <c r="D623" s="50">
        <f t="shared" si="106"/>
        <v>17133</v>
      </c>
      <c r="E623" s="50">
        <f t="shared" si="107"/>
        <v>18633</v>
      </c>
      <c r="F623" s="51">
        <f t="shared" si="108"/>
        <v>40662</v>
      </c>
      <c r="G623" s="51">
        <f t="shared" si="109"/>
        <v>19612</v>
      </c>
      <c r="H623" s="52">
        <f t="shared" si="110"/>
        <v>21050</v>
      </c>
      <c r="I623" s="910">
        <f t="shared" si="103"/>
        <v>17133</v>
      </c>
      <c r="J623" s="910">
        <f t="shared" si="104"/>
        <v>18633</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t="15" hidden="1" x14ac:dyDescent="0.25">
      <c r="A624" s="79" t="s">
        <v>48</v>
      </c>
      <c r="B624" s="471" t="s">
        <v>662</v>
      </c>
      <c r="C624" s="29" t="str">
        <f t="shared" si="105"/>
        <v>England – PCNs - LEEK &amp; BIDDULPH PCN</v>
      </c>
      <c r="D624" s="50">
        <f t="shared" si="106"/>
        <v>19363</v>
      </c>
      <c r="E624" s="50">
        <f t="shared" si="107"/>
        <v>20927</v>
      </c>
      <c r="F624" s="51">
        <f t="shared" si="108"/>
        <v>45570</v>
      </c>
      <c r="G624" s="51">
        <f t="shared" si="109"/>
        <v>22074</v>
      </c>
      <c r="H624" s="52">
        <f t="shared" si="110"/>
        <v>23496</v>
      </c>
      <c r="I624" s="910">
        <f t="shared" si="103"/>
        <v>19363</v>
      </c>
      <c r="J624" s="910">
        <f t="shared" si="104"/>
        <v>20927</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t="15" hidden="1" x14ac:dyDescent="0.25">
      <c r="A625" s="79" t="s">
        <v>48</v>
      </c>
      <c r="B625" s="471" t="s">
        <v>663</v>
      </c>
      <c r="C625" s="29" t="str">
        <f t="shared" si="105"/>
        <v>England – PCNs - LEICESTER CENTRAL PCN</v>
      </c>
      <c r="D625" s="50">
        <f t="shared" si="106"/>
        <v>17589</v>
      </c>
      <c r="E625" s="50">
        <f t="shared" si="107"/>
        <v>17657</v>
      </c>
      <c r="F625" s="51">
        <f t="shared" si="108"/>
        <v>42760</v>
      </c>
      <c r="G625" s="51">
        <f t="shared" si="109"/>
        <v>21535</v>
      </c>
      <c r="H625" s="52">
        <f t="shared" si="110"/>
        <v>21225</v>
      </c>
      <c r="I625" s="910">
        <f t="shared" si="103"/>
        <v>17589</v>
      </c>
      <c r="J625" s="910">
        <f t="shared" si="104"/>
        <v>17657</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t="15" hidden="1" x14ac:dyDescent="0.25">
      <c r="A626" s="79" t="s">
        <v>48</v>
      </c>
      <c r="B626" s="471" t="s">
        <v>664</v>
      </c>
      <c r="C626" s="29" t="str">
        <f t="shared" si="105"/>
        <v>England – PCNs - LEICESTER CITY &amp; UNIVERSITY PCN</v>
      </c>
      <c r="D626" s="50">
        <f t="shared" si="106"/>
        <v>18500</v>
      </c>
      <c r="E626" s="50">
        <f t="shared" si="107"/>
        <v>16952</v>
      </c>
      <c r="F626" s="51">
        <f t="shared" si="108"/>
        <v>39742</v>
      </c>
      <c r="G626" s="51">
        <f t="shared" si="109"/>
        <v>20674</v>
      </c>
      <c r="H626" s="52">
        <f t="shared" si="110"/>
        <v>19068</v>
      </c>
      <c r="I626" s="910">
        <f t="shared" si="103"/>
        <v>18500</v>
      </c>
      <c r="J626" s="910">
        <f t="shared" si="104"/>
        <v>16952</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t="15" hidden="1" x14ac:dyDescent="0.25">
      <c r="A627" s="79" t="s">
        <v>48</v>
      </c>
      <c r="B627" s="471" t="s">
        <v>665</v>
      </c>
      <c r="C627" s="29" t="str">
        <f t="shared" si="105"/>
        <v>England – PCNs - LEICESTER CITY SOUTH PCN</v>
      </c>
      <c r="D627" s="50">
        <f t="shared" si="106"/>
        <v>12454</v>
      </c>
      <c r="E627" s="50">
        <f t="shared" si="107"/>
        <v>11954</v>
      </c>
      <c r="F627" s="51">
        <f t="shared" si="108"/>
        <v>28892</v>
      </c>
      <c r="G627" s="51">
        <f t="shared" si="109"/>
        <v>14744</v>
      </c>
      <c r="H627" s="52">
        <f t="shared" si="110"/>
        <v>14148</v>
      </c>
      <c r="I627" s="910">
        <f t="shared" si="103"/>
        <v>12454</v>
      </c>
      <c r="J627" s="910">
        <f t="shared" si="104"/>
        <v>11954</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t="15" hidden="1" x14ac:dyDescent="0.25">
      <c r="A628" s="79" t="s">
        <v>48</v>
      </c>
      <c r="B628" s="471" t="s">
        <v>666</v>
      </c>
      <c r="C628" s="29" t="str">
        <f t="shared" si="105"/>
        <v>England – PCNs - LEIGH PCN</v>
      </c>
      <c r="D628" s="50">
        <f t="shared" si="106"/>
        <v>22723</v>
      </c>
      <c r="E628" s="50">
        <f t="shared" si="107"/>
        <v>23896</v>
      </c>
      <c r="F628" s="51">
        <f t="shared" si="108"/>
        <v>54675</v>
      </c>
      <c r="G628" s="51">
        <f t="shared" si="109"/>
        <v>26871</v>
      </c>
      <c r="H628" s="52">
        <f t="shared" si="110"/>
        <v>27804</v>
      </c>
      <c r="I628" s="910">
        <f t="shared" si="103"/>
        <v>22723</v>
      </c>
      <c r="J628" s="910">
        <f t="shared" si="104"/>
        <v>23896</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t="15" hidden="1" x14ac:dyDescent="0.25">
      <c r="A629" s="79" t="s">
        <v>48</v>
      </c>
      <c r="B629" s="471" t="s">
        <v>667</v>
      </c>
      <c r="C629" s="29" t="str">
        <f t="shared" si="105"/>
        <v>England – PCNs - LEIGHTON LINSLADE HEALTH CONNECTIONS PCN</v>
      </c>
      <c r="D629" s="50">
        <f t="shared" si="106"/>
        <v>19307</v>
      </c>
      <c r="E629" s="50">
        <f t="shared" si="107"/>
        <v>20936</v>
      </c>
      <c r="F629" s="51">
        <f t="shared" si="108"/>
        <v>48064</v>
      </c>
      <c r="G629" s="51">
        <f t="shared" si="109"/>
        <v>23370</v>
      </c>
      <c r="H629" s="52">
        <f t="shared" si="110"/>
        <v>24694</v>
      </c>
      <c r="I629" s="910">
        <f t="shared" si="103"/>
        <v>19307</v>
      </c>
      <c r="J629" s="910">
        <f t="shared" si="104"/>
        <v>20936</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t="15" hidden="1" x14ac:dyDescent="0.25">
      <c r="A630" s="79" t="s">
        <v>48</v>
      </c>
      <c r="B630" s="471" t="s">
        <v>668</v>
      </c>
      <c r="C630" s="29" t="str">
        <f t="shared" si="105"/>
        <v>England – PCNs - LEWISHAM ALLIANCE PCN</v>
      </c>
      <c r="D630" s="50">
        <f t="shared" si="106"/>
        <v>18482</v>
      </c>
      <c r="E630" s="50">
        <f t="shared" si="107"/>
        <v>20648</v>
      </c>
      <c r="F630" s="51">
        <f t="shared" si="108"/>
        <v>46144</v>
      </c>
      <c r="G630" s="51">
        <f t="shared" si="109"/>
        <v>22044</v>
      </c>
      <c r="H630" s="52">
        <f t="shared" si="110"/>
        <v>24100</v>
      </c>
      <c r="I630" s="910">
        <f t="shared" si="103"/>
        <v>18482</v>
      </c>
      <c r="J630" s="910">
        <f t="shared" si="104"/>
        <v>20648</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t="15" hidden="1" x14ac:dyDescent="0.25">
      <c r="A631" s="79" t="s">
        <v>48</v>
      </c>
      <c r="B631" s="471" t="s">
        <v>669</v>
      </c>
      <c r="C631" s="29" t="str">
        <f t="shared" si="105"/>
        <v>England – PCNs - LEWISHAM CARE PARTNERSHIP PCN</v>
      </c>
      <c r="D631" s="50">
        <f t="shared" si="106"/>
        <v>19257</v>
      </c>
      <c r="E631" s="50">
        <f t="shared" si="107"/>
        <v>21394</v>
      </c>
      <c r="F631" s="51">
        <f t="shared" si="108"/>
        <v>47423</v>
      </c>
      <c r="G631" s="51">
        <f t="shared" si="109"/>
        <v>22665</v>
      </c>
      <c r="H631" s="52">
        <f t="shared" si="110"/>
        <v>24758</v>
      </c>
      <c r="I631" s="910">
        <f t="shared" si="103"/>
        <v>19257</v>
      </c>
      <c r="J631" s="910">
        <f t="shared" si="104"/>
        <v>21394</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t="15" hidden="1" x14ac:dyDescent="0.25">
      <c r="A632" s="79" t="s">
        <v>48</v>
      </c>
      <c r="B632" s="471" t="s">
        <v>670</v>
      </c>
      <c r="C632" s="29" t="str">
        <f t="shared" si="105"/>
        <v>England – PCNs - LEYLAND PCN</v>
      </c>
      <c r="D632" s="50">
        <f t="shared" si="106"/>
        <v>18527</v>
      </c>
      <c r="E632" s="50">
        <f t="shared" si="107"/>
        <v>20225</v>
      </c>
      <c r="F632" s="51">
        <f t="shared" si="108"/>
        <v>44508</v>
      </c>
      <c r="G632" s="51">
        <f t="shared" si="109"/>
        <v>21478</v>
      </c>
      <c r="H632" s="52">
        <f t="shared" si="110"/>
        <v>23030</v>
      </c>
      <c r="I632" s="910">
        <f t="shared" si="103"/>
        <v>18527</v>
      </c>
      <c r="J632" s="910">
        <f t="shared" si="104"/>
        <v>20225</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t="15" hidden="1" x14ac:dyDescent="0.25">
      <c r="A633" s="79" t="s">
        <v>48</v>
      </c>
      <c r="B633" s="471" t="s">
        <v>671</v>
      </c>
      <c r="C633" s="29" t="str">
        <f t="shared" si="105"/>
        <v>England – PCNs - LICHFIELD PCN</v>
      </c>
      <c r="D633" s="50">
        <f t="shared" si="106"/>
        <v>16821</v>
      </c>
      <c r="E633" s="50">
        <f t="shared" si="107"/>
        <v>18517</v>
      </c>
      <c r="F633" s="51">
        <f t="shared" si="108"/>
        <v>40535</v>
      </c>
      <c r="G633" s="51">
        <f t="shared" si="109"/>
        <v>19466</v>
      </c>
      <c r="H633" s="52">
        <f t="shared" si="110"/>
        <v>21069</v>
      </c>
      <c r="I633" s="910">
        <f t="shared" si="103"/>
        <v>16821</v>
      </c>
      <c r="J633" s="910">
        <f t="shared" si="104"/>
        <v>18517</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t="15" hidden="1" x14ac:dyDescent="0.25">
      <c r="A634" s="79" t="s">
        <v>48</v>
      </c>
      <c r="B634" s="471" t="s">
        <v>672</v>
      </c>
      <c r="C634" s="29" t="str">
        <f t="shared" si="105"/>
        <v>England – PCNs - LIGA WIGAN PCN</v>
      </c>
      <c r="D634" s="50">
        <f t="shared" si="106"/>
        <v>16012</v>
      </c>
      <c r="E634" s="50">
        <f t="shared" si="107"/>
        <v>16804</v>
      </c>
      <c r="F634" s="51">
        <f t="shared" si="108"/>
        <v>37970</v>
      </c>
      <c r="G634" s="51">
        <f t="shared" si="109"/>
        <v>18767</v>
      </c>
      <c r="H634" s="52">
        <f t="shared" si="110"/>
        <v>19203</v>
      </c>
      <c r="I634" s="910">
        <f t="shared" si="103"/>
        <v>16012</v>
      </c>
      <c r="J634" s="910">
        <f t="shared" si="104"/>
        <v>16804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t="15" hidden="1" x14ac:dyDescent="0.25">
      <c r="A635" s="79" t="s">
        <v>48</v>
      </c>
      <c r="B635" s="471" t="s">
        <v>673</v>
      </c>
      <c r="C635" s="29" t="str">
        <f t="shared" si="105"/>
        <v>England – PCNs - LINCOLN HEALTH PARTNERSHIP PCN</v>
      </c>
      <c r="D635" s="50">
        <f t="shared" si="106"/>
        <v>15890</v>
      </c>
      <c r="E635" s="50">
        <f t="shared" si="107"/>
        <v>15661</v>
      </c>
      <c r="F635" s="51">
        <f t="shared" si="108"/>
        <v>35319</v>
      </c>
      <c r="G635" s="51">
        <f t="shared" si="109"/>
        <v>17834</v>
      </c>
      <c r="H635" s="52">
        <f t="shared" si="110"/>
        <v>17485</v>
      </c>
      <c r="I635" s="910">
        <f t="shared" si="103"/>
        <v>15890</v>
      </c>
      <c r="J635" s="910">
        <f t="shared" si="104"/>
        <v>15661</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t="15" hidden="1" x14ac:dyDescent="0.25">
      <c r="A636" s="79" t="s">
        <v>48</v>
      </c>
      <c r="B636" s="471" t="s">
        <v>674</v>
      </c>
      <c r="C636" s="29" t="str">
        <f t="shared" si="105"/>
        <v>England – PCNs - LIVERPOOL FIRST PCN</v>
      </c>
      <c r="D636" s="50">
        <f t="shared" si="106"/>
        <v>18319</v>
      </c>
      <c r="E636" s="50">
        <f t="shared" si="107"/>
        <v>16615</v>
      </c>
      <c r="F636" s="51">
        <f t="shared" si="108"/>
        <v>41598</v>
      </c>
      <c r="G636" s="51">
        <f t="shared" si="109"/>
        <v>21730</v>
      </c>
      <c r="H636" s="52">
        <f t="shared" si="110"/>
        <v>19868</v>
      </c>
      <c r="I636" s="910">
        <f t="shared" si="103"/>
        <v>18319</v>
      </c>
      <c r="J636" s="910">
        <f t="shared" si="104"/>
        <v>16615</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t="15" hidden="1" x14ac:dyDescent="0.25">
      <c r="A637" s="79" t="s">
        <v>48</v>
      </c>
      <c r="B637" s="471" t="s">
        <v>675</v>
      </c>
      <c r="C637" s="29" t="str">
        <f t="shared" si="105"/>
        <v>England – PCNs - LIVEWELL MAYFLOWER PCN</v>
      </c>
      <c r="D637" s="50">
        <f t="shared" si="106"/>
        <v>13061</v>
      </c>
      <c r="E637" s="50">
        <f t="shared" si="107"/>
        <v>13876</v>
      </c>
      <c r="F637" s="51">
        <f t="shared" si="108"/>
        <v>30898</v>
      </c>
      <c r="G637" s="51">
        <f t="shared" si="109"/>
        <v>15124</v>
      </c>
      <c r="H637" s="52">
        <f t="shared" si="110"/>
        <v>15774</v>
      </c>
      <c r="I637" s="910">
        <f t="shared" si="103"/>
        <v>13061</v>
      </c>
      <c r="J637" s="910">
        <f t="shared" si="104"/>
        <v>13876</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t="15" hidden="1" x14ac:dyDescent="0.25">
      <c r="A638" s="79" t="s">
        <v>48</v>
      </c>
      <c r="B638" s="471" t="s">
        <v>676</v>
      </c>
      <c r="C638" s="29" t="str">
        <f t="shared" si="105"/>
        <v>England – PCNs - LMN PCN</v>
      </c>
      <c r="D638" s="50">
        <f t="shared" si="106"/>
        <v>9677</v>
      </c>
      <c r="E638" s="50">
        <f t="shared" si="107"/>
        <v>10889</v>
      </c>
      <c r="F638" s="51">
        <f t="shared" si="108"/>
        <v>23636</v>
      </c>
      <c r="G638" s="51">
        <f t="shared" si="109"/>
        <v>11223</v>
      </c>
      <c r="H638" s="52">
        <f t="shared" si="110"/>
        <v>12413</v>
      </c>
      <c r="I638" s="910">
        <f t="shared" si="103"/>
        <v>9677</v>
      </c>
      <c r="J638" s="910">
        <f t="shared" si="104"/>
        <v>10889</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t="15" hidden="1" x14ac:dyDescent="0.25">
      <c r="A639" s="79" t="s">
        <v>48</v>
      </c>
      <c r="B639" s="471" t="s">
        <v>677</v>
      </c>
      <c r="C639" s="29" t="str">
        <f t="shared" si="105"/>
        <v>England – PCNs - LOCC PCN</v>
      </c>
      <c r="D639" s="50">
        <f t="shared" si="106"/>
        <v>20397</v>
      </c>
      <c r="E639" s="50">
        <f t="shared" si="107"/>
        <v>19927</v>
      </c>
      <c r="F639" s="51">
        <f t="shared" si="108"/>
        <v>49486</v>
      </c>
      <c r="G639" s="51">
        <f t="shared" si="109"/>
        <v>25125</v>
      </c>
      <c r="H639" s="52">
        <f t="shared" si="110"/>
        <v>24361</v>
      </c>
      <c r="I639" s="910">
        <f t="shared" si="103"/>
        <v>20397</v>
      </c>
      <c r="J639" s="910">
        <f t="shared" si="104"/>
        <v>19927</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t="15" hidden="1" x14ac:dyDescent="0.25">
      <c r="A640" s="79" t="s">
        <v>48</v>
      </c>
      <c r="B640" s="471" t="s">
        <v>678</v>
      </c>
      <c r="C640" s="29" t="str">
        <f t="shared" si="105"/>
        <v>England – PCNs - LONDON FIELDS PCN</v>
      </c>
      <c r="D640" s="50">
        <f t="shared" si="106"/>
        <v>21631</v>
      </c>
      <c r="E640" s="50">
        <f t="shared" si="107"/>
        <v>25079</v>
      </c>
      <c r="F640" s="51">
        <f t="shared" si="108"/>
        <v>51883</v>
      </c>
      <c r="G640" s="51">
        <f t="shared" si="109"/>
        <v>24263</v>
      </c>
      <c r="H640" s="52">
        <f t="shared" si="110"/>
        <v>27620</v>
      </c>
      <c r="I640" s="910">
        <f t="shared" si="103"/>
        <v>21631</v>
      </c>
      <c r="J640" s="910">
        <f t="shared" si="104"/>
        <v>25079</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t="15" hidden="1" x14ac:dyDescent="0.25">
      <c r="A641" s="79" t="s">
        <v>48</v>
      </c>
      <c r="B641" s="471" t="s">
        <v>679</v>
      </c>
      <c r="C641" s="29" t="str">
        <f t="shared" si="105"/>
        <v>England – PCNs - LONG LANE FIRST CARE GROUP PCN</v>
      </c>
      <c r="D641" s="50">
        <f t="shared" si="106"/>
        <v>16326</v>
      </c>
      <c r="E641" s="50">
        <f t="shared" si="107"/>
        <v>15568</v>
      </c>
      <c r="F641" s="51">
        <f t="shared" si="108"/>
        <v>37416</v>
      </c>
      <c r="G641" s="51">
        <f t="shared" si="109"/>
        <v>19163</v>
      </c>
      <c r="H641" s="52">
        <f t="shared" si="110"/>
        <v>18253</v>
      </c>
      <c r="I641" s="910">
        <f t="shared" si="103"/>
        <v>16326</v>
      </c>
      <c r="J641" s="910">
        <f t="shared" si="104"/>
        <v>15568</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t="15" hidden="1" x14ac:dyDescent="0.25">
      <c r="A642" s="79" t="s">
        <v>48</v>
      </c>
      <c r="B642" s="471" t="s">
        <v>680</v>
      </c>
      <c r="C642" s="29" t="str">
        <f t="shared" si="105"/>
        <v>England – PCNs - LOUGHTON BUCKHURST HILL &amp; CHIGWELL PCN</v>
      </c>
      <c r="D642" s="50">
        <f t="shared" si="106"/>
        <v>22895</v>
      </c>
      <c r="E642" s="50">
        <f t="shared" si="107"/>
        <v>25626</v>
      </c>
      <c r="F642" s="51">
        <f t="shared" si="108"/>
        <v>56913</v>
      </c>
      <c r="G642" s="51">
        <f t="shared" si="109"/>
        <v>27208</v>
      </c>
      <c r="H642" s="52">
        <f t="shared" si="110"/>
        <v>29705</v>
      </c>
      <c r="I642" s="910">
        <f t="shared" si="103"/>
        <v>22895</v>
      </c>
      <c r="J642" s="910">
        <f t="shared" si="104"/>
        <v>25626</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t="15" hidden="1" x14ac:dyDescent="0.25">
      <c r="A643" s="79" t="s">
        <v>48</v>
      </c>
      <c r="B643" s="471" t="s">
        <v>681</v>
      </c>
      <c r="C643" s="29" t="str">
        <f t="shared" si="105"/>
        <v>England – PCNs - LOWER VALLEY PCN</v>
      </c>
      <c r="D643" s="50">
        <f t="shared" si="106"/>
        <v>17290</v>
      </c>
      <c r="E643" s="50">
        <f t="shared" si="107"/>
        <v>19231</v>
      </c>
      <c r="F643" s="51">
        <f t="shared" si="108"/>
        <v>41400</v>
      </c>
      <c r="G643" s="51">
        <f t="shared" si="109"/>
        <v>19801</v>
      </c>
      <c r="H643" s="52">
        <f t="shared" si="110"/>
        <v>21599</v>
      </c>
      <c r="I643" s="910">
        <f t="shared" si="103"/>
        <v>17290</v>
      </c>
      <c r="J643" s="910">
        <f t="shared" si="104"/>
        <v>19231</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t="15" hidden="1" x14ac:dyDescent="0.25">
      <c r="A644" s="79" t="s">
        <v>48</v>
      </c>
      <c r="B644" s="471" t="s">
        <v>682</v>
      </c>
      <c r="C644" s="29" t="str">
        <f t="shared" si="105"/>
        <v>England – PCNs - LOWESTOFT PCN</v>
      </c>
      <c r="D644" s="50">
        <f t="shared" si="106"/>
        <v>30793</v>
      </c>
      <c r="E644" s="50">
        <f t="shared" si="107"/>
        <v>32812</v>
      </c>
      <c r="F644" s="51">
        <f t="shared" si="108"/>
        <v>72490</v>
      </c>
      <c r="G644" s="51">
        <f t="shared" si="109"/>
        <v>35339</v>
      </c>
      <c r="H644" s="52">
        <f t="shared" si="110"/>
        <v>37151</v>
      </c>
      <c r="I644" s="910">
        <f t="shared" si="103"/>
        <v>30793</v>
      </c>
      <c r="J644" s="910">
        <f t="shared" si="104"/>
        <v>32812</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t="15" hidden="1" x14ac:dyDescent="0.25">
      <c r="A645" s="79" t="s">
        <v>48</v>
      </c>
      <c r="B645" s="471" t="s">
        <v>683</v>
      </c>
      <c r="C645" s="29" t="str">
        <f t="shared" si="105"/>
        <v>England – PCNs - LOXFORD PCN</v>
      </c>
      <c r="D645" s="50">
        <f t="shared" si="106"/>
        <v>33358</v>
      </c>
      <c r="E645" s="50">
        <f t="shared" si="107"/>
        <v>29325</v>
      </c>
      <c r="F645" s="51">
        <f t="shared" si="108"/>
        <v>76145</v>
      </c>
      <c r="G645" s="51">
        <f t="shared" si="109"/>
        <v>40188</v>
      </c>
      <c r="H645" s="52">
        <f t="shared" si="110"/>
        <v>35957</v>
      </c>
      <c r="I645" s="910">
        <f t="shared" si="103"/>
        <v>33358</v>
      </c>
      <c r="J645" s="910">
        <f t="shared" si="104"/>
        <v>29325</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t="15" hidden="1" x14ac:dyDescent="0.25">
      <c r="A646" s="79" t="s">
        <v>48</v>
      </c>
      <c r="B646" s="471" t="s">
        <v>684</v>
      </c>
      <c r="C646" s="29" t="str">
        <f t="shared" si="105"/>
        <v>England – PCNs - LS25/LS26 PCN</v>
      </c>
      <c r="D646" s="50">
        <f t="shared" si="106"/>
        <v>28287</v>
      </c>
      <c r="E646" s="50">
        <f t="shared" si="107"/>
        <v>31649</v>
      </c>
      <c r="F646" s="51">
        <f t="shared" si="108"/>
        <v>68921</v>
      </c>
      <c r="G646" s="51">
        <f t="shared" si="109"/>
        <v>32949</v>
      </c>
      <c r="H646" s="52">
        <f t="shared" si="110"/>
        <v>35972</v>
      </c>
      <c r="I646" s="910">
        <f t="shared" si="103"/>
        <v>28287</v>
      </c>
      <c r="J646" s="910">
        <f t="shared" si="104"/>
        <v>31649</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t="15" hidden="1" x14ac:dyDescent="0.25">
      <c r="A647" s="79" t="s">
        <v>48</v>
      </c>
      <c r="B647" s="471" t="s">
        <v>685</v>
      </c>
      <c r="C647" s="29" t="str">
        <f t="shared" si="105"/>
        <v>England – PCNs - LSMP AND THE LIGHT PCN</v>
      </c>
      <c r="D647" s="50">
        <f t="shared" si="106"/>
        <v>25860</v>
      </c>
      <c r="E647" s="50">
        <f t="shared" si="107"/>
        <v>29333</v>
      </c>
      <c r="F647" s="51">
        <f t="shared" si="108"/>
        <v>56621</v>
      </c>
      <c r="G647" s="51">
        <f t="shared" si="109"/>
        <v>26584</v>
      </c>
      <c r="H647" s="52">
        <f t="shared" si="110"/>
        <v>30037</v>
      </c>
      <c r="I647" s="910">
        <f t="shared" si="103"/>
        <v>25860</v>
      </c>
      <c r="J647" s="910">
        <f t="shared" si="104"/>
        <v>29333</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t="15" hidden="1" x14ac:dyDescent="0.25">
      <c r="A648" s="79" t="s">
        <v>48</v>
      </c>
      <c r="B648" s="471" t="s">
        <v>686</v>
      </c>
      <c r="C648" s="29" t="str">
        <f t="shared" si="105"/>
        <v>England – PCNs - LYTHAM ST ANNES PCN</v>
      </c>
      <c r="D648" s="50">
        <f t="shared" si="106"/>
        <v>21179</v>
      </c>
      <c r="E648" s="50">
        <f t="shared" si="107"/>
        <v>23414</v>
      </c>
      <c r="F648" s="51">
        <f t="shared" si="108"/>
        <v>49239</v>
      </c>
      <c r="G648" s="51">
        <f t="shared" si="109"/>
        <v>23507</v>
      </c>
      <c r="H648" s="52">
        <f t="shared" si="110"/>
        <v>25732</v>
      </c>
      <c r="I648" s="910">
        <f t="shared" si="103"/>
        <v>21179</v>
      </c>
      <c r="J648" s="910">
        <f t="shared" si="104"/>
        <v>23414</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t="15" hidden="1" x14ac:dyDescent="0.25">
      <c r="A649" s="79" t="s">
        <v>48</v>
      </c>
      <c r="B649" s="471" t="s">
        <v>687</v>
      </c>
      <c r="C649" s="29" t="str">
        <f t="shared" si="105"/>
        <v>England – PCNs - MACCLESFIELD PCN</v>
      </c>
      <c r="D649" s="50">
        <f t="shared" si="106"/>
        <v>24305</v>
      </c>
      <c r="E649" s="50">
        <f t="shared" si="107"/>
        <v>25927</v>
      </c>
      <c r="F649" s="51">
        <f t="shared" si="108"/>
        <v>57211</v>
      </c>
      <c r="G649" s="51">
        <f t="shared" si="109"/>
        <v>27935</v>
      </c>
      <c r="H649" s="52">
        <f t="shared" si="110"/>
        <v>29276</v>
      </c>
      <c r="I649" s="910">
        <f t="shared" si="103"/>
        <v>24305</v>
      </c>
      <c r="J649" s="910">
        <f t="shared" si="104"/>
        <v>25927</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t="15" hidden="1" x14ac:dyDescent="0.25">
      <c r="A650" s="79" t="s">
        <v>48</v>
      </c>
      <c r="B650" s="471" t="s">
        <v>688</v>
      </c>
      <c r="C650" s="29" t="str">
        <f t="shared" si="105"/>
        <v>England – PCNs - MAIDENHEAD PCN</v>
      </c>
      <c r="D650" s="50">
        <f t="shared" si="106"/>
        <v>28670</v>
      </c>
      <c r="E650" s="50">
        <f t="shared" si="107"/>
        <v>30312</v>
      </c>
      <c r="F650" s="51">
        <f t="shared" si="108"/>
        <v>68854</v>
      </c>
      <c r="G650" s="51">
        <f t="shared" si="109"/>
        <v>33669</v>
      </c>
      <c r="H650" s="52">
        <f t="shared" si="110"/>
        <v>35185</v>
      </c>
      <c r="I650" s="910">
        <f t="shared" si="103"/>
        <v>28670</v>
      </c>
      <c r="J650" s="910">
        <f t="shared" si="104"/>
        <v>30312</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t="15" hidden="1" x14ac:dyDescent="0.25">
      <c r="A651" s="79" t="s">
        <v>48</v>
      </c>
      <c r="B651" s="471" t="s">
        <v>689</v>
      </c>
      <c r="C651" s="29" t="str">
        <f t="shared" si="105"/>
        <v>England – PCNs - MAIDSTONE CENTRAL PCN</v>
      </c>
      <c r="D651" s="50">
        <f t="shared" si="106"/>
        <v>18224</v>
      </c>
      <c r="E651" s="50">
        <f t="shared" si="107"/>
        <v>19696</v>
      </c>
      <c r="F651" s="51">
        <f t="shared" si="108"/>
        <v>44457</v>
      </c>
      <c r="G651" s="51">
        <f t="shared" si="109"/>
        <v>21602</v>
      </c>
      <c r="H651" s="52">
        <f t="shared" si="110"/>
        <v>22855</v>
      </c>
      <c r="I651" s="910">
        <f t="shared" si="103"/>
        <v>18224</v>
      </c>
      <c r="J651" s="910">
        <f t="shared" si="104"/>
        <v>19696</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t="15" hidden="1" x14ac:dyDescent="0.25">
      <c r="A652" s="79" t="s">
        <v>48</v>
      </c>
      <c r="B652" s="471" t="s">
        <v>690</v>
      </c>
      <c r="C652" s="29" t="str">
        <f t="shared" si="105"/>
        <v>England – PCNs - MALDON &amp; WITHAM PCN</v>
      </c>
      <c r="D652" s="50">
        <f t="shared" si="106"/>
        <v>22311</v>
      </c>
      <c r="E652" s="50">
        <f t="shared" si="107"/>
        <v>24783</v>
      </c>
      <c r="F652" s="51">
        <f t="shared" si="108"/>
        <v>54432</v>
      </c>
      <c r="G652" s="51">
        <f t="shared" si="109"/>
        <v>26081</v>
      </c>
      <c r="H652" s="52">
        <f t="shared" si="110"/>
        <v>28351</v>
      </c>
      <c r="I652" s="910">
        <f t="shared" si="103"/>
        <v>22311</v>
      </c>
      <c r="J652" s="910">
        <f t="shared" si="104"/>
        <v>24783</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t="15" hidden="1" x14ac:dyDescent="0.25">
      <c r="A653" s="79" t="s">
        <v>48</v>
      </c>
      <c r="B653" s="471" t="s">
        <v>691</v>
      </c>
      <c r="C653" s="29" t="str">
        <f t="shared" si="105"/>
        <v>England – PCNs - MALLING PCN</v>
      </c>
      <c r="D653" s="50">
        <f t="shared" si="106"/>
        <v>23545</v>
      </c>
      <c r="E653" s="50">
        <f t="shared" si="107"/>
        <v>25950</v>
      </c>
      <c r="F653" s="51">
        <f t="shared" si="108"/>
        <v>58830</v>
      </c>
      <c r="G653" s="51">
        <f t="shared" si="109"/>
        <v>28373</v>
      </c>
      <c r="H653" s="52">
        <f t="shared" si="110"/>
        <v>30457</v>
      </c>
      <c r="I653" s="910">
        <f t="shared" si="103"/>
        <v>23545</v>
      </c>
      <c r="J653" s="910">
        <f t="shared" si="104"/>
        <v>25950</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t="15" hidden="1" x14ac:dyDescent="0.25">
      <c r="A654" s="79" t="s">
        <v>48</v>
      </c>
      <c r="B654" s="471" t="s">
        <v>692</v>
      </c>
      <c r="C654" s="29" t="str">
        <f t="shared" si="105"/>
        <v>England – PCNs - MALTBY WICKERSLEY PCN</v>
      </c>
      <c r="D654" s="50">
        <f t="shared" si="106"/>
        <v>13660</v>
      </c>
      <c r="E654" s="50">
        <f t="shared" si="107"/>
        <v>14994</v>
      </c>
      <c r="F654" s="51">
        <f t="shared" si="108"/>
        <v>33226</v>
      </c>
      <c r="G654" s="51">
        <f t="shared" si="109"/>
        <v>16007</v>
      </c>
      <c r="H654" s="52">
        <f t="shared" si="110"/>
        <v>17219</v>
      </c>
      <c r="I654" s="910">
        <f t="shared" si="103"/>
        <v>13660</v>
      </c>
      <c r="J654" s="910">
        <f t="shared" si="104"/>
        <v>14994</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t="15" hidden="1" x14ac:dyDescent="0.25">
      <c r="A655" s="79" t="s">
        <v>48</v>
      </c>
      <c r="B655" s="471" t="s">
        <v>693</v>
      </c>
      <c r="C655" s="29" t="str">
        <f t="shared" si="105"/>
        <v>England – PCNs - MANSFIELD NORTH PCN</v>
      </c>
      <c r="D655" s="50">
        <f t="shared" si="106"/>
        <v>22433</v>
      </c>
      <c r="E655" s="50">
        <f t="shared" si="107"/>
        <v>24147</v>
      </c>
      <c r="F655" s="51">
        <f t="shared" si="108"/>
        <v>54213</v>
      </c>
      <c r="G655" s="51">
        <f t="shared" si="109"/>
        <v>26317</v>
      </c>
      <c r="H655" s="52">
        <f t="shared" si="110"/>
        <v>27896</v>
      </c>
      <c r="I655" s="910">
        <f t="shared" si="103"/>
        <v>22433</v>
      </c>
      <c r="J655" s="910">
        <f t="shared" si="104"/>
        <v>24147</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t="15" hidden="1" x14ac:dyDescent="0.25">
      <c r="A656" s="79" t="s">
        <v>48</v>
      </c>
      <c r="B656" s="471" t="s">
        <v>694</v>
      </c>
      <c r="C656" s="29" t="str">
        <f t="shared" si="105"/>
        <v>England – PCNs - MARGATE PCN</v>
      </c>
      <c r="D656" s="50">
        <f t="shared" si="106"/>
        <v>21313</v>
      </c>
      <c r="E656" s="50">
        <f t="shared" si="107"/>
        <v>23959</v>
      </c>
      <c r="F656" s="51">
        <f t="shared" si="108"/>
        <v>53056</v>
      </c>
      <c r="G656" s="51">
        <f t="shared" si="109"/>
        <v>25396</v>
      </c>
      <c r="H656" s="52">
        <f t="shared" si="110"/>
        <v>27660</v>
      </c>
      <c r="I656" s="910">
        <f t="shared" si="103"/>
        <v>21313</v>
      </c>
      <c r="J656" s="910">
        <f t="shared" si="104"/>
        <v>23959</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t="15" hidden="1" x14ac:dyDescent="0.25">
      <c r="A657" s="79" t="s">
        <v>48</v>
      </c>
      <c r="B657" s="471" t="s">
        <v>695</v>
      </c>
      <c r="C657" s="29" t="str">
        <f t="shared" si="105"/>
        <v>England – PCNs - MARKET HARBOROUGH &amp; BOSWORTH PCN</v>
      </c>
      <c r="D657" s="50">
        <f t="shared" si="106"/>
        <v>13128</v>
      </c>
      <c r="E657" s="50">
        <f t="shared" si="107"/>
        <v>14141</v>
      </c>
      <c r="F657" s="51">
        <f t="shared" si="108"/>
        <v>31280</v>
      </c>
      <c r="G657" s="51">
        <f t="shared" si="109"/>
        <v>15186</v>
      </c>
      <c r="H657" s="52">
        <f t="shared" si="110"/>
        <v>16094</v>
      </c>
      <c r="I657" s="910">
        <f t="shared" si="103"/>
        <v>13128</v>
      </c>
      <c r="J657" s="910">
        <f t="shared" si="104"/>
        <v>14141</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t="15" hidden="1" x14ac:dyDescent="0.25">
      <c r="A658" s="79" t="s">
        <v>48</v>
      </c>
      <c r="B658" s="471" t="s">
        <v>696</v>
      </c>
      <c r="C658" s="29" t="str">
        <f t="shared" si="105"/>
        <v>England – PCNs - MARMOT PCN</v>
      </c>
      <c r="D658" s="50">
        <f t="shared" si="106"/>
        <v>9080</v>
      </c>
      <c r="E658" s="50">
        <f t="shared" si="107"/>
        <v>9332</v>
      </c>
      <c r="F658" s="51">
        <f t="shared" si="108"/>
        <v>21903</v>
      </c>
      <c r="G658" s="51">
        <f t="shared" si="109"/>
        <v>10837</v>
      </c>
      <c r="H658" s="52">
        <f t="shared" si="110"/>
        <v>11066</v>
      </c>
      <c r="I658" s="910">
        <f t="shared" si="103"/>
        <v>9080</v>
      </c>
      <c r="J658" s="910">
        <f t="shared" si="104"/>
        <v>9332</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t="15" hidden="1" x14ac:dyDescent="0.25">
      <c r="A659" s="79" t="s">
        <v>48</v>
      </c>
      <c r="B659" s="471" t="s">
        <v>697</v>
      </c>
      <c r="C659" s="29" t="str">
        <f t="shared" si="105"/>
        <v>England – PCNs - MAYDAY SOUTH PCN</v>
      </c>
      <c r="D659" s="50">
        <f t="shared" si="106"/>
        <v>22386</v>
      </c>
      <c r="E659" s="50">
        <f t="shared" si="107"/>
        <v>22436</v>
      </c>
      <c r="F659" s="51">
        <f t="shared" si="108"/>
        <v>53191</v>
      </c>
      <c r="G659" s="51">
        <f t="shared" si="109"/>
        <v>26789</v>
      </c>
      <c r="H659" s="52">
        <f t="shared" si="110"/>
        <v>26402</v>
      </c>
      <c r="I659" s="910">
        <f t="shared" si="103"/>
        <v>22386</v>
      </c>
      <c r="J659" s="910">
        <f t="shared" si="104"/>
        <v>22436</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t="15" hidden="1" x14ac:dyDescent="0.25">
      <c r="A660" s="79" t="s">
        <v>48</v>
      </c>
      <c r="B660" s="471" t="s">
        <v>698</v>
      </c>
      <c r="C660" s="29" t="str">
        <f t="shared" si="105"/>
        <v>England – PCNs - MEDICS PCN</v>
      </c>
      <c r="D660" s="50">
        <f t="shared" si="106"/>
        <v>24656</v>
      </c>
      <c r="E660" s="50">
        <f t="shared" si="107"/>
        <v>23980</v>
      </c>
      <c r="F660" s="51">
        <f t="shared" si="108"/>
        <v>58388</v>
      </c>
      <c r="G660" s="51">
        <f t="shared" si="109"/>
        <v>29558</v>
      </c>
      <c r="H660" s="52">
        <f t="shared" si="110"/>
        <v>28830</v>
      </c>
      <c r="I660" s="910">
        <f t="shared" si="103"/>
        <v>24656</v>
      </c>
      <c r="J660" s="910">
        <f t="shared" si="104"/>
        <v>23980</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t="15" hidden="1" x14ac:dyDescent="0.25">
      <c r="A661" s="79" t="s">
        <v>48</v>
      </c>
      <c r="B661" s="471" t="s">
        <v>699</v>
      </c>
      <c r="C661" s="29" t="str">
        <f t="shared" si="105"/>
        <v>England – PCNs - MEDWAY CENTRAL PCN</v>
      </c>
      <c r="D661" s="50">
        <f t="shared" si="106"/>
        <v>16772</v>
      </c>
      <c r="E661" s="50">
        <f t="shared" si="107"/>
        <v>17435</v>
      </c>
      <c r="F661" s="51">
        <f t="shared" si="108"/>
        <v>41439</v>
      </c>
      <c r="G661" s="51">
        <f t="shared" si="109"/>
        <v>20425</v>
      </c>
      <c r="H661" s="52">
        <f t="shared" si="110"/>
        <v>21014</v>
      </c>
      <c r="I661" s="910">
        <f t="shared" si="103"/>
        <v>16772</v>
      </c>
      <c r="J661" s="910">
        <f t="shared" si="104"/>
        <v>17435</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t="15" hidden="1" x14ac:dyDescent="0.25">
      <c r="A662" s="79" t="s">
        <v>48</v>
      </c>
      <c r="B662" s="471" t="s">
        <v>700</v>
      </c>
      <c r="C662" s="29" t="str">
        <f t="shared" si="105"/>
        <v>England – PCNs - MEDWAY PENINSULA PCN</v>
      </c>
      <c r="D662" s="50">
        <f t="shared" si="106"/>
        <v>14968</v>
      </c>
      <c r="E662" s="50">
        <f t="shared" si="107"/>
        <v>16377</v>
      </c>
      <c r="F662" s="51">
        <f t="shared" si="108"/>
        <v>36499</v>
      </c>
      <c r="G662" s="51">
        <f t="shared" si="109"/>
        <v>17588</v>
      </c>
      <c r="H662" s="52">
        <f t="shared" si="110"/>
        <v>18911</v>
      </c>
      <c r="I662" s="910">
        <f t="shared" si="103"/>
        <v>14968</v>
      </c>
      <c r="J662" s="910">
        <f t="shared" si="104"/>
        <v>16377</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t="15" hidden="1" x14ac:dyDescent="0.25">
      <c r="A663" s="79" t="s">
        <v>48</v>
      </c>
      <c r="B663" s="471" t="s">
        <v>701</v>
      </c>
      <c r="C663" s="29" t="str">
        <f t="shared" si="105"/>
        <v>England – PCNs - MEDWAY RAINHAM PCN</v>
      </c>
      <c r="D663" s="50">
        <f t="shared" si="106"/>
        <v>14749</v>
      </c>
      <c r="E663" s="50">
        <f t="shared" si="107"/>
        <v>16409</v>
      </c>
      <c r="F663" s="51">
        <f t="shared" si="108"/>
        <v>36086</v>
      </c>
      <c r="G663" s="51">
        <f t="shared" si="109"/>
        <v>17293</v>
      </c>
      <c r="H663" s="52">
        <f t="shared" si="110"/>
        <v>18793</v>
      </c>
      <c r="I663" s="910">
        <f t="shared" si="103"/>
        <v>14749</v>
      </c>
      <c r="J663" s="910">
        <f t="shared" si="104"/>
        <v>16409</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t="15" hidden="1" x14ac:dyDescent="0.25">
      <c r="A664" s="79" t="s">
        <v>48</v>
      </c>
      <c r="B664" s="471" t="s">
        <v>702</v>
      </c>
      <c r="C664" s="29" t="str">
        <f t="shared" si="105"/>
        <v>England – PCNs - MEDWAY SOUTH PCN</v>
      </c>
      <c r="D664" s="50">
        <f t="shared" si="106"/>
        <v>11957</v>
      </c>
      <c r="E664" s="50">
        <f t="shared" si="107"/>
        <v>13030</v>
      </c>
      <c r="F664" s="51">
        <f t="shared" si="108"/>
        <v>29769</v>
      </c>
      <c r="G664" s="51">
        <f t="shared" si="109"/>
        <v>14380</v>
      </c>
      <c r="H664" s="52">
        <f t="shared" si="110"/>
        <v>15389</v>
      </c>
      <c r="I664" s="910">
        <f t="shared" si="103"/>
        <v>11957</v>
      </c>
      <c r="J664" s="910">
        <f t="shared" si="104"/>
        <v>13030</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t="15" hidden="1" x14ac:dyDescent="0.25">
      <c r="A665" s="79" t="s">
        <v>48</v>
      </c>
      <c r="B665" s="471" t="s">
        <v>703</v>
      </c>
      <c r="C665" s="29" t="str">
        <f t="shared" si="105"/>
        <v>England – PCNs - MEDWAY VALLEY PCN</v>
      </c>
      <c r="D665" s="50">
        <f t="shared" si="106"/>
        <v>11941</v>
      </c>
      <c r="E665" s="50">
        <f t="shared" si="107"/>
        <v>12519</v>
      </c>
      <c r="F665" s="51">
        <f t="shared" si="108"/>
        <v>28527</v>
      </c>
      <c r="G665" s="51">
        <f t="shared" si="109"/>
        <v>14040</v>
      </c>
      <c r="H665" s="52">
        <f t="shared" si="110"/>
        <v>14487</v>
      </c>
      <c r="I665" s="910">
        <f t="shared" si="103"/>
        <v>11941</v>
      </c>
      <c r="J665" s="910">
        <f t="shared" si="104"/>
        <v>12519</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t="15" hidden="1" x14ac:dyDescent="0.25">
      <c r="A666" s="79" t="s">
        <v>48</v>
      </c>
      <c r="B666" s="471" t="s">
        <v>704</v>
      </c>
      <c r="C666" s="29" t="str">
        <f t="shared" si="105"/>
        <v>England – PCNs - MEIR PCN</v>
      </c>
      <c r="D666" s="50">
        <f t="shared" si="106"/>
        <v>14387</v>
      </c>
      <c r="E666" s="50">
        <f t="shared" si="107"/>
        <v>15101</v>
      </c>
      <c r="F666" s="51">
        <f t="shared" si="108"/>
        <v>35036</v>
      </c>
      <c r="G666" s="51">
        <f t="shared" si="109"/>
        <v>17178</v>
      </c>
      <c r="H666" s="52">
        <f t="shared" si="110"/>
        <v>17858</v>
      </c>
      <c r="I666" s="910">
        <f t="shared" si="103"/>
        <v>14387</v>
      </c>
      <c r="J666" s="910">
        <f t="shared" si="104"/>
        <v>15101</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t="15" hidden="1" x14ac:dyDescent="0.25">
      <c r="A667" s="79" t="s">
        <v>48</v>
      </c>
      <c r="B667" s="471" t="s">
        <v>705</v>
      </c>
      <c r="C667" s="29" t="str">
        <f t="shared" si="105"/>
        <v>England – PCNs - MELTON, SYSTON AND VALE PCN</v>
      </c>
      <c r="D667" s="50">
        <f t="shared" si="106"/>
        <v>27745</v>
      </c>
      <c r="E667" s="50">
        <f t="shared" si="107"/>
        <v>30241</v>
      </c>
      <c r="F667" s="51">
        <f t="shared" si="108"/>
        <v>66376</v>
      </c>
      <c r="G667" s="51">
        <f t="shared" si="109"/>
        <v>32061</v>
      </c>
      <c r="H667" s="52">
        <f t="shared" si="110"/>
        <v>34315</v>
      </c>
      <c r="I667" s="910">
        <f t="shared" si="103"/>
        <v>27745</v>
      </c>
      <c r="J667" s="910">
        <f t="shared" si="104"/>
        <v>30241</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t="15" hidden="1" x14ac:dyDescent="0.25">
      <c r="A668" s="79" t="s">
        <v>48</v>
      </c>
      <c r="B668" s="471" t="s">
        <v>706</v>
      </c>
      <c r="C668" s="29" t="str">
        <f t="shared" si="105"/>
        <v>England – PCNs - MENDIP PCN</v>
      </c>
      <c r="D668" s="50">
        <f t="shared" si="106"/>
        <v>14586</v>
      </c>
      <c r="E668" s="50">
        <f t="shared" si="107"/>
        <v>15760</v>
      </c>
      <c r="F668" s="51">
        <f t="shared" si="108"/>
        <v>34837</v>
      </c>
      <c r="G668" s="51">
        <f t="shared" si="109"/>
        <v>16899</v>
      </c>
      <c r="H668" s="52">
        <f t="shared" si="110"/>
        <v>17938</v>
      </c>
      <c r="I668" s="910">
        <f t="shared" si="103"/>
        <v>14586</v>
      </c>
      <c r="J668" s="910">
        <f t="shared" si="104"/>
        <v>15760</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t="15" hidden="1" x14ac:dyDescent="0.25">
      <c r="A669" s="79" t="s">
        <v>48</v>
      </c>
      <c r="B669" s="471" t="s">
        <v>707</v>
      </c>
      <c r="C669" s="29" t="str">
        <f t="shared" si="105"/>
        <v>England – PCNs - MENDIP VALE PCN</v>
      </c>
      <c r="D669" s="50">
        <f t="shared" si="106"/>
        <v>17201</v>
      </c>
      <c r="E669" s="50">
        <f t="shared" si="107"/>
        <v>19188</v>
      </c>
      <c r="F669" s="51">
        <f t="shared" si="108"/>
        <v>42080</v>
      </c>
      <c r="G669" s="51">
        <f t="shared" si="109"/>
        <v>20117</v>
      </c>
      <c r="H669" s="52">
        <f t="shared" si="110"/>
        <v>21963</v>
      </c>
      <c r="I669" s="910">
        <f t="shared" ref="I669:I732" si="113">SUM(Y669:CY669)</f>
        <v>17201</v>
      </c>
      <c r="J669" s="910">
        <f t="shared" ref="J669:J732" si="114">SUM(DL669:GL669)</f>
        <v>19188</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t="15" hidden="1" x14ac:dyDescent="0.25">
      <c r="A670" s="79" t="s">
        <v>48</v>
      </c>
      <c r="B670" s="471" t="s">
        <v>708</v>
      </c>
      <c r="C670" s="29" t="str">
        <f t="shared" si="105"/>
        <v>England – PCNs - MEON HEALTH PCN</v>
      </c>
      <c r="D670" s="50">
        <f t="shared" si="106"/>
        <v>13710</v>
      </c>
      <c r="E670" s="50">
        <f t="shared" si="107"/>
        <v>14854</v>
      </c>
      <c r="F670" s="51">
        <f t="shared" si="108"/>
        <v>33319</v>
      </c>
      <c r="G670" s="51">
        <f t="shared" si="109"/>
        <v>16149</v>
      </c>
      <c r="H670" s="52">
        <f t="shared" si="110"/>
        <v>17170</v>
      </c>
      <c r="I670" s="910">
        <f t="shared" si="113"/>
        <v>13710</v>
      </c>
      <c r="J670" s="910">
        <f t="shared" si="114"/>
        <v>14854</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t="15" hidden="1" x14ac:dyDescent="0.25">
      <c r="A671" s="79" t="s">
        <v>48</v>
      </c>
      <c r="B671" s="471" t="s">
        <v>709</v>
      </c>
      <c r="C671" s="29" t="str">
        <f t="shared" si="105"/>
        <v>England – PCNs - MERCIAN PCN</v>
      </c>
      <c r="D671" s="50">
        <f t="shared" si="106"/>
        <v>35448</v>
      </c>
      <c r="E671" s="50">
        <f t="shared" si="107"/>
        <v>37379</v>
      </c>
      <c r="F671" s="51">
        <f t="shared" si="108"/>
        <v>84673</v>
      </c>
      <c r="G671" s="51">
        <f t="shared" si="109"/>
        <v>41514</v>
      </c>
      <c r="H671" s="52">
        <f t="shared" si="110"/>
        <v>43159</v>
      </c>
      <c r="I671" s="910">
        <f t="shared" si="113"/>
        <v>35448</v>
      </c>
      <c r="J671" s="910">
        <f t="shared" si="114"/>
        <v>37379</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t="15" hidden="1" x14ac:dyDescent="0.25">
      <c r="A672" s="79" t="s">
        <v>48</v>
      </c>
      <c r="B672" s="471" t="s">
        <v>710</v>
      </c>
      <c r="C672" s="29" t="str">
        <f t="shared" si="105"/>
        <v>England – PCNs - MERIDIAN HEALTH GROUP NEL PCN</v>
      </c>
      <c r="D672" s="50">
        <f t="shared" si="106"/>
        <v>15919</v>
      </c>
      <c r="E672" s="50">
        <f t="shared" si="107"/>
        <v>15877</v>
      </c>
      <c r="F672" s="51">
        <f t="shared" si="108"/>
        <v>37237</v>
      </c>
      <c r="G672" s="51">
        <f t="shared" si="109"/>
        <v>18706</v>
      </c>
      <c r="H672" s="52">
        <f t="shared" si="110"/>
        <v>18531</v>
      </c>
      <c r="I672" s="910">
        <f t="shared" si="113"/>
        <v>15919</v>
      </c>
      <c r="J672" s="910">
        <f t="shared" si="114"/>
        <v>15877</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t="15" hidden="1" x14ac:dyDescent="0.25">
      <c r="A673" s="79" t="s">
        <v>48</v>
      </c>
      <c r="B673" s="471" t="s">
        <v>711</v>
      </c>
      <c r="C673" s="29" t="str">
        <f t="shared" si="105"/>
        <v>England – PCNs - MERIDIAN MEDICAL PCN</v>
      </c>
      <c r="D673" s="50">
        <f t="shared" si="106"/>
        <v>15054</v>
      </c>
      <c r="E673" s="50">
        <f t="shared" si="107"/>
        <v>16821</v>
      </c>
      <c r="F673" s="51">
        <f t="shared" si="108"/>
        <v>35739</v>
      </c>
      <c r="G673" s="51">
        <f t="shared" si="109"/>
        <v>17036</v>
      </c>
      <c r="H673" s="52">
        <f t="shared" si="110"/>
        <v>18703</v>
      </c>
      <c r="I673" s="910">
        <f t="shared" si="113"/>
        <v>15054</v>
      </c>
      <c r="J673" s="910">
        <f t="shared" si="114"/>
        <v>16821</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t="15" hidden="1" x14ac:dyDescent="0.25">
      <c r="A674" s="79" t="s">
        <v>48</v>
      </c>
      <c r="B674" s="471" t="s">
        <v>712</v>
      </c>
      <c r="C674" s="29" t="str">
        <f t="shared" si="105"/>
        <v>England – PCNs - MERIDIAN PCN</v>
      </c>
      <c r="D674" s="50">
        <f t="shared" si="106"/>
        <v>19372</v>
      </c>
      <c r="E674" s="50">
        <f t="shared" si="107"/>
        <v>21128</v>
      </c>
      <c r="F674" s="51">
        <f t="shared" si="108"/>
        <v>47952</v>
      </c>
      <c r="G674" s="51">
        <f t="shared" si="109"/>
        <v>23241</v>
      </c>
      <c r="H674" s="52">
        <f t="shared" si="110"/>
        <v>24711</v>
      </c>
      <c r="I674" s="910">
        <f t="shared" si="113"/>
        <v>19372</v>
      </c>
      <c r="J674" s="910">
        <f t="shared" si="114"/>
        <v>21128</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t="15" hidden="1" x14ac:dyDescent="0.25">
      <c r="A675" s="79" t="s">
        <v>48</v>
      </c>
      <c r="B675" s="471" t="s">
        <v>713</v>
      </c>
      <c r="C675" s="29" t="str">
        <f t="shared" si="105"/>
        <v>England – PCNs - MEWSTONE PCN</v>
      </c>
      <c r="D675" s="50">
        <f t="shared" si="106"/>
        <v>11991</v>
      </c>
      <c r="E675" s="50">
        <f t="shared" si="107"/>
        <v>13816</v>
      </c>
      <c r="F675" s="51">
        <f t="shared" si="108"/>
        <v>29173</v>
      </c>
      <c r="G675" s="51">
        <f t="shared" si="109"/>
        <v>13722</v>
      </c>
      <c r="H675" s="52">
        <f t="shared" si="110"/>
        <v>15451</v>
      </c>
      <c r="I675" s="910">
        <f t="shared" si="113"/>
        <v>11991</v>
      </c>
      <c r="J675" s="910">
        <f t="shared" si="114"/>
        <v>13816</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t="15" hidden="1" x14ac:dyDescent="0.25">
      <c r="A676" s="79" t="s">
        <v>48</v>
      </c>
      <c r="B676" s="471" t="s">
        <v>714</v>
      </c>
      <c r="C676" s="29" t="str">
        <f t="shared" si="105"/>
        <v>England – PCNs - MID CHILTERN PCN</v>
      </c>
      <c r="D676" s="50">
        <f t="shared" si="106"/>
        <v>16665</v>
      </c>
      <c r="E676" s="50">
        <f t="shared" si="107"/>
        <v>18440</v>
      </c>
      <c r="F676" s="51">
        <f t="shared" si="108"/>
        <v>40514</v>
      </c>
      <c r="G676" s="51">
        <f t="shared" si="109"/>
        <v>19404</v>
      </c>
      <c r="H676" s="52">
        <f t="shared" si="110"/>
        <v>21110</v>
      </c>
      <c r="I676" s="910">
        <f t="shared" si="113"/>
        <v>16665</v>
      </c>
      <c r="J676" s="910">
        <f t="shared" si="114"/>
        <v>18440</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t="15" hidden="1" x14ac:dyDescent="0.25">
      <c r="A677" s="79" t="s">
        <v>48</v>
      </c>
      <c r="B677" s="471" t="s">
        <v>715</v>
      </c>
      <c r="C677" s="29" t="str">
        <f t="shared" si="105"/>
        <v>England – PCNs - MID DEVON HEALTHCARE PCN</v>
      </c>
      <c r="D677" s="50">
        <f t="shared" si="106"/>
        <v>11456</v>
      </c>
      <c r="E677" s="50">
        <f t="shared" si="107"/>
        <v>12399</v>
      </c>
      <c r="F677" s="51">
        <f t="shared" si="108"/>
        <v>26875</v>
      </c>
      <c r="G677" s="51">
        <f t="shared" si="109"/>
        <v>12975</v>
      </c>
      <c r="H677" s="52">
        <f t="shared" si="110"/>
        <v>13900</v>
      </c>
      <c r="I677" s="910">
        <f t="shared" si="113"/>
        <v>11456</v>
      </c>
      <c r="J677" s="910">
        <f t="shared" si="114"/>
        <v>12399</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t="15" hidden="1" x14ac:dyDescent="0.25">
      <c r="A678" s="79" t="s">
        <v>48</v>
      </c>
      <c r="B678" s="471" t="s">
        <v>716</v>
      </c>
      <c r="C678" s="29" t="str">
        <f t="shared" si="105"/>
        <v>England – PCNs - MID DORSET PCN</v>
      </c>
      <c r="D678" s="50">
        <f t="shared" si="106"/>
        <v>19918</v>
      </c>
      <c r="E678" s="50">
        <f t="shared" si="107"/>
        <v>22553</v>
      </c>
      <c r="F678" s="51">
        <f t="shared" si="108"/>
        <v>47527</v>
      </c>
      <c r="G678" s="51">
        <f t="shared" si="109"/>
        <v>22521</v>
      </c>
      <c r="H678" s="52">
        <f t="shared" si="110"/>
        <v>25006</v>
      </c>
      <c r="I678" s="910">
        <f t="shared" si="113"/>
        <v>19918</v>
      </c>
      <c r="J678" s="910">
        <f t="shared" si="114"/>
        <v>22553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t="15" hidden="1" x14ac:dyDescent="0.25">
      <c r="A679" s="79" t="s">
        <v>48</v>
      </c>
      <c r="B679" s="471" t="s">
        <v>717</v>
      </c>
      <c r="C679" s="29" t="str">
        <f t="shared" si="105"/>
        <v>England – PCNs - MID FURNESS PCN</v>
      </c>
      <c r="D679" s="50">
        <f t="shared" si="106"/>
        <v>11967</v>
      </c>
      <c r="E679" s="50">
        <f t="shared" si="107"/>
        <v>12570</v>
      </c>
      <c r="F679" s="51">
        <f t="shared" si="108"/>
        <v>27705</v>
      </c>
      <c r="G679" s="51">
        <f t="shared" si="109"/>
        <v>13608</v>
      </c>
      <c r="H679" s="52">
        <f t="shared" si="110"/>
        <v>14097</v>
      </c>
      <c r="I679" s="910">
        <f t="shared" si="113"/>
        <v>11967</v>
      </c>
      <c r="J679" s="910">
        <f t="shared" si="114"/>
        <v>12570</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t="15" hidden="1" x14ac:dyDescent="0.25">
      <c r="A680" s="79" t="s">
        <v>48</v>
      </c>
      <c r="B680" s="471" t="s">
        <v>718</v>
      </c>
      <c r="C680" s="29" t="str">
        <f t="shared" si="105"/>
        <v>England – PCNs - MID KENT PCN</v>
      </c>
      <c r="D680" s="50">
        <f t="shared" si="106"/>
        <v>39281</v>
      </c>
      <c r="E680" s="50">
        <f t="shared" si="107"/>
        <v>42043</v>
      </c>
      <c r="F680" s="51">
        <f t="shared" si="108"/>
        <v>94729</v>
      </c>
      <c r="G680" s="51">
        <f t="shared" si="109"/>
        <v>46078</v>
      </c>
      <c r="H680" s="52">
        <f t="shared" si="110"/>
        <v>48651</v>
      </c>
      <c r="I680" s="910">
        <f t="shared" si="113"/>
        <v>39281</v>
      </c>
      <c r="J680" s="910">
        <f t="shared" si="114"/>
        <v>42043</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t="15" hidden="1" x14ac:dyDescent="0.25">
      <c r="A681" s="79" t="s">
        <v>48</v>
      </c>
      <c r="B681" s="471" t="s">
        <v>719</v>
      </c>
      <c r="C681" s="29" t="str">
        <f t="shared" si="105"/>
        <v>England – PCNs - MID NORFOLK PCN</v>
      </c>
      <c r="D681" s="50">
        <f t="shared" si="106"/>
        <v>18181</v>
      </c>
      <c r="E681" s="50">
        <f t="shared" si="107"/>
        <v>19896</v>
      </c>
      <c r="F681" s="51">
        <f t="shared" si="108"/>
        <v>43060</v>
      </c>
      <c r="G681" s="51">
        <f t="shared" si="109"/>
        <v>20705</v>
      </c>
      <c r="H681" s="52">
        <f t="shared" si="110"/>
        <v>22355</v>
      </c>
      <c r="I681" s="910">
        <f t="shared" si="113"/>
        <v>18181</v>
      </c>
      <c r="J681" s="910">
        <f t="shared" si="114"/>
        <v>19896</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t="15" hidden="1" x14ac:dyDescent="0.25">
      <c r="A682" s="79" t="s">
        <v>48</v>
      </c>
      <c r="B682" s="471" t="s">
        <v>720</v>
      </c>
      <c r="C682" s="29" t="str">
        <f t="shared" si="105"/>
        <v>England – PCNs - MIDDLETON AND HUNSLET PCN</v>
      </c>
      <c r="D682" s="50">
        <f t="shared" si="106"/>
        <v>12540</v>
      </c>
      <c r="E682" s="50">
        <f t="shared" si="107"/>
        <v>13082</v>
      </c>
      <c r="F682" s="51">
        <f t="shared" si="108"/>
        <v>30585</v>
      </c>
      <c r="G682" s="51">
        <f t="shared" si="109"/>
        <v>15078</v>
      </c>
      <c r="H682" s="52">
        <f t="shared" si="110"/>
        <v>15507</v>
      </c>
      <c r="I682" s="910">
        <f t="shared" si="113"/>
        <v>12540</v>
      </c>
      <c r="J682" s="910">
        <f t="shared" si="114"/>
        <v>13082</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t="15" hidden="1" x14ac:dyDescent="0.25">
      <c r="A683" s="79" t="s">
        <v>48</v>
      </c>
      <c r="B683" s="471" t="s">
        <v>721</v>
      </c>
      <c r="C683" s="29" t="str">
        <f t="shared" si="105"/>
        <v>England – PCNs - MIDDLETON PCN</v>
      </c>
      <c r="D683" s="50">
        <f t="shared" si="106"/>
        <v>16733</v>
      </c>
      <c r="E683" s="50">
        <f t="shared" si="107"/>
        <v>17792</v>
      </c>
      <c r="F683" s="51">
        <f t="shared" si="108"/>
        <v>41055</v>
      </c>
      <c r="G683" s="51">
        <f t="shared" si="109"/>
        <v>20051</v>
      </c>
      <c r="H683" s="52">
        <f t="shared" si="110"/>
        <v>21004</v>
      </c>
      <c r="I683" s="910">
        <f t="shared" si="113"/>
        <v>16733</v>
      </c>
      <c r="J683" s="910">
        <f t="shared" si="114"/>
        <v>17792</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t="15" hidden="1" x14ac:dyDescent="0.25">
      <c r="A684" s="79" t="s">
        <v>48</v>
      </c>
      <c r="B684" s="471" t="s">
        <v>722</v>
      </c>
      <c r="C684" s="29" t="str">
        <f t="shared" ref="C684:C747" si="115">CONCATENATE(A684," - ",B684)</f>
        <v>England – PCNs - MIDDLEWOOD PCN</v>
      </c>
      <c r="D684" s="50">
        <f t="shared" ref="D684:D747" si="116">I684</f>
        <v>13176</v>
      </c>
      <c r="E684" s="50">
        <f t="shared" ref="E684:E747" si="117">J684</f>
        <v>14452</v>
      </c>
      <c r="F684" s="51">
        <f t="shared" ref="F684:F747" si="118">G684+H684</f>
        <v>31181</v>
      </c>
      <c r="G684" s="51">
        <f t="shared" ref="G684:G747" si="119">SUM(M684:CY684)</f>
        <v>14973</v>
      </c>
      <c r="H684" s="52">
        <f t="shared" ref="H684:H747" si="120">SUM(CZ684:GL684)</f>
        <v>16208</v>
      </c>
      <c r="I684" s="910">
        <f t="shared" si="113"/>
        <v>13176</v>
      </c>
      <c r="J684" s="910">
        <f t="shared" si="114"/>
        <v>14452</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t="15" hidden="1" x14ac:dyDescent="0.25">
      <c r="A685" s="79" t="s">
        <v>48</v>
      </c>
      <c r="B685" s="471" t="s">
        <v>723</v>
      </c>
      <c r="C685" s="29" t="str">
        <f t="shared" si="115"/>
        <v>England – PCNs - MILES PLATTING NEWTON HEATH &amp; MOSTON PCN</v>
      </c>
      <c r="D685" s="50">
        <f t="shared" si="116"/>
        <v>16905</v>
      </c>
      <c r="E685" s="50">
        <f t="shared" si="117"/>
        <v>17756</v>
      </c>
      <c r="F685" s="51">
        <f t="shared" si="118"/>
        <v>41742</v>
      </c>
      <c r="G685" s="51">
        <f t="shared" si="119"/>
        <v>20510</v>
      </c>
      <c r="H685" s="52">
        <f t="shared" si="120"/>
        <v>21232</v>
      </c>
      <c r="I685" s="910">
        <f t="shared" si="113"/>
        <v>16905</v>
      </c>
      <c r="J685" s="910">
        <f t="shared" si="114"/>
        <v>17756</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t="15" hidden="1" x14ac:dyDescent="0.25">
      <c r="A686" s="79" t="s">
        <v>48</v>
      </c>
      <c r="B686" s="471" t="s">
        <v>724</v>
      </c>
      <c r="C686" s="29" t="str">
        <f t="shared" si="115"/>
        <v>England – PCNs - MILLOM PCN</v>
      </c>
      <c r="D686" s="50">
        <f t="shared" si="116"/>
        <v>3115</v>
      </c>
      <c r="E686" s="50">
        <f t="shared" si="117"/>
        <v>3297</v>
      </c>
      <c r="F686" s="51">
        <f t="shared" si="118"/>
        <v>7257</v>
      </c>
      <c r="G686" s="51">
        <f t="shared" si="119"/>
        <v>3533</v>
      </c>
      <c r="H686" s="52">
        <f t="shared" si="120"/>
        <v>3724</v>
      </c>
      <c r="I686" s="910">
        <f t="shared" si="113"/>
        <v>3115</v>
      </c>
      <c r="J686" s="910">
        <f t="shared" si="114"/>
        <v>3297</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t="15" hidden="1" x14ac:dyDescent="0.25">
      <c r="A687" s="79" t="s">
        <v>48</v>
      </c>
      <c r="B687" s="471" t="s">
        <v>725</v>
      </c>
      <c r="C687" s="29" t="str">
        <f t="shared" si="115"/>
        <v>England – PCNs - MILLTOWN ALLIANCE PCN</v>
      </c>
      <c r="D687" s="50">
        <f t="shared" si="116"/>
        <v>22354</v>
      </c>
      <c r="E687" s="50">
        <f t="shared" si="117"/>
        <v>23060</v>
      </c>
      <c r="F687" s="51">
        <f t="shared" si="118"/>
        <v>55053</v>
      </c>
      <c r="G687" s="51">
        <f t="shared" si="119"/>
        <v>27251</v>
      </c>
      <c r="H687" s="52">
        <f t="shared" si="120"/>
        <v>27802</v>
      </c>
      <c r="I687" s="910">
        <f t="shared" si="113"/>
        <v>22354</v>
      </c>
      <c r="J687" s="910">
        <f t="shared" si="114"/>
        <v>23060</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t="15" hidden="1" x14ac:dyDescent="0.25">
      <c r="A688" s="79" t="s">
        <v>48</v>
      </c>
      <c r="B688" s="471" t="s">
        <v>726</v>
      </c>
      <c r="C688" s="29" t="str">
        <f t="shared" si="115"/>
        <v>England – PCNs - MINERVA HEALTH GROUP PCN</v>
      </c>
      <c r="D688" s="50">
        <f t="shared" si="116"/>
        <v>14603</v>
      </c>
      <c r="E688" s="50">
        <f t="shared" si="117"/>
        <v>16847</v>
      </c>
      <c r="F688" s="51">
        <f t="shared" si="118"/>
        <v>36634</v>
      </c>
      <c r="G688" s="51">
        <f t="shared" si="119"/>
        <v>17298</v>
      </c>
      <c r="H688" s="52">
        <f t="shared" si="120"/>
        <v>19336</v>
      </c>
      <c r="I688" s="910">
        <f t="shared" si="113"/>
        <v>14603</v>
      </c>
      <c r="J688" s="910">
        <f t="shared" si="114"/>
        <v>16847</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t="15" hidden="1" x14ac:dyDescent="0.25">
      <c r="A689" s="79" t="s">
        <v>48</v>
      </c>
      <c r="B689" s="471" t="s">
        <v>727</v>
      </c>
      <c r="C689" s="29" t="str">
        <f t="shared" si="115"/>
        <v>England – PCNs - MMP CENTRAL AND NORTH PCN</v>
      </c>
      <c r="D689" s="50">
        <f t="shared" si="116"/>
        <v>23109</v>
      </c>
      <c r="E689" s="50">
        <f t="shared" si="117"/>
        <v>22157</v>
      </c>
      <c r="F689" s="51">
        <f t="shared" si="118"/>
        <v>52445</v>
      </c>
      <c r="G689" s="51">
        <f t="shared" si="119"/>
        <v>26812</v>
      </c>
      <c r="H689" s="52">
        <f t="shared" si="120"/>
        <v>25633</v>
      </c>
      <c r="I689" s="910">
        <f t="shared" si="113"/>
        <v>23109</v>
      </c>
      <c r="J689" s="910">
        <f t="shared" si="114"/>
        <v>22157</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t="15" hidden="1" x14ac:dyDescent="0.25">
      <c r="A690" s="79" t="s">
        <v>48</v>
      </c>
      <c r="B690" s="471" t="s">
        <v>728</v>
      </c>
      <c r="C690" s="29" t="str">
        <f t="shared" si="115"/>
        <v>England – PCNs - MMWF PCN</v>
      </c>
      <c r="D690" s="50">
        <f t="shared" si="116"/>
        <v>20881</v>
      </c>
      <c r="E690" s="50">
        <f t="shared" si="117"/>
        <v>19492</v>
      </c>
      <c r="F690" s="51">
        <f t="shared" si="118"/>
        <v>48554</v>
      </c>
      <c r="G690" s="51">
        <f t="shared" si="119"/>
        <v>25019</v>
      </c>
      <c r="H690" s="52">
        <f t="shared" si="120"/>
        <v>23535</v>
      </c>
      <c r="I690" s="910">
        <f t="shared" si="113"/>
        <v>20881</v>
      </c>
      <c r="J690" s="910">
        <f t="shared" si="114"/>
        <v>19492</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t="15" hidden="1" x14ac:dyDescent="0.25">
      <c r="A691" s="79" t="s">
        <v>48</v>
      </c>
      <c r="B691" s="471" t="s">
        <v>729</v>
      </c>
      <c r="C691" s="29" t="str">
        <f t="shared" si="115"/>
        <v>England – PCNs - MODALITY (KEIGHLEY) PCN</v>
      </c>
      <c r="D691" s="50">
        <f t="shared" si="116"/>
        <v>32880</v>
      </c>
      <c r="E691" s="50">
        <f t="shared" si="117"/>
        <v>35575</v>
      </c>
      <c r="F691" s="51">
        <f t="shared" si="118"/>
        <v>78889</v>
      </c>
      <c r="G691" s="51">
        <f t="shared" si="119"/>
        <v>38180</v>
      </c>
      <c r="H691" s="52">
        <f t="shared" si="120"/>
        <v>40709</v>
      </c>
      <c r="I691" s="910">
        <f t="shared" si="113"/>
        <v>32880</v>
      </c>
      <c r="J691" s="910">
        <f t="shared" si="114"/>
        <v>35575</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t="15" hidden="1" x14ac:dyDescent="0.25">
      <c r="A692" s="79" t="s">
        <v>48</v>
      </c>
      <c r="B692" s="471" t="s">
        <v>730</v>
      </c>
      <c r="C692" s="29" t="str">
        <f t="shared" si="115"/>
        <v>England – PCNs - MODALITY LEWISHAM PCN</v>
      </c>
      <c r="D692" s="50">
        <f t="shared" si="116"/>
        <v>13033</v>
      </c>
      <c r="E692" s="50">
        <f t="shared" si="117"/>
        <v>14685</v>
      </c>
      <c r="F692" s="51">
        <f t="shared" si="118"/>
        <v>32247</v>
      </c>
      <c r="G692" s="51">
        <f t="shared" si="119"/>
        <v>15328</v>
      </c>
      <c r="H692" s="52">
        <f t="shared" si="120"/>
        <v>16919</v>
      </c>
      <c r="I692" s="910">
        <f t="shared" si="113"/>
        <v>13033</v>
      </c>
      <c r="J692" s="910">
        <f t="shared" si="114"/>
        <v>14685</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t="15" hidden="1" x14ac:dyDescent="0.25">
      <c r="A693" s="79" t="s">
        <v>48</v>
      </c>
      <c r="B693" s="471" t="s">
        <v>731</v>
      </c>
      <c r="C693" s="29" t="str">
        <f t="shared" si="115"/>
        <v>England – PCNs - MODALITY WOKINGHAM PCN</v>
      </c>
      <c r="D693" s="50">
        <f t="shared" si="116"/>
        <v>11002</v>
      </c>
      <c r="E693" s="50">
        <f t="shared" si="117"/>
        <v>11907</v>
      </c>
      <c r="F693" s="51">
        <f t="shared" si="118"/>
        <v>26617</v>
      </c>
      <c r="G693" s="51">
        <f t="shared" si="119"/>
        <v>12912</v>
      </c>
      <c r="H693" s="52">
        <f t="shared" si="120"/>
        <v>13705</v>
      </c>
      <c r="I693" s="910">
        <f t="shared" si="113"/>
        <v>11002</v>
      </c>
      <c r="J693" s="910">
        <f t="shared" si="114"/>
        <v>11907</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t="15" hidden="1" x14ac:dyDescent="0.25">
      <c r="A694" s="79" t="s">
        <v>48</v>
      </c>
      <c r="B694" s="471" t="s">
        <v>732</v>
      </c>
      <c r="C694" s="29" t="str">
        <f t="shared" si="115"/>
        <v>England – PCNs - MOORLANDS &amp; RURAL PCN</v>
      </c>
      <c r="D694" s="50">
        <f t="shared" si="116"/>
        <v>14654</v>
      </c>
      <c r="E694" s="50">
        <f t="shared" si="117"/>
        <v>15766</v>
      </c>
      <c r="F694" s="51">
        <f t="shared" si="118"/>
        <v>34256</v>
      </c>
      <c r="G694" s="51">
        <f t="shared" si="119"/>
        <v>16633</v>
      </c>
      <c r="H694" s="52">
        <f t="shared" si="120"/>
        <v>17623</v>
      </c>
      <c r="I694" s="910">
        <f t="shared" si="113"/>
        <v>14654</v>
      </c>
      <c r="J694" s="910">
        <f t="shared" si="114"/>
        <v>15766</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t="15" hidden="1" x14ac:dyDescent="0.25">
      <c r="A695" s="79" t="s">
        <v>48</v>
      </c>
      <c r="B695" s="471" t="s">
        <v>733</v>
      </c>
      <c r="C695" s="29" t="str">
        <f t="shared" si="115"/>
        <v>England – PCNs - MORDEN PCN</v>
      </c>
      <c r="D695" s="50">
        <f t="shared" si="116"/>
        <v>15695</v>
      </c>
      <c r="E695" s="50">
        <f t="shared" si="117"/>
        <v>15512</v>
      </c>
      <c r="F695" s="51">
        <f t="shared" si="118"/>
        <v>35776</v>
      </c>
      <c r="G695" s="51">
        <f t="shared" si="119"/>
        <v>18022</v>
      </c>
      <c r="H695" s="52">
        <f t="shared" si="120"/>
        <v>17754</v>
      </c>
      <c r="I695" s="910">
        <f t="shared" si="113"/>
        <v>15695</v>
      </c>
      <c r="J695" s="910">
        <f t="shared" si="114"/>
        <v>15512</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t="15" hidden="1" x14ac:dyDescent="0.25">
      <c r="A696" s="79" t="s">
        <v>48</v>
      </c>
      <c r="B696" s="471" t="s">
        <v>734</v>
      </c>
      <c r="C696" s="29" t="str">
        <f t="shared" si="115"/>
        <v>England – PCNs - MORETON AND MEOLS PCN</v>
      </c>
      <c r="D696" s="50">
        <f t="shared" si="116"/>
        <v>11863</v>
      </c>
      <c r="E696" s="50">
        <f t="shared" si="117"/>
        <v>13506</v>
      </c>
      <c r="F696" s="51">
        <f t="shared" si="118"/>
        <v>28901</v>
      </c>
      <c r="G696" s="51">
        <f t="shared" si="119"/>
        <v>13700</v>
      </c>
      <c r="H696" s="52">
        <f t="shared" si="120"/>
        <v>15201</v>
      </c>
      <c r="I696" s="910">
        <f t="shared" si="113"/>
        <v>11863</v>
      </c>
      <c r="J696" s="910">
        <f t="shared" si="114"/>
        <v>13506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t="15" hidden="1" x14ac:dyDescent="0.25">
      <c r="A697" s="79" t="s">
        <v>48</v>
      </c>
      <c r="B697" s="471" t="s">
        <v>735</v>
      </c>
      <c r="C697" s="29" t="str">
        <f t="shared" si="115"/>
        <v>England – PCNs - MORLEY PCN</v>
      </c>
      <c r="D697" s="50">
        <f t="shared" si="116"/>
        <v>24505</v>
      </c>
      <c r="E697" s="50">
        <f t="shared" si="117"/>
        <v>26476</v>
      </c>
      <c r="F697" s="51">
        <f t="shared" si="118"/>
        <v>59018</v>
      </c>
      <c r="G697" s="51">
        <f t="shared" si="119"/>
        <v>28646</v>
      </c>
      <c r="H697" s="52">
        <f t="shared" si="120"/>
        <v>30372</v>
      </c>
      <c r="I697" s="910">
        <f t="shared" si="113"/>
        <v>24505</v>
      </c>
      <c r="J697" s="910">
        <f t="shared" si="114"/>
        <v>26476</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t="15" hidden="1" x14ac:dyDescent="0.25">
      <c r="A698" s="79" t="s">
        <v>48</v>
      </c>
      <c r="B698" s="471" t="s">
        <v>736</v>
      </c>
      <c r="C698" s="29" t="str">
        <f t="shared" si="115"/>
        <v>England – PCNs - MOSAIC HEALTHCARE PCN</v>
      </c>
      <c r="D698" s="50">
        <f t="shared" si="116"/>
        <v>22711</v>
      </c>
      <c r="E698" s="50">
        <f t="shared" si="117"/>
        <v>24252</v>
      </c>
      <c r="F698" s="51">
        <f t="shared" si="118"/>
        <v>55154</v>
      </c>
      <c r="G698" s="51">
        <f t="shared" si="119"/>
        <v>26995</v>
      </c>
      <c r="H698" s="52">
        <f t="shared" si="120"/>
        <v>28159</v>
      </c>
      <c r="I698" s="910">
        <f t="shared" si="113"/>
        <v>22711</v>
      </c>
      <c r="J698" s="910">
        <f t="shared" si="114"/>
        <v>24252</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t="15" hidden="1" x14ac:dyDescent="0.25">
      <c r="A699" s="79" t="s">
        <v>48</v>
      </c>
      <c r="B699" s="471" t="s">
        <v>737</v>
      </c>
      <c r="C699" s="29" t="str">
        <f t="shared" si="115"/>
        <v>England – PCNs - MOSELEY, BILLESLEY &amp; YARDLEY WOOD PCN</v>
      </c>
      <c r="D699" s="50">
        <f t="shared" si="116"/>
        <v>16810</v>
      </c>
      <c r="E699" s="50">
        <f t="shared" si="117"/>
        <v>17939</v>
      </c>
      <c r="F699" s="51">
        <f t="shared" si="118"/>
        <v>41498</v>
      </c>
      <c r="G699" s="51">
        <f t="shared" si="119"/>
        <v>20243</v>
      </c>
      <c r="H699" s="52">
        <f t="shared" si="120"/>
        <v>21255</v>
      </c>
      <c r="I699" s="910">
        <f t="shared" si="113"/>
        <v>16810</v>
      </c>
      <c r="J699" s="910">
        <f t="shared" si="114"/>
        <v>17939</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t="15" hidden="1" x14ac:dyDescent="0.25">
      <c r="A700" s="79" t="s">
        <v>48</v>
      </c>
      <c r="B700" s="471" t="s">
        <v>738</v>
      </c>
      <c r="C700" s="29" t="str">
        <f t="shared" si="115"/>
        <v>England – PCNs - MOTTINGHAM, DOWNHAM &amp; CHISLEHURST PCN</v>
      </c>
      <c r="D700" s="50">
        <f t="shared" si="116"/>
        <v>13046</v>
      </c>
      <c r="E700" s="50">
        <f t="shared" si="117"/>
        <v>14884</v>
      </c>
      <c r="F700" s="51">
        <f t="shared" si="118"/>
        <v>32633</v>
      </c>
      <c r="G700" s="51">
        <f t="shared" si="119"/>
        <v>15474</v>
      </c>
      <c r="H700" s="52">
        <f t="shared" si="120"/>
        <v>17159</v>
      </c>
      <c r="I700" s="910">
        <f t="shared" si="113"/>
        <v>13046</v>
      </c>
      <c r="J700" s="910">
        <f t="shared" si="114"/>
        <v>14884</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t="15" hidden="1" x14ac:dyDescent="0.25">
      <c r="A701" s="79" t="s">
        <v>48</v>
      </c>
      <c r="B701" s="471" t="s">
        <v>739</v>
      </c>
      <c r="C701" s="29" t="str">
        <f t="shared" si="115"/>
        <v>England – PCNs - MOWBRAY SQUARE PCN</v>
      </c>
      <c r="D701" s="50">
        <f t="shared" si="116"/>
        <v>11303</v>
      </c>
      <c r="E701" s="50">
        <f t="shared" si="117"/>
        <v>12857</v>
      </c>
      <c r="F701" s="51">
        <f t="shared" si="118"/>
        <v>27409</v>
      </c>
      <c r="G701" s="51">
        <f t="shared" si="119"/>
        <v>12953</v>
      </c>
      <c r="H701" s="52">
        <f t="shared" si="120"/>
        <v>14456</v>
      </c>
      <c r="I701" s="910">
        <f t="shared" si="113"/>
        <v>11303</v>
      </c>
      <c r="J701" s="910">
        <f t="shared" si="114"/>
        <v>12857</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t="15" hidden="1" x14ac:dyDescent="0.25">
      <c r="A702" s="79" t="s">
        <v>48</v>
      </c>
      <c r="B702" s="471" t="s">
        <v>740</v>
      </c>
      <c r="C702" s="29" t="str">
        <f t="shared" si="115"/>
        <v>England – PCNs - MPA PCN</v>
      </c>
      <c r="D702" s="50">
        <f t="shared" si="116"/>
        <v>13586</v>
      </c>
      <c r="E702" s="50">
        <f t="shared" si="117"/>
        <v>14872</v>
      </c>
      <c r="F702" s="51">
        <f t="shared" si="118"/>
        <v>35051</v>
      </c>
      <c r="G702" s="51">
        <f t="shared" si="119"/>
        <v>16930</v>
      </c>
      <c r="H702" s="52">
        <f t="shared" si="120"/>
        <v>18121</v>
      </c>
      <c r="I702" s="910">
        <f t="shared" si="113"/>
        <v>13586</v>
      </c>
      <c r="J702" s="910">
        <f t="shared" si="114"/>
        <v>14872</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t="15" hidden="1" x14ac:dyDescent="0.25">
      <c r="A703" s="79" t="s">
        <v>48</v>
      </c>
      <c r="B703" s="471" t="s">
        <v>741</v>
      </c>
      <c r="C703" s="29" t="str">
        <f t="shared" si="115"/>
        <v>England – PCNs - MVPS PCN</v>
      </c>
      <c r="D703" s="50">
        <f t="shared" si="116"/>
        <v>18722</v>
      </c>
      <c r="E703" s="50">
        <f t="shared" si="117"/>
        <v>20533</v>
      </c>
      <c r="F703" s="51">
        <f t="shared" si="118"/>
        <v>47063</v>
      </c>
      <c r="G703" s="51">
        <f t="shared" si="119"/>
        <v>22652</v>
      </c>
      <c r="H703" s="52">
        <f t="shared" si="120"/>
        <v>24411</v>
      </c>
      <c r="I703" s="910">
        <f t="shared" si="113"/>
        <v>18722</v>
      </c>
      <c r="J703" s="910">
        <f t="shared" si="114"/>
        <v>20533</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t="15" hidden="1" x14ac:dyDescent="0.25">
      <c r="A704" s="79" t="s">
        <v>48</v>
      </c>
      <c r="B704" s="471" t="s">
        <v>742</v>
      </c>
      <c r="C704" s="29" t="str">
        <f t="shared" si="115"/>
        <v>England – PCNs - M-WEB PCN</v>
      </c>
      <c r="D704" s="50">
        <f t="shared" si="116"/>
        <v>15363</v>
      </c>
      <c r="E704" s="50">
        <f t="shared" si="117"/>
        <v>16379</v>
      </c>
      <c r="F704" s="51">
        <f t="shared" si="118"/>
        <v>36740</v>
      </c>
      <c r="G704" s="51">
        <f t="shared" si="119"/>
        <v>17933</v>
      </c>
      <c r="H704" s="52">
        <f t="shared" si="120"/>
        <v>18807</v>
      </c>
      <c r="I704" s="910">
        <f t="shared" si="113"/>
        <v>15363</v>
      </c>
      <c r="J704" s="910">
        <f t="shared" si="114"/>
        <v>16379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t="15" hidden="1" x14ac:dyDescent="0.25">
      <c r="A705" s="79" t="s">
        <v>48</v>
      </c>
      <c r="B705" s="471" t="s">
        <v>743</v>
      </c>
      <c r="C705" s="29" t="str">
        <f t="shared" si="115"/>
        <v>England – PCNs - NANTWICH &amp; RURAL PCN</v>
      </c>
      <c r="D705" s="50">
        <f t="shared" si="116"/>
        <v>14075</v>
      </c>
      <c r="E705" s="50">
        <f t="shared" si="117"/>
        <v>15414</v>
      </c>
      <c r="F705" s="51">
        <f t="shared" si="118"/>
        <v>33413</v>
      </c>
      <c r="G705" s="51">
        <f t="shared" si="119"/>
        <v>16070</v>
      </c>
      <c r="H705" s="52">
        <f t="shared" si="120"/>
        <v>17343</v>
      </c>
      <c r="I705" s="910">
        <f t="shared" si="113"/>
        <v>14075</v>
      </c>
      <c r="J705" s="910">
        <f t="shared" si="114"/>
        <v>15414</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t="15" hidden="1" x14ac:dyDescent="0.25">
      <c r="A706" s="79" t="s">
        <v>48</v>
      </c>
      <c r="B706" s="471" t="s">
        <v>744</v>
      </c>
      <c r="C706" s="29" t="str">
        <f t="shared" si="115"/>
        <v>England – PCNs - NECHELLS, SALTLEY &amp; ALUM ROCK PCN</v>
      </c>
      <c r="D706" s="50">
        <f t="shared" si="116"/>
        <v>14254</v>
      </c>
      <c r="E706" s="50">
        <f t="shared" si="117"/>
        <v>12507</v>
      </c>
      <c r="F706" s="51">
        <f t="shared" si="118"/>
        <v>33036</v>
      </c>
      <c r="G706" s="51">
        <f t="shared" si="119"/>
        <v>17501</v>
      </c>
      <c r="H706" s="52">
        <f t="shared" si="120"/>
        <v>15535</v>
      </c>
      <c r="I706" s="910">
        <f t="shared" si="113"/>
        <v>14254</v>
      </c>
      <c r="J706" s="910">
        <f t="shared" si="114"/>
        <v>12507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t="15" hidden="1" x14ac:dyDescent="0.25">
      <c r="A707" s="79" t="s">
        <v>48</v>
      </c>
      <c r="B707" s="471" t="s">
        <v>745</v>
      </c>
      <c r="C707" s="29" t="str">
        <f t="shared" si="115"/>
        <v>England – PCNs - NEOHEALTH PCN</v>
      </c>
      <c r="D707" s="50">
        <f t="shared" si="116"/>
        <v>11889</v>
      </c>
      <c r="E707" s="50">
        <f t="shared" si="117"/>
        <v>12530</v>
      </c>
      <c r="F707" s="51">
        <f t="shared" si="118"/>
        <v>27295</v>
      </c>
      <c r="G707" s="51">
        <f t="shared" si="119"/>
        <v>13377</v>
      </c>
      <c r="H707" s="52">
        <f t="shared" si="120"/>
        <v>13918</v>
      </c>
      <c r="I707" s="910">
        <f t="shared" si="113"/>
        <v>11889</v>
      </c>
      <c r="J707" s="910">
        <f t="shared" si="114"/>
        <v>12530</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t="15" hidden="1" x14ac:dyDescent="0.25">
      <c r="A708" s="79" t="s">
        <v>48</v>
      </c>
      <c r="B708" s="471" t="s">
        <v>746</v>
      </c>
      <c r="C708" s="29" t="str">
        <f t="shared" si="115"/>
        <v>England – PCNs - NESTON &amp; WILLASTON PCN</v>
      </c>
      <c r="D708" s="50">
        <f t="shared" si="116"/>
        <v>8181</v>
      </c>
      <c r="E708" s="50">
        <f t="shared" si="117"/>
        <v>9156</v>
      </c>
      <c r="F708" s="51">
        <f t="shared" si="118"/>
        <v>19304</v>
      </c>
      <c r="G708" s="51">
        <f t="shared" si="119"/>
        <v>9202</v>
      </c>
      <c r="H708" s="52">
        <f t="shared" si="120"/>
        <v>10102</v>
      </c>
      <c r="I708" s="910">
        <f t="shared" si="113"/>
        <v>8181</v>
      </c>
      <c r="J708" s="910">
        <f t="shared" si="114"/>
        <v>9156</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t="15" hidden="1" x14ac:dyDescent="0.25">
      <c r="A709" s="79" t="s">
        <v>48</v>
      </c>
      <c r="B709" s="471" t="s">
        <v>747</v>
      </c>
      <c r="C709" s="29" t="str">
        <f t="shared" si="115"/>
        <v>England – PCNs - NETWORK 4 (BNSSG) PCN</v>
      </c>
      <c r="D709" s="50">
        <f t="shared" si="116"/>
        <v>25933</v>
      </c>
      <c r="E709" s="50">
        <f t="shared" si="117"/>
        <v>28346</v>
      </c>
      <c r="F709" s="51">
        <f t="shared" si="118"/>
        <v>63399</v>
      </c>
      <c r="G709" s="51">
        <f t="shared" si="119"/>
        <v>30650</v>
      </c>
      <c r="H709" s="52">
        <f t="shared" si="120"/>
        <v>32749</v>
      </c>
      <c r="I709" s="910">
        <f t="shared" si="113"/>
        <v>25933</v>
      </c>
      <c r="J709" s="910">
        <f t="shared" si="114"/>
        <v>28346</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t="15" hidden="1" x14ac:dyDescent="0.25">
      <c r="A710" s="79" t="s">
        <v>48</v>
      </c>
      <c r="B710" s="471" t="s">
        <v>748</v>
      </c>
      <c r="C710" s="29" t="str">
        <f t="shared" si="115"/>
        <v>England – PCNs - NETWORK NORTH PCN</v>
      </c>
      <c r="D710" s="50">
        <f t="shared" si="116"/>
        <v>16212</v>
      </c>
      <c r="E710" s="50">
        <f t="shared" si="117"/>
        <v>17744</v>
      </c>
      <c r="F710" s="51">
        <f t="shared" si="118"/>
        <v>38894</v>
      </c>
      <c r="G710" s="51">
        <f t="shared" si="119"/>
        <v>18739</v>
      </c>
      <c r="H710" s="52">
        <f t="shared" si="120"/>
        <v>20155</v>
      </c>
      <c r="I710" s="910">
        <f t="shared" si="113"/>
        <v>16212</v>
      </c>
      <c r="J710" s="910">
        <f t="shared" si="114"/>
        <v>17744</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t="15" hidden="1" x14ac:dyDescent="0.25">
      <c r="A711" s="79" t="s">
        <v>48</v>
      </c>
      <c r="B711" s="471" t="s">
        <v>749</v>
      </c>
      <c r="C711" s="29" t="str">
        <f t="shared" si="115"/>
        <v>England – PCNs - NEW CROSS ALLIANCE PCN</v>
      </c>
      <c r="D711" s="50">
        <f t="shared" si="116"/>
        <v>13047</v>
      </c>
      <c r="E711" s="50">
        <f t="shared" si="117"/>
        <v>13415</v>
      </c>
      <c r="F711" s="51">
        <f t="shared" si="118"/>
        <v>31406</v>
      </c>
      <c r="G711" s="51">
        <f t="shared" si="119"/>
        <v>15550</v>
      </c>
      <c r="H711" s="52">
        <f t="shared" si="120"/>
        <v>15856</v>
      </c>
      <c r="I711" s="910">
        <f t="shared" si="113"/>
        <v>13047</v>
      </c>
      <c r="J711" s="910">
        <f t="shared" si="114"/>
        <v>13415</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t="15" hidden="1" x14ac:dyDescent="0.25">
      <c r="A712" s="79" t="s">
        <v>48</v>
      </c>
      <c r="B712" s="471" t="s">
        <v>750</v>
      </c>
      <c r="C712" s="29" t="str">
        <f t="shared" si="115"/>
        <v>England – PCNs - NEW FOREST PCN</v>
      </c>
      <c r="D712" s="50">
        <f t="shared" si="116"/>
        <v>14087</v>
      </c>
      <c r="E712" s="50">
        <f t="shared" si="117"/>
        <v>15916</v>
      </c>
      <c r="F712" s="51">
        <f t="shared" si="118"/>
        <v>32957</v>
      </c>
      <c r="G712" s="51">
        <f t="shared" si="119"/>
        <v>15559</v>
      </c>
      <c r="H712" s="52">
        <f t="shared" si="120"/>
        <v>17398</v>
      </c>
      <c r="I712" s="910">
        <f t="shared" si="113"/>
        <v>14087</v>
      </c>
      <c r="J712" s="910">
        <f t="shared" si="114"/>
        <v>15916</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t="15" hidden="1" x14ac:dyDescent="0.25">
      <c r="A713" s="79" t="s">
        <v>48</v>
      </c>
      <c r="B713" s="471" t="s">
        <v>751</v>
      </c>
      <c r="C713" s="29" t="str">
        <f t="shared" si="115"/>
        <v>England – PCNs - NEW MALDEN &amp; WORCESTER PARK PCN</v>
      </c>
      <c r="D713" s="50">
        <f t="shared" si="116"/>
        <v>23003</v>
      </c>
      <c r="E713" s="50">
        <f t="shared" si="117"/>
        <v>24899</v>
      </c>
      <c r="F713" s="51">
        <f t="shared" si="118"/>
        <v>55653</v>
      </c>
      <c r="G713" s="51">
        <f t="shared" si="119"/>
        <v>26903</v>
      </c>
      <c r="H713" s="52">
        <f t="shared" si="120"/>
        <v>28750</v>
      </c>
      <c r="I713" s="910">
        <f t="shared" si="113"/>
        <v>23003</v>
      </c>
      <c r="J713" s="910">
        <f t="shared" si="114"/>
        <v>24899</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t="15" hidden="1" x14ac:dyDescent="0.25">
      <c r="A714" s="79" t="s">
        <v>48</v>
      </c>
      <c r="B714" s="471" t="s">
        <v>752</v>
      </c>
      <c r="C714" s="29" t="str">
        <f t="shared" si="115"/>
        <v>England – PCNs - NEW READING PCN</v>
      </c>
      <c r="D714" s="50">
        <f t="shared" si="116"/>
        <v>17360</v>
      </c>
      <c r="E714" s="50">
        <f t="shared" si="117"/>
        <v>16787</v>
      </c>
      <c r="F714" s="51">
        <f t="shared" si="118"/>
        <v>40881</v>
      </c>
      <c r="G714" s="51">
        <f t="shared" si="119"/>
        <v>20747</v>
      </c>
      <c r="H714" s="52">
        <f t="shared" si="120"/>
        <v>20134</v>
      </c>
      <c r="I714" s="910">
        <f t="shared" si="113"/>
        <v>17360</v>
      </c>
      <c r="J714" s="910">
        <f t="shared" si="114"/>
        <v>16787</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t="15" hidden="1" x14ac:dyDescent="0.25">
      <c r="A715" s="79" t="s">
        <v>48</v>
      </c>
      <c r="B715" s="471" t="s">
        <v>753</v>
      </c>
      <c r="C715" s="29" t="str">
        <f t="shared" si="115"/>
        <v>England – PCNs - NEWARK PCN</v>
      </c>
      <c r="D715" s="50">
        <f t="shared" si="116"/>
        <v>30656</v>
      </c>
      <c r="E715" s="50">
        <f t="shared" si="117"/>
        <v>32836</v>
      </c>
      <c r="F715" s="51">
        <f t="shared" si="118"/>
        <v>72617</v>
      </c>
      <c r="G715" s="51">
        <f t="shared" si="119"/>
        <v>35351</v>
      </c>
      <c r="H715" s="52">
        <f t="shared" si="120"/>
        <v>37266</v>
      </c>
      <c r="I715" s="910">
        <f t="shared" si="113"/>
        <v>30656</v>
      </c>
      <c r="J715" s="910">
        <f t="shared" si="114"/>
        <v>32836</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t="15" hidden="1" x14ac:dyDescent="0.25">
      <c r="A716" s="79" t="s">
        <v>48</v>
      </c>
      <c r="B716" s="471" t="s">
        <v>754</v>
      </c>
      <c r="C716" s="29" t="str">
        <f t="shared" si="115"/>
        <v>England – PCNs - NEWCASTLE CENTRAL HEALTH PCN</v>
      </c>
      <c r="D716" s="50">
        <f t="shared" si="116"/>
        <v>18544</v>
      </c>
      <c r="E716" s="50">
        <f t="shared" si="117"/>
        <v>16580</v>
      </c>
      <c r="F716" s="51">
        <f t="shared" si="118"/>
        <v>37341</v>
      </c>
      <c r="G716" s="51">
        <f t="shared" si="119"/>
        <v>19710</v>
      </c>
      <c r="H716" s="52">
        <f t="shared" si="120"/>
        <v>17631</v>
      </c>
      <c r="I716" s="910">
        <f t="shared" si="113"/>
        <v>18544</v>
      </c>
      <c r="J716" s="910">
        <f t="shared" si="114"/>
        <v>16580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t="15" hidden="1" x14ac:dyDescent="0.25">
      <c r="A717" s="79" t="s">
        <v>48</v>
      </c>
      <c r="B717" s="471" t="s">
        <v>755</v>
      </c>
      <c r="C717" s="29" t="str">
        <f t="shared" si="115"/>
        <v>England – PCNs - NEWCASTLE CENTRAL PCN</v>
      </c>
      <c r="D717" s="50">
        <f t="shared" si="116"/>
        <v>15885</v>
      </c>
      <c r="E717" s="50">
        <f t="shared" si="117"/>
        <v>16544</v>
      </c>
      <c r="F717" s="51">
        <f t="shared" si="118"/>
        <v>37186</v>
      </c>
      <c r="G717" s="51">
        <f t="shared" si="119"/>
        <v>18343</v>
      </c>
      <c r="H717" s="52">
        <f t="shared" si="120"/>
        <v>18843</v>
      </c>
      <c r="I717" s="910">
        <f t="shared" si="113"/>
        <v>15885</v>
      </c>
      <c r="J717" s="910">
        <f t="shared" si="114"/>
        <v>16544</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t="15" hidden="1" x14ac:dyDescent="0.25">
      <c r="A718" s="79" t="s">
        <v>48</v>
      </c>
      <c r="B718" s="471" t="s">
        <v>756</v>
      </c>
      <c r="C718" s="29" t="str">
        <f t="shared" si="115"/>
        <v>England – PCNs - NEWCASTLE EAST PCN</v>
      </c>
      <c r="D718" s="50">
        <f t="shared" si="116"/>
        <v>36780</v>
      </c>
      <c r="E718" s="50">
        <f t="shared" si="117"/>
        <v>33577</v>
      </c>
      <c r="F718" s="51">
        <f t="shared" si="118"/>
        <v>78007</v>
      </c>
      <c r="G718" s="51">
        <f t="shared" si="119"/>
        <v>40659</v>
      </c>
      <c r="H718" s="52">
        <f t="shared" si="120"/>
        <v>37348</v>
      </c>
      <c r="I718" s="910">
        <f t="shared" si="113"/>
        <v>36780</v>
      </c>
      <c r="J718" s="910">
        <f t="shared" si="114"/>
        <v>33577</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t="15" hidden="1" x14ac:dyDescent="0.25">
      <c r="A719" s="79" t="s">
        <v>48</v>
      </c>
      <c r="B719" s="471" t="s">
        <v>757</v>
      </c>
      <c r="C719" s="29" t="str">
        <f t="shared" si="115"/>
        <v>England – PCNs - NEWCASTLE INNER WEST PCN</v>
      </c>
      <c r="D719" s="50">
        <f t="shared" si="116"/>
        <v>22005</v>
      </c>
      <c r="E719" s="50">
        <f t="shared" si="117"/>
        <v>18689</v>
      </c>
      <c r="F719" s="51">
        <f t="shared" si="118"/>
        <v>48819</v>
      </c>
      <c r="G719" s="51">
        <f t="shared" si="119"/>
        <v>26189</v>
      </c>
      <c r="H719" s="52">
        <f t="shared" si="120"/>
        <v>22630</v>
      </c>
      <c r="I719" s="910">
        <f t="shared" si="113"/>
        <v>22005</v>
      </c>
      <c r="J719" s="910">
        <f t="shared" si="114"/>
        <v>18689</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t="15" hidden="1" x14ac:dyDescent="0.25">
      <c r="A720" s="79" t="s">
        <v>48</v>
      </c>
      <c r="B720" s="471" t="s">
        <v>758</v>
      </c>
      <c r="C720" s="29" t="str">
        <f t="shared" si="115"/>
        <v>England – PCNs - NEWCASTLE NORTH PCN LIMITED</v>
      </c>
      <c r="D720" s="50">
        <f t="shared" si="116"/>
        <v>13959</v>
      </c>
      <c r="E720" s="50">
        <f t="shared" si="117"/>
        <v>14751</v>
      </c>
      <c r="F720" s="51">
        <f t="shared" si="118"/>
        <v>32691</v>
      </c>
      <c r="G720" s="51">
        <f t="shared" si="119"/>
        <v>15966</v>
      </c>
      <c r="H720" s="52">
        <f t="shared" si="120"/>
        <v>16725</v>
      </c>
      <c r="I720" s="910">
        <f t="shared" si="113"/>
        <v>13959</v>
      </c>
      <c r="J720" s="910">
        <f t="shared" si="114"/>
        <v>14751</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t="15" hidden="1" x14ac:dyDescent="0.25">
      <c r="A721" s="79" t="s">
        <v>48</v>
      </c>
      <c r="B721" s="471" t="s">
        <v>759</v>
      </c>
      <c r="C721" s="29" t="str">
        <f t="shared" si="115"/>
        <v>England – PCNs - NEWCASTLE OUTER WEST PCN</v>
      </c>
      <c r="D721" s="50">
        <f t="shared" si="116"/>
        <v>19032</v>
      </c>
      <c r="E721" s="50">
        <f t="shared" si="117"/>
        <v>21395</v>
      </c>
      <c r="F721" s="51">
        <f t="shared" si="118"/>
        <v>47397</v>
      </c>
      <c r="G721" s="51">
        <f t="shared" si="119"/>
        <v>22565</v>
      </c>
      <c r="H721" s="52">
        <f t="shared" si="120"/>
        <v>24832</v>
      </c>
      <c r="I721" s="910">
        <f t="shared" si="113"/>
        <v>19032</v>
      </c>
      <c r="J721" s="910">
        <f t="shared" si="114"/>
        <v>21395</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t="15" hidden="1" x14ac:dyDescent="0.25">
      <c r="A722" s="79" t="s">
        <v>48</v>
      </c>
      <c r="B722" s="471" t="s">
        <v>760</v>
      </c>
      <c r="C722" s="29" t="str">
        <f t="shared" si="115"/>
        <v>England – PCNs - NEWCASTLE SOUTH PCN</v>
      </c>
      <c r="D722" s="50">
        <f t="shared" si="116"/>
        <v>16348</v>
      </c>
      <c r="E722" s="50">
        <f t="shared" si="117"/>
        <v>18440</v>
      </c>
      <c r="F722" s="51">
        <f t="shared" si="118"/>
        <v>39173</v>
      </c>
      <c r="G722" s="51">
        <f t="shared" si="119"/>
        <v>18582</v>
      </c>
      <c r="H722" s="52">
        <f t="shared" si="120"/>
        <v>20591</v>
      </c>
      <c r="I722" s="910">
        <f t="shared" si="113"/>
        <v>16348</v>
      </c>
      <c r="J722" s="910">
        <f t="shared" si="114"/>
        <v>18440</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t="15" hidden="1" x14ac:dyDescent="0.25">
      <c r="A723" s="79" t="s">
        <v>48</v>
      </c>
      <c r="B723" s="471" t="s">
        <v>761</v>
      </c>
      <c r="C723" s="29" t="str">
        <f t="shared" si="115"/>
        <v>England – PCNs - NEWGATE MEDICAL GROUP PCN</v>
      </c>
      <c r="D723" s="50">
        <f t="shared" si="116"/>
        <v>11992</v>
      </c>
      <c r="E723" s="50">
        <f t="shared" si="117"/>
        <v>12087</v>
      </c>
      <c r="F723" s="51">
        <f t="shared" si="118"/>
        <v>27375</v>
      </c>
      <c r="G723" s="51">
        <f t="shared" si="119"/>
        <v>13672</v>
      </c>
      <c r="H723" s="52">
        <f t="shared" si="120"/>
        <v>13703</v>
      </c>
      <c r="I723" s="910">
        <f t="shared" si="113"/>
        <v>11992</v>
      </c>
      <c r="J723" s="910">
        <f t="shared" si="114"/>
        <v>12087</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t="15" hidden="1" x14ac:dyDescent="0.25">
      <c r="A724" s="79" t="s">
        <v>48</v>
      </c>
      <c r="B724" s="471" t="s">
        <v>762</v>
      </c>
      <c r="C724" s="29" t="str">
        <f t="shared" si="115"/>
        <v>England – PCNs - NEWHAM CENTRAL 1 PCN</v>
      </c>
      <c r="D724" s="50">
        <f t="shared" si="116"/>
        <v>26726</v>
      </c>
      <c r="E724" s="50">
        <f t="shared" si="117"/>
        <v>24672</v>
      </c>
      <c r="F724" s="51">
        <f t="shared" si="118"/>
        <v>61173</v>
      </c>
      <c r="G724" s="51">
        <f t="shared" si="119"/>
        <v>31663</v>
      </c>
      <c r="H724" s="52">
        <f t="shared" si="120"/>
        <v>29510</v>
      </c>
      <c r="I724" s="910">
        <f t="shared" si="113"/>
        <v>26726</v>
      </c>
      <c r="J724" s="910">
        <f t="shared" si="114"/>
        <v>24672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t="15" hidden="1" x14ac:dyDescent="0.25">
      <c r="A725" s="79" t="s">
        <v>48</v>
      </c>
      <c r="B725" s="471" t="s">
        <v>763</v>
      </c>
      <c r="C725" s="29" t="str">
        <f t="shared" si="115"/>
        <v>England – PCNs - NEWHAM CENTRAL PCN</v>
      </c>
      <c r="D725" s="50">
        <f t="shared" si="116"/>
        <v>25921</v>
      </c>
      <c r="E725" s="50">
        <f t="shared" si="117"/>
        <v>23328</v>
      </c>
      <c r="F725" s="51">
        <f t="shared" si="118"/>
        <v>57667</v>
      </c>
      <c r="G725" s="51">
        <f t="shared" si="119"/>
        <v>30123</v>
      </c>
      <c r="H725" s="52">
        <f t="shared" si="120"/>
        <v>27544</v>
      </c>
      <c r="I725" s="910">
        <f t="shared" si="113"/>
        <v>25921</v>
      </c>
      <c r="J725" s="910">
        <f t="shared" si="114"/>
        <v>23328</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t="15" hidden="1" x14ac:dyDescent="0.25">
      <c r="A726" s="79" t="s">
        <v>48</v>
      </c>
      <c r="B726" s="471" t="s">
        <v>764</v>
      </c>
      <c r="C726" s="29" t="str">
        <f t="shared" si="115"/>
        <v>England – PCNs - NEWHAM NORTH EAST 1 PCN</v>
      </c>
      <c r="D726" s="50">
        <f t="shared" si="116"/>
        <v>14821</v>
      </c>
      <c r="E726" s="50">
        <f t="shared" si="117"/>
        <v>11435</v>
      </c>
      <c r="F726" s="51">
        <f t="shared" si="118"/>
        <v>31091</v>
      </c>
      <c r="G726" s="51">
        <f t="shared" si="119"/>
        <v>17258</v>
      </c>
      <c r="H726" s="52">
        <f t="shared" si="120"/>
        <v>13833</v>
      </c>
      <c r="I726" s="910">
        <f t="shared" si="113"/>
        <v>14821</v>
      </c>
      <c r="J726" s="910">
        <f t="shared" si="114"/>
        <v>11435</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t="15" hidden="1" x14ac:dyDescent="0.25">
      <c r="A727" s="79" t="s">
        <v>48</v>
      </c>
      <c r="B727" s="471" t="s">
        <v>765</v>
      </c>
      <c r="C727" s="29" t="str">
        <f t="shared" si="115"/>
        <v>England – PCNs - NEWHAM NORTH EAST 2 PCN</v>
      </c>
      <c r="D727" s="50">
        <f t="shared" si="116"/>
        <v>18517</v>
      </c>
      <c r="E727" s="50">
        <f t="shared" si="117"/>
        <v>15495</v>
      </c>
      <c r="F727" s="51">
        <f t="shared" si="118"/>
        <v>40287</v>
      </c>
      <c r="G727" s="51">
        <f t="shared" si="119"/>
        <v>21752</v>
      </c>
      <c r="H727" s="52">
        <f t="shared" si="120"/>
        <v>18535</v>
      </c>
      <c r="I727" s="910">
        <f t="shared" si="113"/>
        <v>18517</v>
      </c>
      <c r="J727" s="910">
        <f t="shared" si="114"/>
        <v>15495</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t="15" hidden="1" x14ac:dyDescent="0.25">
      <c r="A728" s="79" t="s">
        <v>48</v>
      </c>
      <c r="B728" s="471" t="s">
        <v>766</v>
      </c>
      <c r="C728" s="29" t="str">
        <f t="shared" si="115"/>
        <v>England – PCNs - NEWHAM NORTH WEST 2 PCN</v>
      </c>
      <c r="D728" s="50">
        <f t="shared" si="116"/>
        <v>16289</v>
      </c>
      <c r="E728" s="50">
        <f t="shared" si="117"/>
        <v>14790</v>
      </c>
      <c r="F728" s="51">
        <f t="shared" si="118"/>
        <v>36126</v>
      </c>
      <c r="G728" s="51">
        <f t="shared" si="119"/>
        <v>18857</v>
      </c>
      <c r="H728" s="52">
        <f t="shared" si="120"/>
        <v>17269</v>
      </c>
      <c r="I728" s="910">
        <f t="shared" si="113"/>
        <v>16289</v>
      </c>
      <c r="J728" s="910">
        <f t="shared" si="114"/>
        <v>14790</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t="15" hidden="1" x14ac:dyDescent="0.25">
      <c r="A729" s="79" t="s">
        <v>48</v>
      </c>
      <c r="B729" s="471" t="s">
        <v>767</v>
      </c>
      <c r="C729" s="29" t="str">
        <f t="shared" si="115"/>
        <v>England – PCNs - NEWPORT AND CENTRAL PCN</v>
      </c>
      <c r="D729" s="50">
        <f t="shared" si="116"/>
        <v>23194</v>
      </c>
      <c r="E729" s="50">
        <f t="shared" si="117"/>
        <v>25687</v>
      </c>
      <c r="F729" s="51">
        <f t="shared" si="118"/>
        <v>55942</v>
      </c>
      <c r="G729" s="51">
        <f t="shared" si="119"/>
        <v>26819</v>
      </c>
      <c r="H729" s="52">
        <f t="shared" si="120"/>
        <v>29123</v>
      </c>
      <c r="I729" s="910">
        <f t="shared" si="113"/>
        <v>23194</v>
      </c>
      <c r="J729" s="910">
        <f t="shared" si="114"/>
        <v>25687</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t="15" hidden="1" x14ac:dyDescent="0.25">
      <c r="A730" s="79" t="s">
        <v>48</v>
      </c>
      <c r="B730" s="471" t="s">
        <v>768</v>
      </c>
      <c r="C730" s="29" t="str">
        <f t="shared" si="115"/>
        <v>England – PCNs - NEWTON AND HAYDOCK PCN</v>
      </c>
      <c r="D730" s="50">
        <f t="shared" si="116"/>
        <v>18169</v>
      </c>
      <c r="E730" s="50">
        <f t="shared" si="117"/>
        <v>19496</v>
      </c>
      <c r="F730" s="51">
        <f t="shared" si="118"/>
        <v>43731</v>
      </c>
      <c r="G730" s="51">
        <f t="shared" si="119"/>
        <v>21297</v>
      </c>
      <c r="H730" s="52">
        <f t="shared" si="120"/>
        <v>22434</v>
      </c>
      <c r="I730" s="910">
        <f t="shared" si="113"/>
        <v>18169</v>
      </c>
      <c r="J730" s="910">
        <f t="shared" si="114"/>
        <v>19496</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t="15" hidden="1" x14ac:dyDescent="0.25">
      <c r="A731" s="79" t="s">
        <v>48</v>
      </c>
      <c r="B731" s="471" t="s">
        <v>769</v>
      </c>
      <c r="C731" s="29" t="str">
        <f t="shared" si="115"/>
        <v>England – PCNs - NEWTON WEST PCN</v>
      </c>
      <c r="D731" s="50">
        <f t="shared" si="116"/>
        <v>14097</v>
      </c>
      <c r="E731" s="50">
        <f t="shared" si="117"/>
        <v>15969</v>
      </c>
      <c r="F731" s="51">
        <f t="shared" si="118"/>
        <v>34072</v>
      </c>
      <c r="G731" s="51">
        <f t="shared" si="119"/>
        <v>16172</v>
      </c>
      <c r="H731" s="52">
        <f t="shared" si="120"/>
        <v>17900</v>
      </c>
      <c r="I731" s="910">
        <f t="shared" si="113"/>
        <v>14097</v>
      </c>
      <c r="J731" s="910">
        <f t="shared" si="114"/>
        <v>15969</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t="15" hidden="1" x14ac:dyDescent="0.25">
      <c r="A732" s="79" t="s">
        <v>48</v>
      </c>
      <c r="B732" s="471" t="s">
        <v>770</v>
      </c>
      <c r="C732" s="29" t="str">
        <f t="shared" si="115"/>
        <v>England – PCNs - NEXUS (DEVON) PCN</v>
      </c>
      <c r="D732" s="50">
        <f t="shared" si="116"/>
        <v>16792</v>
      </c>
      <c r="E732" s="50">
        <f t="shared" si="117"/>
        <v>18221</v>
      </c>
      <c r="F732" s="51">
        <f t="shared" si="118"/>
        <v>39929</v>
      </c>
      <c r="G732" s="51">
        <f t="shared" si="119"/>
        <v>19291</v>
      </c>
      <c r="H732" s="52">
        <f t="shared" si="120"/>
        <v>20638</v>
      </c>
      <c r="I732" s="910">
        <f t="shared" si="113"/>
        <v>16792</v>
      </c>
      <c r="J732" s="910">
        <f t="shared" si="114"/>
        <v>18221</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t="15" hidden="1" x14ac:dyDescent="0.25">
      <c r="A733" s="79" t="s">
        <v>48</v>
      </c>
      <c r="B733" s="471" t="s">
        <v>771</v>
      </c>
      <c r="C733" s="29" t="str">
        <f t="shared" si="115"/>
        <v>England – PCNs - NEXUS MK PCN</v>
      </c>
      <c r="D733" s="50">
        <f t="shared" si="116"/>
        <v>20439</v>
      </c>
      <c r="E733" s="50">
        <f t="shared" si="117"/>
        <v>20845</v>
      </c>
      <c r="F733" s="51">
        <f t="shared" si="118"/>
        <v>48445</v>
      </c>
      <c r="G733" s="51">
        <f t="shared" si="119"/>
        <v>24023</v>
      </c>
      <c r="H733" s="52">
        <f t="shared" si="120"/>
        <v>24422</v>
      </c>
      <c r="I733" s="910">
        <f t="shared" ref="I733:I796" si="123">SUM(Y733:CY733)</f>
        <v>20439</v>
      </c>
      <c r="J733" s="910">
        <f t="shared" ref="J733:J796" si="124">SUM(DL733:GL733)</f>
        <v>20845</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t="15" hidden="1" x14ac:dyDescent="0.25">
      <c r="A734" s="79" t="s">
        <v>48</v>
      </c>
      <c r="B734" s="471" t="s">
        <v>772</v>
      </c>
      <c r="C734" s="29" t="str">
        <f t="shared" si="115"/>
        <v>England – PCNs - NGP PCN</v>
      </c>
      <c r="D734" s="50">
        <f t="shared" si="116"/>
        <v>29801</v>
      </c>
      <c r="E734" s="50">
        <f t="shared" si="117"/>
        <v>29010</v>
      </c>
      <c r="F734" s="51">
        <f t="shared" si="118"/>
        <v>67953</v>
      </c>
      <c r="G734" s="51">
        <f t="shared" si="119"/>
        <v>34467</v>
      </c>
      <c r="H734" s="52">
        <f t="shared" si="120"/>
        <v>33486</v>
      </c>
      <c r="I734" s="910">
        <f t="shared" si="123"/>
        <v>29801</v>
      </c>
      <c r="J734" s="910">
        <f t="shared" si="124"/>
        <v>29010</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t="15" hidden="1" x14ac:dyDescent="0.25">
      <c r="A735" s="79" t="s">
        <v>48</v>
      </c>
      <c r="B735" s="471" t="s">
        <v>773</v>
      </c>
      <c r="C735" s="29" t="str">
        <f t="shared" si="115"/>
        <v>England – PCNs - NIGHTINGALE PCN</v>
      </c>
      <c r="D735" s="50">
        <f t="shared" si="116"/>
        <v>12104</v>
      </c>
      <c r="E735" s="50">
        <f t="shared" si="117"/>
        <v>13915</v>
      </c>
      <c r="F735" s="51">
        <f t="shared" si="118"/>
        <v>30159</v>
      </c>
      <c r="G735" s="51">
        <f t="shared" si="119"/>
        <v>14240</v>
      </c>
      <c r="H735" s="52">
        <f t="shared" si="120"/>
        <v>15919</v>
      </c>
      <c r="I735" s="910">
        <f t="shared" si="123"/>
        <v>12104</v>
      </c>
      <c r="J735" s="910">
        <f t="shared" si="124"/>
        <v>13915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t="15" hidden="1" x14ac:dyDescent="0.25">
      <c r="A736" s="79" t="s">
        <v>48</v>
      </c>
      <c r="B736" s="471" t="s">
        <v>774</v>
      </c>
      <c r="C736" s="29" t="str">
        <f t="shared" si="115"/>
        <v>England – PCNs - NORTH &amp; CENTRAL BRIGHTON PCN</v>
      </c>
      <c r="D736" s="50">
        <f t="shared" si="116"/>
        <v>17958</v>
      </c>
      <c r="E736" s="50">
        <f t="shared" si="117"/>
        <v>17043</v>
      </c>
      <c r="F736" s="51">
        <f t="shared" si="118"/>
        <v>37064</v>
      </c>
      <c r="G736" s="51">
        <f t="shared" si="119"/>
        <v>18963</v>
      </c>
      <c r="H736" s="52">
        <f t="shared" si="120"/>
        <v>18101</v>
      </c>
      <c r="I736" s="910">
        <f t="shared" si="123"/>
        <v>17958</v>
      </c>
      <c r="J736" s="910">
        <f t="shared" si="124"/>
        <v>17043</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t="15" hidden="1" x14ac:dyDescent="0.25">
      <c r="A737" s="79" t="s">
        <v>48</v>
      </c>
      <c r="B737" s="471" t="s">
        <v>775</v>
      </c>
      <c r="C737" s="29" t="str">
        <f t="shared" si="115"/>
        <v>England – PCNs - NORTH &amp; EAST (IW) PCN</v>
      </c>
      <c r="D737" s="50">
        <f t="shared" si="116"/>
        <v>20428</v>
      </c>
      <c r="E737" s="50">
        <f t="shared" si="117"/>
        <v>22615</v>
      </c>
      <c r="F737" s="51">
        <f t="shared" si="118"/>
        <v>48090</v>
      </c>
      <c r="G737" s="51">
        <f t="shared" si="119"/>
        <v>23095</v>
      </c>
      <c r="H737" s="52">
        <f t="shared" si="120"/>
        <v>24995</v>
      </c>
      <c r="I737" s="910">
        <f t="shared" si="123"/>
        <v>20428</v>
      </c>
      <c r="J737" s="910">
        <f t="shared" si="124"/>
        <v>22615</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t="15" hidden="1" x14ac:dyDescent="0.25">
      <c r="A738" s="79" t="s">
        <v>48</v>
      </c>
      <c r="B738" s="471" t="s">
        <v>776</v>
      </c>
      <c r="C738" s="29" t="str">
        <f t="shared" si="115"/>
        <v>England – PCNs - NORTH &amp; SOUTH GLOUCESTER (NSG) PCN</v>
      </c>
      <c r="D738" s="50">
        <f t="shared" si="116"/>
        <v>21310</v>
      </c>
      <c r="E738" s="50">
        <f t="shared" si="117"/>
        <v>24187</v>
      </c>
      <c r="F738" s="51">
        <f t="shared" si="118"/>
        <v>53162</v>
      </c>
      <c r="G738" s="51">
        <f t="shared" si="119"/>
        <v>25273</v>
      </c>
      <c r="H738" s="52">
        <f t="shared" si="120"/>
        <v>27889</v>
      </c>
      <c r="I738" s="910">
        <f t="shared" si="123"/>
        <v>21310</v>
      </c>
      <c r="J738" s="910">
        <f t="shared" si="124"/>
        <v>24187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t="15" hidden="1" x14ac:dyDescent="0.25">
      <c r="A739" s="79" t="s">
        <v>48</v>
      </c>
      <c r="B739" s="471" t="s">
        <v>777</v>
      </c>
      <c r="C739" s="29" t="str">
        <f t="shared" si="115"/>
        <v>England – PCNs - NORTH &amp; WEST HEREFORDSHIRE PCN</v>
      </c>
      <c r="D739" s="50">
        <f t="shared" si="116"/>
        <v>20343</v>
      </c>
      <c r="E739" s="50">
        <f t="shared" si="117"/>
        <v>21957</v>
      </c>
      <c r="F739" s="51">
        <f t="shared" si="118"/>
        <v>47505</v>
      </c>
      <c r="G739" s="51">
        <f t="shared" si="119"/>
        <v>23001</v>
      </c>
      <c r="H739" s="52">
        <f t="shared" si="120"/>
        <v>24504</v>
      </c>
      <c r="I739" s="910">
        <f t="shared" si="123"/>
        <v>20343</v>
      </c>
      <c r="J739" s="910">
        <f t="shared" si="124"/>
        <v>21957</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t="15" hidden="1" x14ac:dyDescent="0.25">
      <c r="A740" s="79" t="s">
        <v>48</v>
      </c>
      <c r="B740" s="471" t="s">
        <v>778</v>
      </c>
      <c r="C740" s="29" t="str">
        <f t="shared" si="115"/>
        <v>England – PCNs - NORTH 1 ISLINGTON PCN</v>
      </c>
      <c r="D740" s="50">
        <f t="shared" si="116"/>
        <v>15876</v>
      </c>
      <c r="E740" s="50">
        <f t="shared" si="117"/>
        <v>16808</v>
      </c>
      <c r="F740" s="51">
        <f t="shared" si="118"/>
        <v>36892</v>
      </c>
      <c r="G740" s="51">
        <f t="shared" si="119"/>
        <v>18026</v>
      </c>
      <c r="H740" s="52">
        <f t="shared" si="120"/>
        <v>18866</v>
      </c>
      <c r="I740" s="910">
        <f t="shared" si="123"/>
        <v>15876</v>
      </c>
      <c r="J740" s="910">
        <f t="shared" si="124"/>
        <v>16808</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t="15" hidden="1" x14ac:dyDescent="0.25">
      <c r="A741" s="79" t="s">
        <v>48</v>
      </c>
      <c r="B741" s="471" t="s">
        <v>779</v>
      </c>
      <c r="C741" s="29" t="str">
        <f t="shared" si="115"/>
        <v>England – PCNs - NORTH 2 ISLINGTON PCN</v>
      </c>
      <c r="D741" s="50">
        <f t="shared" si="116"/>
        <v>33919</v>
      </c>
      <c r="E741" s="50">
        <f t="shared" si="117"/>
        <v>36764</v>
      </c>
      <c r="F741" s="51">
        <f t="shared" si="118"/>
        <v>76719</v>
      </c>
      <c r="G741" s="51">
        <f t="shared" si="119"/>
        <v>37021</v>
      </c>
      <c r="H741" s="52">
        <f t="shared" si="120"/>
        <v>39698</v>
      </c>
      <c r="I741" s="910">
        <f t="shared" si="123"/>
        <v>33919</v>
      </c>
      <c r="J741" s="910">
        <f t="shared" si="124"/>
        <v>36764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t="15" hidden="1" x14ac:dyDescent="0.25">
      <c r="A742" s="79" t="s">
        <v>48</v>
      </c>
      <c r="B742" s="471" t="s">
        <v>780</v>
      </c>
      <c r="C742" s="29" t="str">
        <f t="shared" si="115"/>
        <v>England – PCNs - NORTH ARDEN PCN</v>
      </c>
      <c r="D742" s="50">
        <f t="shared" si="116"/>
        <v>12489</v>
      </c>
      <c r="E742" s="50">
        <f t="shared" si="117"/>
        <v>13322</v>
      </c>
      <c r="F742" s="51">
        <f t="shared" si="118"/>
        <v>30360</v>
      </c>
      <c r="G742" s="51">
        <f t="shared" si="119"/>
        <v>14827</v>
      </c>
      <c r="H742" s="52">
        <f t="shared" si="120"/>
        <v>15533</v>
      </c>
      <c r="I742" s="910">
        <f t="shared" si="123"/>
        <v>12489</v>
      </c>
      <c r="J742" s="910">
        <f t="shared" si="124"/>
        <v>13322</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t="15" hidden="1" x14ac:dyDescent="0.25">
      <c r="A743" s="79" t="s">
        <v>48</v>
      </c>
      <c r="B743" s="471" t="s">
        <v>781</v>
      </c>
      <c r="C743" s="29" t="str">
        <f t="shared" si="115"/>
        <v>England – PCNs - NORTH BEDFORD PCN</v>
      </c>
      <c r="D743" s="50">
        <f t="shared" si="116"/>
        <v>14787</v>
      </c>
      <c r="E743" s="50">
        <f t="shared" si="117"/>
        <v>15098</v>
      </c>
      <c r="F743" s="51">
        <f t="shared" si="118"/>
        <v>33538</v>
      </c>
      <c r="G743" s="51">
        <f t="shared" si="119"/>
        <v>16664</v>
      </c>
      <c r="H743" s="52">
        <f t="shared" si="120"/>
        <v>16874</v>
      </c>
      <c r="I743" s="910">
        <f t="shared" si="123"/>
        <v>14787</v>
      </c>
      <c r="J743" s="910">
        <f t="shared" si="124"/>
        <v>15098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t="15" hidden="1" x14ac:dyDescent="0.25">
      <c r="A744" s="79" t="s">
        <v>48</v>
      </c>
      <c r="B744" s="471" t="s">
        <v>782</v>
      </c>
      <c r="C744" s="29" t="str">
        <f t="shared" si="115"/>
        <v>England – PCNs - NORTH BEXLEY PCN</v>
      </c>
      <c r="D744" s="50">
        <f t="shared" si="116"/>
        <v>38063</v>
      </c>
      <c r="E744" s="50">
        <f t="shared" si="117"/>
        <v>42709</v>
      </c>
      <c r="F744" s="51">
        <f t="shared" si="118"/>
        <v>96928</v>
      </c>
      <c r="G744" s="51">
        <f t="shared" si="119"/>
        <v>46391</v>
      </c>
      <c r="H744" s="52">
        <f t="shared" si="120"/>
        <v>50537</v>
      </c>
      <c r="I744" s="910">
        <f t="shared" si="123"/>
        <v>38063</v>
      </c>
      <c r="J744" s="910">
        <f t="shared" si="124"/>
        <v>42709</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t="15" hidden="1" x14ac:dyDescent="0.25">
      <c r="A745" s="79" t="s">
        <v>48</v>
      </c>
      <c r="B745" s="471" t="s">
        <v>783</v>
      </c>
      <c r="C745" s="29" t="str">
        <f t="shared" si="115"/>
        <v>England – PCNs - NORTH BIRMINGHAM PCN</v>
      </c>
      <c r="D745" s="50">
        <f t="shared" si="116"/>
        <v>16500</v>
      </c>
      <c r="E745" s="50">
        <f t="shared" si="117"/>
        <v>16851</v>
      </c>
      <c r="F745" s="51">
        <f t="shared" si="118"/>
        <v>40096</v>
      </c>
      <c r="G745" s="51">
        <f t="shared" si="119"/>
        <v>19893</v>
      </c>
      <c r="H745" s="52">
        <f t="shared" si="120"/>
        <v>20203</v>
      </c>
      <c r="I745" s="910">
        <f t="shared" si="123"/>
        <v>16500</v>
      </c>
      <c r="J745" s="910">
        <f t="shared" si="124"/>
        <v>16851</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t="15" hidden="1" x14ac:dyDescent="0.25">
      <c r="A746" s="79" t="s">
        <v>48</v>
      </c>
      <c r="B746" s="471" t="s">
        <v>784</v>
      </c>
      <c r="C746" s="29" t="str">
        <f t="shared" si="115"/>
        <v>England – PCNs - NORTH BLABY PCN</v>
      </c>
      <c r="D746" s="50">
        <f t="shared" si="116"/>
        <v>18257</v>
      </c>
      <c r="E746" s="50">
        <f t="shared" si="117"/>
        <v>19996</v>
      </c>
      <c r="F746" s="51">
        <f t="shared" si="118"/>
        <v>45114</v>
      </c>
      <c r="G746" s="51">
        <f t="shared" si="119"/>
        <v>21776</v>
      </c>
      <c r="H746" s="52">
        <f t="shared" si="120"/>
        <v>23338</v>
      </c>
      <c r="I746" s="910">
        <f t="shared" si="123"/>
        <v>18257</v>
      </c>
      <c r="J746" s="910">
        <f t="shared" si="124"/>
        <v>19996</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t="15" hidden="1" x14ac:dyDescent="0.25">
      <c r="A747" s="79" t="s">
        <v>48</v>
      </c>
      <c r="B747" s="471" t="s">
        <v>785</v>
      </c>
      <c r="C747" s="29" t="str">
        <f t="shared" si="115"/>
        <v>England – PCNs - NORTH BOURNEMOUTH PCN</v>
      </c>
      <c r="D747" s="50">
        <f t="shared" si="116"/>
        <v>22170</v>
      </c>
      <c r="E747" s="50">
        <f t="shared" si="117"/>
        <v>23816</v>
      </c>
      <c r="F747" s="51">
        <f t="shared" si="118"/>
        <v>51494</v>
      </c>
      <c r="G747" s="51">
        <f t="shared" si="119"/>
        <v>24982</v>
      </c>
      <c r="H747" s="52">
        <f t="shared" si="120"/>
        <v>26512</v>
      </c>
      <c r="I747" s="910">
        <f t="shared" si="123"/>
        <v>22170</v>
      </c>
      <c r="J747" s="910">
        <f t="shared" si="124"/>
        <v>23816</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t="15" hidden="1" x14ac:dyDescent="0.25">
      <c r="A748" s="79" t="s">
        <v>48</v>
      </c>
      <c r="B748" s="471" t="s">
        <v>786</v>
      </c>
      <c r="C748" s="29" t="str">
        <f t="shared" ref="C748:C811" si="125">CONCATENATE(A748," - ",B748)</f>
        <v>England – PCNs - NORTH BRADFORD PCN</v>
      </c>
      <c r="D748" s="50">
        <f t="shared" ref="D748:D811" si="126">I748</f>
        <v>13593</v>
      </c>
      <c r="E748" s="50">
        <f t="shared" ref="E748:E811" si="127">J748</f>
        <v>15151</v>
      </c>
      <c r="F748" s="51">
        <f t="shared" ref="F748:F811" si="128">G748+H748</f>
        <v>33478</v>
      </c>
      <c r="G748" s="51">
        <f t="shared" ref="G748:G811" si="129">SUM(M748:CY748)</f>
        <v>16012</v>
      </c>
      <c r="H748" s="52">
        <f t="shared" ref="H748:H811" si="130">SUM(CZ748:GL748)</f>
        <v>17466</v>
      </c>
      <c r="I748" s="910">
        <f t="shared" si="123"/>
        <v>13593</v>
      </c>
      <c r="J748" s="910">
        <f t="shared" si="124"/>
        <v>15151</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t="15" hidden="1" x14ac:dyDescent="0.25">
      <c r="A749" s="79" t="s">
        <v>48</v>
      </c>
      <c r="B749" s="471" t="s">
        <v>787</v>
      </c>
      <c r="C749" s="29" t="str">
        <f t="shared" si="125"/>
        <v>England – PCNs - NORTH BUCKS PCN</v>
      </c>
      <c r="D749" s="50">
        <f t="shared" si="126"/>
        <v>14583</v>
      </c>
      <c r="E749" s="50">
        <f t="shared" si="127"/>
        <v>16155</v>
      </c>
      <c r="F749" s="51">
        <f t="shared" si="128"/>
        <v>35076</v>
      </c>
      <c r="G749" s="51">
        <f t="shared" si="129"/>
        <v>16891</v>
      </c>
      <c r="H749" s="52">
        <f t="shared" si="130"/>
        <v>18185</v>
      </c>
      <c r="I749" s="910">
        <f t="shared" si="123"/>
        <v>14583</v>
      </c>
      <c r="J749" s="910">
        <f t="shared" si="124"/>
        <v>16155</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t="15" hidden="1" x14ac:dyDescent="0.25">
      <c r="A750" s="79" t="s">
        <v>48</v>
      </c>
      <c r="B750" s="471" t="s">
        <v>788</v>
      </c>
      <c r="C750" s="29" t="str">
        <f t="shared" si="125"/>
        <v>England – PCNs - NORTH CAMDEN PCN</v>
      </c>
      <c r="D750" s="50">
        <f t="shared" si="126"/>
        <v>20290</v>
      </c>
      <c r="E750" s="50">
        <f t="shared" si="127"/>
        <v>23227</v>
      </c>
      <c r="F750" s="51">
        <f t="shared" si="128"/>
        <v>49151</v>
      </c>
      <c r="G750" s="51">
        <f t="shared" si="129"/>
        <v>23199</v>
      </c>
      <c r="H750" s="52">
        <f t="shared" si="130"/>
        <v>25952</v>
      </c>
      <c r="I750" s="910">
        <f t="shared" si="123"/>
        <v>20290</v>
      </c>
      <c r="J750" s="910">
        <f t="shared" si="124"/>
        <v>23227</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t="15" hidden="1" x14ac:dyDescent="0.25">
      <c r="A751" s="79" t="s">
        <v>48</v>
      </c>
      <c r="B751" s="471" t="s">
        <v>789</v>
      </c>
      <c r="C751" s="29" t="str">
        <f t="shared" si="125"/>
        <v>England – PCNs - NORTH COLCHESTER PCN</v>
      </c>
      <c r="D751" s="50">
        <f t="shared" si="126"/>
        <v>15515</v>
      </c>
      <c r="E751" s="50">
        <f t="shared" si="127"/>
        <v>16849</v>
      </c>
      <c r="F751" s="51">
        <f t="shared" si="128"/>
        <v>38772</v>
      </c>
      <c r="G751" s="51">
        <f t="shared" si="129"/>
        <v>18769</v>
      </c>
      <c r="H751" s="52">
        <f t="shared" si="130"/>
        <v>20003</v>
      </c>
      <c r="I751" s="910">
        <f t="shared" si="123"/>
        <v>15515</v>
      </c>
      <c r="J751" s="910">
        <f t="shared" si="124"/>
        <v>16849</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t="15" hidden="1" x14ac:dyDescent="0.25">
      <c r="A752" s="79" t="s">
        <v>48</v>
      </c>
      <c r="B752" s="471" t="s">
        <v>790</v>
      </c>
      <c r="C752" s="29" t="str">
        <f t="shared" si="125"/>
        <v>England – PCNs - NORTH CONNECT PCN</v>
      </c>
      <c r="D752" s="50">
        <f t="shared" si="126"/>
        <v>19606</v>
      </c>
      <c r="E752" s="50">
        <f t="shared" si="127"/>
        <v>21659</v>
      </c>
      <c r="F752" s="51">
        <f t="shared" si="128"/>
        <v>47757</v>
      </c>
      <c r="G752" s="51">
        <f t="shared" si="129"/>
        <v>22928</v>
      </c>
      <c r="H752" s="52">
        <f t="shared" si="130"/>
        <v>24829</v>
      </c>
      <c r="I752" s="910">
        <f t="shared" si="123"/>
        <v>19606</v>
      </c>
      <c r="J752" s="910">
        <f t="shared" si="124"/>
        <v>21659</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t="15" hidden="1" x14ac:dyDescent="0.25">
      <c r="A753" s="79" t="s">
        <v>48</v>
      </c>
      <c r="B753" s="471" t="s">
        <v>791</v>
      </c>
      <c r="C753" s="29" t="str">
        <f t="shared" si="125"/>
        <v>England – PCNs - NORTH CORNWALL COAST PCN</v>
      </c>
      <c r="D753" s="50">
        <f t="shared" si="126"/>
        <v>8288</v>
      </c>
      <c r="E753" s="50">
        <f t="shared" si="127"/>
        <v>9400</v>
      </c>
      <c r="F753" s="51">
        <f t="shared" si="128"/>
        <v>19612</v>
      </c>
      <c r="G753" s="51">
        <f t="shared" si="129"/>
        <v>9270</v>
      </c>
      <c r="H753" s="52">
        <f t="shared" si="130"/>
        <v>10342</v>
      </c>
      <c r="I753" s="910">
        <f t="shared" si="123"/>
        <v>8288</v>
      </c>
      <c r="J753" s="910">
        <f t="shared" si="124"/>
        <v>9400</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t="15" hidden="1" x14ac:dyDescent="0.25">
      <c r="A754" s="79" t="s">
        <v>48</v>
      </c>
      <c r="B754" s="471" t="s">
        <v>792</v>
      </c>
      <c r="C754" s="29" t="str">
        <f t="shared" si="125"/>
        <v>England – PCNs - NORTH COTSWOLDS PCN</v>
      </c>
      <c r="D754" s="50">
        <f t="shared" si="126"/>
        <v>12500</v>
      </c>
      <c r="E754" s="50">
        <f t="shared" si="127"/>
        <v>14326</v>
      </c>
      <c r="F754" s="51">
        <f t="shared" si="128"/>
        <v>30198</v>
      </c>
      <c r="G754" s="51">
        <f t="shared" si="129"/>
        <v>14195</v>
      </c>
      <c r="H754" s="52">
        <f t="shared" si="130"/>
        <v>16003</v>
      </c>
      <c r="I754" s="910">
        <f t="shared" si="123"/>
        <v>12500</v>
      </c>
      <c r="J754" s="910">
        <f t="shared" si="124"/>
        <v>14326</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t="15" hidden="1" x14ac:dyDescent="0.25">
      <c r="A755" s="79" t="s">
        <v>48</v>
      </c>
      <c r="B755" s="471" t="s">
        <v>793</v>
      </c>
      <c r="C755" s="29" t="str">
        <f t="shared" si="125"/>
        <v>England – PCNs - NORTH DARTMOOR PCN</v>
      </c>
      <c r="D755" s="50">
        <f t="shared" si="126"/>
        <v>11813</v>
      </c>
      <c r="E755" s="50">
        <f t="shared" si="127"/>
        <v>12748</v>
      </c>
      <c r="F755" s="51">
        <f t="shared" si="128"/>
        <v>27681</v>
      </c>
      <c r="G755" s="51">
        <f t="shared" si="129"/>
        <v>13379</v>
      </c>
      <c r="H755" s="52">
        <f t="shared" si="130"/>
        <v>14302</v>
      </c>
      <c r="I755" s="910">
        <f t="shared" si="123"/>
        <v>11813</v>
      </c>
      <c r="J755" s="910">
        <f t="shared" si="124"/>
        <v>12748</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t="15" hidden="1" x14ac:dyDescent="0.25">
      <c r="A756" s="79" t="s">
        <v>48</v>
      </c>
      <c r="B756" s="471" t="s">
        <v>794</v>
      </c>
      <c r="C756" s="29" t="str">
        <f t="shared" si="125"/>
        <v>England – PCNs - NORTH DERBYSHIRE PCN</v>
      </c>
      <c r="D756" s="50">
        <f t="shared" si="126"/>
        <v>12651</v>
      </c>
      <c r="E756" s="50">
        <f t="shared" si="127"/>
        <v>12884</v>
      </c>
      <c r="F756" s="51">
        <f t="shared" si="128"/>
        <v>29258</v>
      </c>
      <c r="G756" s="51">
        <f t="shared" si="129"/>
        <v>14559</v>
      </c>
      <c r="H756" s="52">
        <f t="shared" si="130"/>
        <v>14699</v>
      </c>
      <c r="I756" s="910">
        <f t="shared" si="123"/>
        <v>12651</v>
      </c>
      <c r="J756" s="910">
        <f t="shared" si="124"/>
        <v>12884</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t="15" hidden="1" x14ac:dyDescent="0.25">
      <c r="A757" s="79" t="s">
        <v>48</v>
      </c>
      <c r="B757" s="471" t="s">
        <v>795</v>
      </c>
      <c r="C757" s="29" t="str">
        <f t="shared" si="125"/>
        <v>England – PCNs - NORTH DEVON COASTAL PCN</v>
      </c>
      <c r="D757" s="50">
        <f t="shared" si="126"/>
        <v>16984</v>
      </c>
      <c r="E757" s="50">
        <f t="shared" si="127"/>
        <v>18616</v>
      </c>
      <c r="F757" s="51">
        <f t="shared" si="128"/>
        <v>40113</v>
      </c>
      <c r="G757" s="51">
        <f t="shared" si="129"/>
        <v>19279</v>
      </c>
      <c r="H757" s="52">
        <f t="shared" si="130"/>
        <v>20834</v>
      </c>
      <c r="I757" s="910">
        <f t="shared" si="123"/>
        <v>16984</v>
      </c>
      <c r="J757" s="910">
        <f t="shared" si="124"/>
        <v>18616</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t="15" hidden="1" x14ac:dyDescent="0.25">
      <c r="A758" s="79" t="s">
        <v>48</v>
      </c>
      <c r="B758" s="471" t="s">
        <v>796</v>
      </c>
      <c r="C758" s="29" t="str">
        <f t="shared" si="125"/>
        <v>England – PCNs - NORTH EASINGTON PCN</v>
      </c>
      <c r="D758" s="50">
        <f t="shared" si="126"/>
        <v>14509</v>
      </c>
      <c r="E758" s="50">
        <f t="shared" si="127"/>
        <v>15584</v>
      </c>
      <c r="F758" s="51">
        <f t="shared" si="128"/>
        <v>34830</v>
      </c>
      <c r="G758" s="51">
        <f t="shared" si="129"/>
        <v>16928</v>
      </c>
      <c r="H758" s="52">
        <f t="shared" si="130"/>
        <v>17902</v>
      </c>
      <c r="I758" s="910">
        <f t="shared" si="123"/>
        <v>14509</v>
      </c>
      <c r="J758" s="910">
        <f t="shared" si="124"/>
        <v>15584</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t="15" hidden="1" x14ac:dyDescent="0.25">
      <c r="A759" s="79" t="s">
        <v>48</v>
      </c>
      <c r="B759" s="471" t="s">
        <v>797</v>
      </c>
      <c r="C759" s="29" t="str">
        <f t="shared" si="125"/>
        <v>England – PCNs - NORTH EAST COASTAL PCN</v>
      </c>
      <c r="D759" s="50">
        <f t="shared" si="126"/>
        <v>10875</v>
      </c>
      <c r="E759" s="50">
        <f t="shared" si="127"/>
        <v>12119</v>
      </c>
      <c r="F759" s="51">
        <f t="shared" si="128"/>
        <v>25922</v>
      </c>
      <c r="G759" s="51">
        <f t="shared" si="129"/>
        <v>12359</v>
      </c>
      <c r="H759" s="52">
        <f t="shared" si="130"/>
        <v>13563</v>
      </c>
      <c r="I759" s="910">
        <f t="shared" si="123"/>
        <v>10875</v>
      </c>
      <c r="J759" s="910">
        <f t="shared" si="124"/>
        <v>12119</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t="15" hidden="1" x14ac:dyDescent="0.25">
      <c r="A760" s="79" t="s">
        <v>48</v>
      </c>
      <c r="B760" s="471" t="s">
        <v>798</v>
      </c>
      <c r="C760" s="29" t="str">
        <f t="shared" si="125"/>
        <v>England – PCNs - NORTH EAST DERBYSHIRE PCN</v>
      </c>
      <c r="D760" s="50">
        <f t="shared" si="126"/>
        <v>15554</v>
      </c>
      <c r="E760" s="50">
        <f t="shared" si="127"/>
        <v>17010</v>
      </c>
      <c r="F760" s="51">
        <f t="shared" si="128"/>
        <v>37208</v>
      </c>
      <c r="G760" s="51">
        <f t="shared" si="129"/>
        <v>17875</v>
      </c>
      <c r="H760" s="52">
        <f t="shared" si="130"/>
        <v>19333</v>
      </c>
      <c r="I760" s="910">
        <f t="shared" si="123"/>
        <v>15554</v>
      </c>
      <c r="J760" s="910">
        <f t="shared" si="124"/>
        <v>17010</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t="15" hidden="1" x14ac:dyDescent="0.25">
      <c r="A761" s="79" t="s">
        <v>48</v>
      </c>
      <c r="B761" s="471" t="s">
        <v>799</v>
      </c>
      <c r="C761" s="29" t="str">
        <f t="shared" si="125"/>
        <v>England – PCNs - NORTH EAST IPSWICH PCN</v>
      </c>
      <c r="D761" s="50">
        <f t="shared" si="126"/>
        <v>15342</v>
      </c>
      <c r="E761" s="50">
        <f t="shared" si="127"/>
        <v>16314</v>
      </c>
      <c r="F761" s="51">
        <f t="shared" si="128"/>
        <v>36399</v>
      </c>
      <c r="G761" s="51">
        <f t="shared" si="129"/>
        <v>17788</v>
      </c>
      <c r="H761" s="52">
        <f t="shared" si="130"/>
        <v>18611</v>
      </c>
      <c r="I761" s="910">
        <f t="shared" si="123"/>
        <v>15342</v>
      </c>
      <c r="J761" s="910">
        <f t="shared" si="124"/>
        <v>16314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t="15" hidden="1" x14ac:dyDescent="0.25">
      <c r="A762" s="79" t="s">
        <v>48</v>
      </c>
      <c r="B762" s="471" t="s">
        <v>800</v>
      </c>
      <c r="C762" s="29" t="str">
        <f t="shared" si="125"/>
        <v>England – PCNs - NORTH GOSFORTH PCN</v>
      </c>
      <c r="D762" s="50">
        <f t="shared" si="126"/>
        <v>10615</v>
      </c>
      <c r="E762" s="50">
        <f t="shared" si="127"/>
        <v>11397</v>
      </c>
      <c r="F762" s="51">
        <f t="shared" si="128"/>
        <v>26407</v>
      </c>
      <c r="G762" s="51">
        <f t="shared" si="129"/>
        <v>12917</v>
      </c>
      <c r="H762" s="52">
        <f t="shared" si="130"/>
        <v>13490</v>
      </c>
      <c r="I762" s="910">
        <f t="shared" si="123"/>
        <v>10615</v>
      </c>
      <c r="J762" s="910">
        <f t="shared" si="124"/>
        <v>11397</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t="15" hidden="1" x14ac:dyDescent="0.25">
      <c r="A763" s="79" t="s">
        <v>48</v>
      </c>
      <c r="B763" s="471" t="s">
        <v>801</v>
      </c>
      <c r="C763" s="29" t="str">
        <f t="shared" si="125"/>
        <v>England – PCNs - NORTH HALIFAX PCN</v>
      </c>
      <c r="D763" s="50">
        <f t="shared" si="126"/>
        <v>14031</v>
      </c>
      <c r="E763" s="50">
        <f t="shared" si="127"/>
        <v>15220</v>
      </c>
      <c r="F763" s="51">
        <f t="shared" si="128"/>
        <v>34649</v>
      </c>
      <c r="G763" s="51">
        <f t="shared" si="129"/>
        <v>16775</v>
      </c>
      <c r="H763" s="52">
        <f t="shared" si="130"/>
        <v>17874</v>
      </c>
      <c r="I763" s="910">
        <f t="shared" si="123"/>
        <v>14031</v>
      </c>
      <c r="J763" s="910">
        <f t="shared" si="124"/>
        <v>15220</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t="15" hidden="1" x14ac:dyDescent="0.25">
      <c r="A764" s="79" t="s">
        <v>48</v>
      </c>
      <c r="B764" s="471" t="s">
        <v>802</v>
      </c>
      <c r="C764" s="29" t="str">
        <f t="shared" si="125"/>
        <v>England – PCNs - NORTH HAMMERSMITH &amp; FULHAM PCN</v>
      </c>
      <c r="D764" s="50">
        <f t="shared" si="126"/>
        <v>23430</v>
      </c>
      <c r="E764" s="50">
        <f t="shared" si="127"/>
        <v>23375</v>
      </c>
      <c r="F764" s="51">
        <f t="shared" si="128"/>
        <v>52904</v>
      </c>
      <c r="G764" s="51">
        <f t="shared" si="129"/>
        <v>26464</v>
      </c>
      <c r="H764" s="52">
        <f t="shared" si="130"/>
        <v>26440</v>
      </c>
      <c r="I764" s="910">
        <f t="shared" si="123"/>
        <v>23430</v>
      </c>
      <c r="J764" s="910">
        <f t="shared" si="124"/>
        <v>23375</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t="15" hidden="1" x14ac:dyDescent="0.25">
      <c r="A765" s="79" t="s">
        <v>48</v>
      </c>
      <c r="B765" s="471" t="s">
        <v>803</v>
      </c>
      <c r="C765" s="29" t="str">
        <f t="shared" si="125"/>
        <v>England – PCNs - NORTH HARDWICK AND BOLSOVER PCN</v>
      </c>
      <c r="D765" s="50">
        <f t="shared" si="126"/>
        <v>19641</v>
      </c>
      <c r="E765" s="50">
        <f t="shared" si="127"/>
        <v>21121</v>
      </c>
      <c r="F765" s="51">
        <f t="shared" si="128"/>
        <v>47192</v>
      </c>
      <c r="G765" s="51">
        <f t="shared" si="129"/>
        <v>22940</v>
      </c>
      <c r="H765" s="52">
        <f t="shared" si="130"/>
        <v>24252</v>
      </c>
      <c r="I765" s="910">
        <f t="shared" si="123"/>
        <v>19641</v>
      </c>
      <c r="J765" s="910">
        <f t="shared" si="124"/>
        <v>21121</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t="15" hidden="1" x14ac:dyDescent="0.25">
      <c r="A766" s="79" t="s">
        <v>48</v>
      </c>
      <c r="B766" s="471" t="s">
        <v>804</v>
      </c>
      <c r="C766" s="29" t="str">
        <f t="shared" si="125"/>
        <v>England – PCNs - NORTH KERRIER EAST PCN</v>
      </c>
      <c r="D766" s="50">
        <f t="shared" si="126"/>
        <v>9886</v>
      </c>
      <c r="E766" s="50">
        <f t="shared" si="127"/>
        <v>10467</v>
      </c>
      <c r="F766" s="51">
        <f t="shared" si="128"/>
        <v>23214</v>
      </c>
      <c r="G766" s="51">
        <f t="shared" si="129"/>
        <v>11346</v>
      </c>
      <c r="H766" s="52">
        <f t="shared" si="130"/>
        <v>11868</v>
      </c>
      <c r="I766" s="910">
        <f t="shared" si="123"/>
        <v>9886</v>
      </c>
      <c r="J766" s="910">
        <f t="shared" si="124"/>
        <v>10467</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t="15" hidden="1" x14ac:dyDescent="0.25">
      <c r="A767" s="79" t="s">
        <v>48</v>
      </c>
      <c r="B767" s="471" t="s">
        <v>805</v>
      </c>
      <c r="C767" s="29" t="str">
        <f t="shared" si="125"/>
        <v>England – PCNs - NORTH KERRIER WEST PCN</v>
      </c>
      <c r="D767" s="50">
        <f t="shared" si="126"/>
        <v>14495</v>
      </c>
      <c r="E767" s="50">
        <f t="shared" si="127"/>
        <v>15899</v>
      </c>
      <c r="F767" s="51">
        <f t="shared" si="128"/>
        <v>35384</v>
      </c>
      <c r="G767" s="51">
        <f t="shared" si="129"/>
        <v>17061</v>
      </c>
      <c r="H767" s="52">
        <f t="shared" si="130"/>
        <v>18323</v>
      </c>
      <c r="I767" s="910">
        <f t="shared" si="123"/>
        <v>14495</v>
      </c>
      <c r="J767" s="910">
        <f t="shared" si="124"/>
        <v>15899</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t="15" hidden="1" x14ac:dyDescent="0.25">
      <c r="A768" s="79" t="s">
        <v>48</v>
      </c>
      <c r="B768" s="471" t="s">
        <v>806</v>
      </c>
      <c r="C768" s="29" t="str">
        <f t="shared" si="125"/>
        <v>England – PCNs - NORTH LAMBETH PCN</v>
      </c>
      <c r="D768" s="50">
        <f t="shared" si="126"/>
        <v>31329</v>
      </c>
      <c r="E768" s="50">
        <f t="shared" si="127"/>
        <v>30943</v>
      </c>
      <c r="F768" s="51">
        <f t="shared" si="128"/>
        <v>67660</v>
      </c>
      <c r="G768" s="51">
        <f t="shared" si="129"/>
        <v>34110</v>
      </c>
      <c r="H768" s="52">
        <f t="shared" si="130"/>
        <v>33550</v>
      </c>
      <c r="I768" s="910">
        <f t="shared" si="123"/>
        <v>31329</v>
      </c>
      <c r="J768" s="910">
        <f t="shared" si="124"/>
        <v>30943</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t="15" hidden="1" x14ac:dyDescent="0.25">
      <c r="A769" s="79" t="s">
        <v>48</v>
      </c>
      <c r="B769" s="471" t="s">
        <v>807</v>
      </c>
      <c r="C769" s="29" t="str">
        <f t="shared" si="125"/>
        <v>England – PCNs - NORTH LEWISHAM PCN</v>
      </c>
      <c r="D769" s="50">
        <f t="shared" si="126"/>
        <v>35177</v>
      </c>
      <c r="E769" s="50">
        <f t="shared" si="127"/>
        <v>37051</v>
      </c>
      <c r="F769" s="51">
        <f t="shared" si="128"/>
        <v>80711</v>
      </c>
      <c r="G769" s="51">
        <f t="shared" si="129"/>
        <v>39512</v>
      </c>
      <c r="H769" s="52">
        <f t="shared" si="130"/>
        <v>41199</v>
      </c>
      <c r="I769" s="910">
        <f t="shared" si="123"/>
        <v>35177</v>
      </c>
      <c r="J769" s="910">
        <f t="shared" si="124"/>
        <v>37051</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t="15" hidden="1" x14ac:dyDescent="0.25">
      <c r="A770" s="79" t="s">
        <v>48</v>
      </c>
      <c r="B770" s="471" t="s">
        <v>808</v>
      </c>
      <c r="C770" s="29" t="str">
        <f t="shared" si="125"/>
        <v>England – PCNs - NORTH LINCOLNSHIRE EAST PCN</v>
      </c>
      <c r="D770" s="50">
        <f t="shared" si="126"/>
        <v>12035</v>
      </c>
      <c r="E770" s="50">
        <f t="shared" si="127"/>
        <v>12756</v>
      </c>
      <c r="F770" s="51">
        <f t="shared" si="128"/>
        <v>27930</v>
      </c>
      <c r="G770" s="51">
        <f t="shared" si="129"/>
        <v>13601</v>
      </c>
      <c r="H770" s="52">
        <f t="shared" si="130"/>
        <v>14329</v>
      </c>
      <c r="I770" s="910">
        <f t="shared" si="123"/>
        <v>12035</v>
      </c>
      <c r="J770" s="910">
        <f t="shared" si="124"/>
        <v>12756</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t="15" hidden="1" x14ac:dyDescent="0.25">
      <c r="A771" s="79" t="s">
        <v>48</v>
      </c>
      <c r="B771" s="471" t="s">
        <v>809</v>
      </c>
      <c r="C771" s="29" t="str">
        <f t="shared" si="125"/>
        <v>England – PCNs - NORTH LINCOLNSHIRE NORTH PCN</v>
      </c>
      <c r="D771" s="50">
        <f t="shared" si="126"/>
        <v>13349</v>
      </c>
      <c r="E771" s="50">
        <f t="shared" si="127"/>
        <v>14374</v>
      </c>
      <c r="F771" s="51">
        <f t="shared" si="128"/>
        <v>31094</v>
      </c>
      <c r="G771" s="51">
        <f t="shared" si="129"/>
        <v>15016</v>
      </c>
      <c r="H771" s="52">
        <f t="shared" si="130"/>
        <v>16078</v>
      </c>
      <c r="I771" s="910">
        <f t="shared" si="123"/>
        <v>13349</v>
      </c>
      <c r="J771" s="910">
        <f t="shared" si="124"/>
        <v>14374</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t="15" hidden="1" x14ac:dyDescent="0.25">
      <c r="A772" s="79" t="s">
        <v>48</v>
      </c>
      <c r="B772" s="471" t="s">
        <v>810</v>
      </c>
      <c r="C772" s="29" t="str">
        <f t="shared" si="125"/>
        <v>England – PCNs - NORTH LINCOLNSHIRE SOUTH PCN</v>
      </c>
      <c r="D772" s="50">
        <f t="shared" si="126"/>
        <v>28373</v>
      </c>
      <c r="E772" s="50">
        <f t="shared" si="127"/>
        <v>29775</v>
      </c>
      <c r="F772" s="51">
        <f t="shared" si="128"/>
        <v>67225</v>
      </c>
      <c r="G772" s="51">
        <f t="shared" si="129"/>
        <v>32978</v>
      </c>
      <c r="H772" s="52">
        <f t="shared" si="130"/>
        <v>34247</v>
      </c>
      <c r="I772" s="910">
        <f t="shared" si="123"/>
        <v>28373</v>
      </c>
      <c r="J772" s="910">
        <f t="shared" si="124"/>
        <v>29775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t="15" hidden="1" x14ac:dyDescent="0.25">
      <c r="A773" s="79" t="s">
        <v>48</v>
      </c>
      <c r="B773" s="471" t="s">
        <v>811</v>
      </c>
      <c r="C773" s="29" t="str">
        <f t="shared" si="125"/>
        <v>England – PCNs - NORTH LINCOLNSHIRE WEST PCN</v>
      </c>
      <c r="D773" s="50">
        <f t="shared" si="126"/>
        <v>17996</v>
      </c>
      <c r="E773" s="50">
        <f t="shared" si="127"/>
        <v>18363</v>
      </c>
      <c r="F773" s="51">
        <f t="shared" si="128"/>
        <v>42688</v>
      </c>
      <c r="G773" s="51">
        <f t="shared" si="129"/>
        <v>21187</v>
      </c>
      <c r="H773" s="52">
        <f t="shared" si="130"/>
        <v>21501</v>
      </c>
      <c r="I773" s="910">
        <f t="shared" si="123"/>
        <v>17996</v>
      </c>
      <c r="J773" s="910">
        <f t="shared" si="124"/>
        <v>18363</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t="15" hidden="1" x14ac:dyDescent="0.25">
      <c r="A774" s="79" t="s">
        <v>48</v>
      </c>
      <c r="B774" s="471" t="s">
        <v>812</v>
      </c>
      <c r="C774" s="29" t="str">
        <f t="shared" si="125"/>
        <v>England – PCNs - NORTH LIVERPOOL PCN</v>
      </c>
      <c r="D774" s="50">
        <f t="shared" si="126"/>
        <v>51158</v>
      </c>
      <c r="E774" s="50">
        <f t="shared" si="127"/>
        <v>54168</v>
      </c>
      <c r="F774" s="51">
        <f t="shared" si="128"/>
        <v>124245</v>
      </c>
      <c r="G774" s="51">
        <f t="shared" si="129"/>
        <v>60864</v>
      </c>
      <c r="H774" s="52">
        <f t="shared" si="130"/>
        <v>63381</v>
      </c>
      <c r="I774" s="910">
        <f t="shared" si="123"/>
        <v>51158</v>
      </c>
      <c r="J774" s="910">
        <f t="shared" si="124"/>
        <v>54168</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t="15" hidden="1" x14ac:dyDescent="0.25">
      <c r="A775" s="79" t="s">
        <v>48</v>
      </c>
      <c r="B775" s="471" t="s">
        <v>813</v>
      </c>
      <c r="C775" s="29" t="str">
        <f t="shared" si="125"/>
        <v>England – PCNs - NORTH MERTON PCN</v>
      </c>
      <c r="D775" s="50">
        <f t="shared" si="126"/>
        <v>15331</v>
      </c>
      <c r="E775" s="50">
        <f t="shared" si="127"/>
        <v>14224</v>
      </c>
      <c r="F775" s="51">
        <f t="shared" si="128"/>
        <v>33597</v>
      </c>
      <c r="G775" s="51">
        <f t="shared" si="129"/>
        <v>17353</v>
      </c>
      <c r="H775" s="52">
        <f t="shared" si="130"/>
        <v>16244</v>
      </c>
      <c r="I775" s="910">
        <f t="shared" si="123"/>
        <v>15331</v>
      </c>
      <c r="J775" s="910">
        <f t="shared" si="124"/>
        <v>14224</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t="15" hidden="1" x14ac:dyDescent="0.25">
      <c r="A776" s="79" t="s">
        <v>48</v>
      </c>
      <c r="B776" s="471" t="s">
        <v>814</v>
      </c>
      <c r="C776" s="29" t="str">
        <f t="shared" si="125"/>
        <v>England – PCNs - NORTH NEWHAM PCN</v>
      </c>
      <c r="D776" s="50">
        <f t="shared" si="126"/>
        <v>14925</v>
      </c>
      <c r="E776" s="50">
        <f t="shared" si="127"/>
        <v>13439</v>
      </c>
      <c r="F776" s="51">
        <f t="shared" si="128"/>
        <v>34024</v>
      </c>
      <c r="G776" s="51">
        <f t="shared" si="129"/>
        <v>17816</v>
      </c>
      <c r="H776" s="52">
        <f t="shared" si="130"/>
        <v>16208</v>
      </c>
      <c r="I776" s="910">
        <f t="shared" si="123"/>
        <v>14925</v>
      </c>
      <c r="J776" s="910">
        <f t="shared" si="124"/>
        <v>13439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t="15" hidden="1" x14ac:dyDescent="0.25">
      <c r="A777" s="79" t="s">
        <v>48</v>
      </c>
      <c r="B777" s="471" t="s">
        <v>815</v>
      </c>
      <c r="C777" s="29" t="str">
        <f t="shared" si="125"/>
        <v>England – PCNs - NORTH NORFOLK 1 PCN</v>
      </c>
      <c r="D777" s="50">
        <f t="shared" si="126"/>
        <v>15479</v>
      </c>
      <c r="E777" s="50">
        <f t="shared" si="127"/>
        <v>17213</v>
      </c>
      <c r="F777" s="51">
        <f t="shared" si="128"/>
        <v>36014</v>
      </c>
      <c r="G777" s="51">
        <f t="shared" si="129"/>
        <v>17184</v>
      </c>
      <c r="H777" s="52">
        <f t="shared" si="130"/>
        <v>18830</v>
      </c>
      <c r="I777" s="910">
        <f t="shared" si="123"/>
        <v>15479</v>
      </c>
      <c r="J777" s="910">
        <f t="shared" si="124"/>
        <v>17213</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t="15" hidden="1" x14ac:dyDescent="0.25">
      <c r="A778" s="79" t="s">
        <v>48</v>
      </c>
      <c r="B778" s="471" t="s">
        <v>816</v>
      </c>
      <c r="C778" s="29" t="str">
        <f t="shared" si="125"/>
        <v>England – PCNs - NORTH NORFOLK 2 PCN</v>
      </c>
      <c r="D778" s="50">
        <f t="shared" si="126"/>
        <v>16005</v>
      </c>
      <c r="E778" s="50">
        <f t="shared" si="127"/>
        <v>17722</v>
      </c>
      <c r="F778" s="51">
        <f t="shared" si="128"/>
        <v>37308</v>
      </c>
      <c r="G778" s="51">
        <f t="shared" si="129"/>
        <v>17874</v>
      </c>
      <c r="H778" s="52">
        <f t="shared" si="130"/>
        <v>19434</v>
      </c>
      <c r="I778" s="910">
        <f t="shared" si="123"/>
        <v>16005</v>
      </c>
      <c r="J778" s="910">
        <f t="shared" si="124"/>
        <v>17722</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t="15" hidden="1" x14ac:dyDescent="0.25">
      <c r="A779" s="79" t="s">
        <v>48</v>
      </c>
      <c r="B779" s="471" t="s">
        <v>817</v>
      </c>
      <c r="C779" s="29" t="str">
        <f t="shared" si="125"/>
        <v>England – PCNs - NORTH NORFOLK 3 PCN</v>
      </c>
      <c r="D779" s="50">
        <f t="shared" si="126"/>
        <v>17976</v>
      </c>
      <c r="E779" s="50">
        <f t="shared" si="127"/>
        <v>19964</v>
      </c>
      <c r="F779" s="51">
        <f t="shared" si="128"/>
        <v>42924</v>
      </c>
      <c r="G779" s="51">
        <f t="shared" si="129"/>
        <v>20504</v>
      </c>
      <c r="H779" s="52">
        <f t="shared" si="130"/>
        <v>22420</v>
      </c>
      <c r="I779" s="910">
        <f t="shared" si="123"/>
        <v>17976</v>
      </c>
      <c r="J779" s="910">
        <f t="shared" si="124"/>
        <v>19964</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t="15" hidden="1" x14ac:dyDescent="0.25">
      <c r="A780" s="79" t="s">
        <v>48</v>
      </c>
      <c r="B780" s="471" t="s">
        <v>818</v>
      </c>
      <c r="C780" s="29" t="str">
        <f t="shared" si="125"/>
        <v>England – PCNs - NORTH NORFOLK 4 PCN</v>
      </c>
      <c r="D780" s="50">
        <f t="shared" si="126"/>
        <v>19439</v>
      </c>
      <c r="E780" s="50">
        <f t="shared" si="127"/>
        <v>21242</v>
      </c>
      <c r="F780" s="51">
        <f t="shared" si="128"/>
        <v>45528</v>
      </c>
      <c r="G780" s="51">
        <f t="shared" si="129"/>
        <v>21948</v>
      </c>
      <c r="H780" s="52">
        <f t="shared" si="130"/>
        <v>23580</v>
      </c>
      <c r="I780" s="910">
        <f t="shared" si="123"/>
        <v>19439</v>
      </c>
      <c r="J780" s="910">
        <f t="shared" si="124"/>
        <v>21242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t="15" hidden="1" x14ac:dyDescent="0.25">
      <c r="A781" s="79" t="s">
        <v>48</v>
      </c>
      <c r="B781" s="471" t="s">
        <v>819</v>
      </c>
      <c r="C781" s="29" t="str">
        <f t="shared" si="125"/>
        <v>England – PCNs - NORTH OXFORDSHIRE RURAL ALLIANCE (NORA) PCN</v>
      </c>
      <c r="D781" s="50">
        <f t="shared" si="126"/>
        <v>17913</v>
      </c>
      <c r="E781" s="50">
        <f t="shared" si="127"/>
        <v>19917</v>
      </c>
      <c r="F781" s="51">
        <f t="shared" si="128"/>
        <v>43109</v>
      </c>
      <c r="G781" s="51">
        <f t="shared" si="129"/>
        <v>20653</v>
      </c>
      <c r="H781" s="52">
        <f t="shared" si="130"/>
        <v>22456</v>
      </c>
      <c r="I781" s="910">
        <f t="shared" si="123"/>
        <v>17913</v>
      </c>
      <c r="J781" s="910">
        <f t="shared" si="124"/>
        <v>19917</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t="15" hidden="1" x14ac:dyDescent="0.25">
      <c r="A782" s="79" t="s">
        <v>48</v>
      </c>
      <c r="B782" s="471" t="s">
        <v>820</v>
      </c>
      <c r="C782" s="29" t="str">
        <f t="shared" si="125"/>
        <v>England – PCNs - NORTH RIDING HEALTHY COMMUNITY PCN</v>
      </c>
      <c r="D782" s="50">
        <f t="shared" si="126"/>
        <v>15800</v>
      </c>
      <c r="E782" s="50">
        <f t="shared" si="127"/>
        <v>17063</v>
      </c>
      <c r="F782" s="51">
        <f t="shared" si="128"/>
        <v>36981</v>
      </c>
      <c r="G782" s="51">
        <f t="shared" si="129"/>
        <v>17856</v>
      </c>
      <c r="H782" s="52">
        <f t="shared" si="130"/>
        <v>19125</v>
      </c>
      <c r="I782" s="910">
        <f t="shared" si="123"/>
        <v>15800</v>
      </c>
      <c r="J782" s="910">
        <f t="shared" si="124"/>
        <v>17063</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t="15" hidden="1" x14ac:dyDescent="0.25">
      <c r="A783" s="79" t="s">
        <v>48</v>
      </c>
      <c r="B783" s="471" t="s">
        <v>821</v>
      </c>
      <c r="C783" s="29" t="str">
        <f t="shared" si="125"/>
        <v>England – PCNs - NORTH SEDGEMOOR PCN</v>
      </c>
      <c r="D783" s="50">
        <f t="shared" si="126"/>
        <v>19305</v>
      </c>
      <c r="E783" s="50">
        <f t="shared" si="127"/>
        <v>20873</v>
      </c>
      <c r="F783" s="51">
        <f t="shared" si="128"/>
        <v>44932</v>
      </c>
      <c r="G783" s="51">
        <f t="shared" si="129"/>
        <v>21730</v>
      </c>
      <c r="H783" s="52">
        <f t="shared" si="130"/>
        <v>23202</v>
      </c>
      <c r="I783" s="910">
        <f t="shared" si="123"/>
        <v>19305</v>
      </c>
      <c r="J783" s="910">
        <f t="shared" si="124"/>
        <v>20873</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t="15" hidden="1" x14ac:dyDescent="0.25">
      <c r="A784" s="79" t="s">
        <v>48</v>
      </c>
      <c r="B784" s="471" t="s">
        <v>822</v>
      </c>
      <c r="C784" s="29" t="str">
        <f t="shared" si="125"/>
        <v>England – PCNs - NORTH SHIELDS PCN</v>
      </c>
      <c r="D784" s="50">
        <f t="shared" si="126"/>
        <v>21662</v>
      </c>
      <c r="E784" s="50">
        <f t="shared" si="127"/>
        <v>23639</v>
      </c>
      <c r="F784" s="51">
        <f t="shared" si="128"/>
        <v>51810</v>
      </c>
      <c r="G784" s="51">
        <f t="shared" si="129"/>
        <v>24968</v>
      </c>
      <c r="H784" s="52">
        <f t="shared" si="130"/>
        <v>26842</v>
      </c>
      <c r="I784" s="910">
        <f t="shared" si="123"/>
        <v>21662</v>
      </c>
      <c r="J784" s="910">
        <f t="shared" si="124"/>
        <v>23639</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t="15" hidden="1" x14ac:dyDescent="0.25">
      <c r="A785" s="79" t="s">
        <v>48</v>
      </c>
      <c r="B785" s="471" t="s">
        <v>823</v>
      </c>
      <c r="C785" s="29" t="str">
        <f t="shared" si="125"/>
        <v>England – PCNs - NORTH SHROPSHIRE PCN</v>
      </c>
      <c r="D785" s="50">
        <f t="shared" si="126"/>
        <v>34038</v>
      </c>
      <c r="E785" s="50">
        <f t="shared" si="127"/>
        <v>36922</v>
      </c>
      <c r="F785" s="51">
        <f t="shared" si="128"/>
        <v>80390</v>
      </c>
      <c r="G785" s="51">
        <f t="shared" si="129"/>
        <v>38892</v>
      </c>
      <c r="H785" s="52">
        <f t="shared" si="130"/>
        <v>41498</v>
      </c>
      <c r="I785" s="910">
        <f t="shared" si="123"/>
        <v>34038</v>
      </c>
      <c r="J785" s="910">
        <f t="shared" si="124"/>
        <v>36922</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t="15" hidden="1" x14ac:dyDescent="0.25">
      <c r="A786" s="79" t="s">
        <v>48</v>
      </c>
      <c r="B786" s="471" t="s">
        <v>824</v>
      </c>
      <c r="C786" s="29" t="str">
        <f t="shared" si="125"/>
        <v>England – PCNs - NORTH SOLIHULL PCN</v>
      </c>
      <c r="D786" s="50">
        <f t="shared" si="126"/>
        <v>28473</v>
      </c>
      <c r="E786" s="50">
        <f t="shared" si="127"/>
        <v>31490</v>
      </c>
      <c r="F786" s="51">
        <f t="shared" si="128"/>
        <v>71761</v>
      </c>
      <c r="G786" s="51">
        <f t="shared" si="129"/>
        <v>34492</v>
      </c>
      <c r="H786" s="52">
        <f t="shared" si="130"/>
        <v>37269</v>
      </c>
      <c r="I786" s="910">
        <f t="shared" si="123"/>
        <v>28473</v>
      </c>
      <c r="J786" s="910">
        <f t="shared" si="124"/>
        <v>31490</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t="15" hidden="1" x14ac:dyDescent="0.25">
      <c r="A787" s="79" t="s">
        <v>48</v>
      </c>
      <c r="B787" s="471" t="s">
        <v>825</v>
      </c>
      <c r="C787" s="29" t="str">
        <f t="shared" si="125"/>
        <v>England – PCNs - NORTH SOUTHALL PCN</v>
      </c>
      <c r="D787" s="50">
        <f t="shared" si="126"/>
        <v>23791</v>
      </c>
      <c r="E787" s="50">
        <f t="shared" si="127"/>
        <v>20823</v>
      </c>
      <c r="F787" s="51">
        <f t="shared" si="128"/>
        <v>51185</v>
      </c>
      <c r="G787" s="51">
        <f t="shared" si="129"/>
        <v>27154</v>
      </c>
      <c r="H787" s="52">
        <f t="shared" si="130"/>
        <v>24031</v>
      </c>
      <c r="I787" s="910">
        <f t="shared" si="123"/>
        <v>23791</v>
      </c>
      <c r="J787" s="910">
        <f t="shared" si="124"/>
        <v>20823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t="15" hidden="1" x14ac:dyDescent="0.25">
      <c r="A788" s="79" t="s">
        <v>48</v>
      </c>
      <c r="B788" s="471" t="s">
        <v>826</v>
      </c>
      <c r="C788" s="29" t="str">
        <f t="shared" si="125"/>
        <v>England – PCNs - NORTH SOUTHWARK PCN</v>
      </c>
      <c r="D788" s="50">
        <f t="shared" si="126"/>
        <v>81948</v>
      </c>
      <c r="E788" s="50">
        <f t="shared" si="127"/>
        <v>81784</v>
      </c>
      <c r="F788" s="51">
        <f t="shared" si="128"/>
        <v>182750</v>
      </c>
      <c r="G788" s="51">
        <f t="shared" si="129"/>
        <v>91560</v>
      </c>
      <c r="H788" s="52">
        <f t="shared" si="130"/>
        <v>91190</v>
      </c>
      <c r="I788" s="910">
        <f t="shared" si="123"/>
        <v>81948</v>
      </c>
      <c r="J788" s="910">
        <f t="shared" si="124"/>
        <v>81784</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t="15" hidden="1" x14ac:dyDescent="0.25">
      <c r="A789" s="79" t="s">
        <v>48</v>
      </c>
      <c r="B789" s="471" t="s">
        <v>827</v>
      </c>
      <c r="C789" s="29" t="str">
        <f t="shared" si="125"/>
        <v>England – PCNs - NORTH STOCKTON PCN</v>
      </c>
      <c r="D789" s="50">
        <f t="shared" si="126"/>
        <v>17161</v>
      </c>
      <c r="E789" s="50">
        <f t="shared" si="127"/>
        <v>17761</v>
      </c>
      <c r="F789" s="51">
        <f t="shared" si="128"/>
        <v>40420</v>
      </c>
      <c r="G789" s="51">
        <f t="shared" si="129"/>
        <v>20003</v>
      </c>
      <c r="H789" s="52">
        <f t="shared" si="130"/>
        <v>20417</v>
      </c>
      <c r="I789" s="910">
        <f t="shared" si="123"/>
        <v>17161</v>
      </c>
      <c r="J789" s="910">
        <f t="shared" si="124"/>
        <v>17761</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t="15" hidden="1" x14ac:dyDescent="0.25">
      <c r="A790" s="79" t="s">
        <v>48</v>
      </c>
      <c r="B790" s="471" t="s">
        <v>828</v>
      </c>
      <c r="C790" s="29" t="str">
        <f t="shared" si="125"/>
        <v>England – PCNs - NORTH TANDRIDGE PCN</v>
      </c>
      <c r="D790" s="50">
        <f t="shared" si="126"/>
        <v>13890</v>
      </c>
      <c r="E790" s="50">
        <f t="shared" si="127"/>
        <v>15470</v>
      </c>
      <c r="F790" s="51">
        <f t="shared" si="128"/>
        <v>34543</v>
      </c>
      <c r="G790" s="51">
        <f t="shared" si="129"/>
        <v>16509</v>
      </c>
      <c r="H790" s="52">
        <f t="shared" si="130"/>
        <v>18034</v>
      </c>
      <c r="I790" s="910">
        <f t="shared" si="123"/>
        <v>13890</v>
      </c>
      <c r="J790" s="910">
        <f t="shared" si="124"/>
        <v>15470</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t="15" hidden="1" x14ac:dyDescent="0.25">
      <c r="A791" s="79" t="s">
        <v>48</v>
      </c>
      <c r="B791" s="471" t="s">
        <v>829</v>
      </c>
      <c r="C791" s="29" t="str">
        <f t="shared" si="125"/>
        <v>England – PCNs - NORTH TRAFFORD PCN</v>
      </c>
      <c r="D791" s="50">
        <f t="shared" si="126"/>
        <v>18572</v>
      </c>
      <c r="E791" s="50">
        <f t="shared" si="127"/>
        <v>18643</v>
      </c>
      <c r="F791" s="51">
        <f t="shared" si="128"/>
        <v>43655</v>
      </c>
      <c r="G791" s="51">
        <f t="shared" si="129"/>
        <v>21913</v>
      </c>
      <c r="H791" s="52">
        <f t="shared" si="130"/>
        <v>21742</v>
      </c>
      <c r="I791" s="910">
        <f t="shared" si="123"/>
        <v>18572</v>
      </c>
      <c r="J791" s="910">
        <f t="shared" si="124"/>
        <v>18643</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t="15" hidden="1" x14ac:dyDescent="0.25">
      <c r="A792" s="79" t="s">
        <v>48</v>
      </c>
      <c r="B792" s="471" t="s">
        <v>830</v>
      </c>
      <c r="C792" s="29" t="str">
        <f t="shared" si="125"/>
        <v>England – PCNs - NORTH TYNESIDE NORTH WEST PCN</v>
      </c>
      <c r="D792" s="50">
        <f t="shared" si="126"/>
        <v>25545</v>
      </c>
      <c r="E792" s="50">
        <f t="shared" si="127"/>
        <v>28239</v>
      </c>
      <c r="F792" s="51">
        <f t="shared" si="128"/>
        <v>62752</v>
      </c>
      <c r="G792" s="51">
        <f t="shared" si="129"/>
        <v>30158</v>
      </c>
      <c r="H792" s="52">
        <f t="shared" si="130"/>
        <v>32594</v>
      </c>
      <c r="I792" s="910">
        <f t="shared" si="123"/>
        <v>25545</v>
      </c>
      <c r="J792" s="910">
        <f t="shared" si="124"/>
        <v>28239</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t="15" hidden="1" x14ac:dyDescent="0.25">
      <c r="A793" s="79" t="s">
        <v>48</v>
      </c>
      <c r="B793" s="471" t="s">
        <v>831</v>
      </c>
      <c r="C793" s="29" t="str">
        <f t="shared" si="125"/>
        <v>England – PCNs - NORTH UTTLESFORD PCN</v>
      </c>
      <c r="D793" s="50">
        <f t="shared" si="126"/>
        <v>16058</v>
      </c>
      <c r="E793" s="50">
        <f t="shared" si="127"/>
        <v>17603</v>
      </c>
      <c r="F793" s="51">
        <f t="shared" si="128"/>
        <v>38925</v>
      </c>
      <c r="G793" s="51">
        <f t="shared" si="129"/>
        <v>18762</v>
      </c>
      <c r="H793" s="52">
        <f t="shared" si="130"/>
        <v>20163</v>
      </c>
      <c r="I793" s="910">
        <f t="shared" si="123"/>
        <v>16058</v>
      </c>
      <c r="J793" s="910">
        <f t="shared" si="124"/>
        <v>17603</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t="15" hidden="1" x14ac:dyDescent="0.25">
      <c r="A794" s="79" t="s">
        <v>48</v>
      </c>
      <c r="B794" s="471" t="s">
        <v>832</v>
      </c>
      <c r="C794" s="29" t="str">
        <f t="shared" si="125"/>
        <v>England – PCNs - NORTH WATFORD PCN</v>
      </c>
      <c r="D794" s="50">
        <f t="shared" si="126"/>
        <v>9897</v>
      </c>
      <c r="E794" s="50">
        <f t="shared" si="127"/>
        <v>10729</v>
      </c>
      <c r="F794" s="51">
        <f t="shared" si="128"/>
        <v>23958</v>
      </c>
      <c r="G794" s="51">
        <f t="shared" si="129"/>
        <v>11578</v>
      </c>
      <c r="H794" s="52">
        <f t="shared" si="130"/>
        <v>12380</v>
      </c>
      <c r="I794" s="910">
        <f t="shared" si="123"/>
        <v>9897</v>
      </c>
      <c r="J794" s="910">
        <f t="shared" si="124"/>
        <v>10729</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t="15" hidden="1" x14ac:dyDescent="0.25">
      <c r="A795" s="79" t="s">
        <v>48</v>
      </c>
      <c r="B795" s="471" t="s">
        <v>833</v>
      </c>
      <c r="C795" s="29" t="str">
        <f t="shared" si="125"/>
        <v>England – PCNs - NORTH WEST LEICESTERSHIRE PCN</v>
      </c>
      <c r="D795" s="50">
        <f t="shared" si="126"/>
        <v>44347</v>
      </c>
      <c r="E795" s="50">
        <f t="shared" si="127"/>
        <v>47769</v>
      </c>
      <c r="F795" s="51">
        <f t="shared" si="128"/>
        <v>106355</v>
      </c>
      <c r="G795" s="51">
        <f t="shared" si="129"/>
        <v>51690</v>
      </c>
      <c r="H795" s="52">
        <f t="shared" si="130"/>
        <v>54665</v>
      </c>
      <c r="I795" s="910">
        <f t="shared" si="123"/>
        <v>44347</v>
      </c>
      <c r="J795" s="910">
        <f t="shared" si="124"/>
        <v>47769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t="15" hidden="1" x14ac:dyDescent="0.25">
      <c r="A796" s="79" t="s">
        <v>48</v>
      </c>
      <c r="B796" s="471" t="s">
        <v>834</v>
      </c>
      <c r="C796" s="29" t="str">
        <f t="shared" si="125"/>
        <v>England – PCNs - NORTH WEST MERTON PCN</v>
      </c>
      <c r="D796" s="50">
        <f t="shared" si="126"/>
        <v>13727</v>
      </c>
      <c r="E796" s="50">
        <f t="shared" si="127"/>
        <v>14656</v>
      </c>
      <c r="F796" s="51">
        <f t="shared" si="128"/>
        <v>32396</v>
      </c>
      <c r="G796" s="51">
        <f t="shared" si="129"/>
        <v>15825</v>
      </c>
      <c r="H796" s="52">
        <f t="shared" si="130"/>
        <v>16571</v>
      </c>
      <c r="I796" s="910">
        <f t="shared" si="123"/>
        <v>13727</v>
      </c>
      <c r="J796" s="910">
        <f t="shared" si="124"/>
        <v>14656</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t="15" hidden="1" x14ac:dyDescent="0.25">
      <c r="A797" s="79" t="s">
        <v>48</v>
      </c>
      <c r="B797" s="471" t="s">
        <v>835</v>
      </c>
      <c r="C797" s="29" t="str">
        <f t="shared" si="125"/>
        <v>England – PCNs - NORTH WIGAN PCN</v>
      </c>
      <c r="D797" s="50">
        <f t="shared" si="126"/>
        <v>16865</v>
      </c>
      <c r="E797" s="50">
        <f t="shared" si="127"/>
        <v>18404</v>
      </c>
      <c r="F797" s="51">
        <f t="shared" si="128"/>
        <v>40432</v>
      </c>
      <c r="G797" s="51">
        <f t="shared" si="129"/>
        <v>19554</v>
      </c>
      <c r="H797" s="52">
        <f t="shared" si="130"/>
        <v>20878</v>
      </c>
      <c r="I797" s="910">
        <f t="shared" ref="I797:I860" si="133">SUM(Y797:CY797)</f>
        <v>16865</v>
      </c>
      <c r="J797" s="910">
        <f t="shared" ref="J797:J860" si="134">SUM(DL797:GL797)</f>
        <v>18404</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t="15" hidden="1" x14ac:dyDescent="0.25">
      <c r="A798" s="79" t="s">
        <v>48</v>
      </c>
      <c r="B798" s="471" t="s">
        <v>836</v>
      </c>
      <c r="C798" s="29" t="str">
        <f t="shared" si="125"/>
        <v>England – PCNs - NORTH WILTS BORDER PCN</v>
      </c>
      <c r="D798" s="50">
        <f t="shared" si="126"/>
        <v>20324</v>
      </c>
      <c r="E798" s="50">
        <f t="shared" si="127"/>
        <v>22509</v>
      </c>
      <c r="F798" s="51">
        <f t="shared" si="128"/>
        <v>48760</v>
      </c>
      <c r="G798" s="51">
        <f t="shared" si="129"/>
        <v>23368</v>
      </c>
      <c r="H798" s="52">
        <f t="shared" si="130"/>
        <v>25392</v>
      </c>
      <c r="I798" s="910">
        <f t="shared" si="133"/>
        <v>20324</v>
      </c>
      <c r="J798" s="910">
        <f t="shared" si="134"/>
        <v>22509</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t="15" hidden="1" x14ac:dyDescent="0.25">
      <c r="A799" s="79" t="s">
        <v>48</v>
      </c>
      <c r="B799" s="471" t="s">
        <v>837</v>
      </c>
      <c r="C799" s="29" t="str">
        <f t="shared" si="125"/>
        <v>England – PCNs - NORTHAMPTONSHIRE RURAL PCN</v>
      </c>
      <c r="D799" s="50">
        <f t="shared" si="126"/>
        <v>20234</v>
      </c>
      <c r="E799" s="50">
        <f t="shared" si="127"/>
        <v>21641</v>
      </c>
      <c r="F799" s="51">
        <f t="shared" si="128"/>
        <v>47604</v>
      </c>
      <c r="G799" s="51">
        <f t="shared" si="129"/>
        <v>23173</v>
      </c>
      <c r="H799" s="52">
        <f t="shared" si="130"/>
        <v>24431</v>
      </c>
      <c r="I799" s="910">
        <f t="shared" si="133"/>
        <v>20234</v>
      </c>
      <c r="J799" s="910">
        <f t="shared" si="134"/>
        <v>21641</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t="15" hidden="1" x14ac:dyDescent="0.25">
      <c r="A800" s="79" t="s">
        <v>48</v>
      </c>
      <c r="B800" s="471" t="s">
        <v>838</v>
      </c>
      <c r="C800" s="29" t="str">
        <f t="shared" si="125"/>
        <v>England – PCNs - NORTHENDEN &amp; BROOKLANDS (WYTHENSHAWE) PCN</v>
      </c>
      <c r="D800" s="50">
        <f t="shared" si="126"/>
        <v>11040</v>
      </c>
      <c r="E800" s="50">
        <f t="shared" si="127"/>
        <v>11715</v>
      </c>
      <c r="F800" s="51">
        <f t="shared" si="128"/>
        <v>26812</v>
      </c>
      <c r="G800" s="51">
        <f t="shared" si="129"/>
        <v>13082</v>
      </c>
      <c r="H800" s="52">
        <f t="shared" si="130"/>
        <v>13730</v>
      </c>
      <c r="I800" s="910">
        <f t="shared" si="133"/>
        <v>11040</v>
      </c>
      <c r="J800" s="910">
        <f t="shared" si="134"/>
        <v>11715</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t="15" hidden="1" x14ac:dyDescent="0.25">
      <c r="A801" s="79" t="s">
        <v>48</v>
      </c>
      <c r="B801" s="471" t="s">
        <v>839</v>
      </c>
      <c r="C801" s="29" t="str">
        <f t="shared" si="125"/>
        <v>England – PCNs - NORTHERN ARC PCN</v>
      </c>
      <c r="D801" s="50">
        <f t="shared" si="126"/>
        <v>13082</v>
      </c>
      <c r="E801" s="50">
        <f t="shared" si="127"/>
        <v>13321</v>
      </c>
      <c r="F801" s="51">
        <f t="shared" si="128"/>
        <v>31266</v>
      </c>
      <c r="G801" s="51">
        <f t="shared" si="129"/>
        <v>15587</v>
      </c>
      <c r="H801" s="52">
        <f t="shared" si="130"/>
        <v>15679</v>
      </c>
      <c r="I801" s="910">
        <f t="shared" si="133"/>
        <v>13082</v>
      </c>
      <c r="J801" s="910">
        <f t="shared" si="134"/>
        <v>13321</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t="15" hidden="1" x14ac:dyDescent="0.25">
      <c r="A802" s="79" t="s">
        <v>48</v>
      </c>
      <c r="B802" s="471" t="s">
        <v>840</v>
      </c>
      <c r="C802" s="29" t="str">
        <f t="shared" si="125"/>
        <v>England – PCNs - NORTHERN PARISHES PCN</v>
      </c>
      <c r="D802" s="50">
        <f t="shared" si="126"/>
        <v>11696</v>
      </c>
      <c r="E802" s="50">
        <f t="shared" si="127"/>
        <v>12823</v>
      </c>
      <c r="F802" s="51">
        <f t="shared" si="128"/>
        <v>27553</v>
      </c>
      <c r="G802" s="51">
        <f t="shared" si="129"/>
        <v>13265</v>
      </c>
      <c r="H802" s="52">
        <f t="shared" si="130"/>
        <v>14288</v>
      </c>
      <c r="I802" s="910">
        <f t="shared" si="133"/>
        <v>11696</v>
      </c>
      <c r="J802" s="910">
        <f t="shared" si="134"/>
        <v>12823</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t="15" hidden="1" x14ac:dyDescent="0.25">
      <c r="A803" s="79" t="s">
        <v>48</v>
      </c>
      <c r="B803" s="471" t="s">
        <v>841</v>
      </c>
      <c r="C803" s="29" t="str">
        <f t="shared" si="125"/>
        <v>England – PCNs - NORTHOLT PCN</v>
      </c>
      <c r="D803" s="50">
        <f t="shared" si="126"/>
        <v>16433</v>
      </c>
      <c r="E803" s="50">
        <f t="shared" si="127"/>
        <v>16267</v>
      </c>
      <c r="F803" s="51">
        <f t="shared" si="128"/>
        <v>39040</v>
      </c>
      <c r="G803" s="51">
        <f t="shared" si="129"/>
        <v>19671</v>
      </c>
      <c r="H803" s="52">
        <f t="shared" si="130"/>
        <v>19369</v>
      </c>
      <c r="I803" s="910">
        <f t="shared" si="133"/>
        <v>16433</v>
      </c>
      <c r="J803" s="910">
        <f t="shared" si="134"/>
        <v>16267</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t="15" hidden="1" x14ac:dyDescent="0.25">
      <c r="A804" s="79" t="s">
        <v>48</v>
      </c>
      <c r="B804" s="471" t="s">
        <v>842</v>
      </c>
      <c r="C804" s="29" t="str">
        <f t="shared" si="125"/>
        <v>England – PCNs - NORTHUMBRIA PCN</v>
      </c>
      <c r="D804" s="50">
        <f t="shared" si="126"/>
        <v>37784</v>
      </c>
      <c r="E804" s="50">
        <f t="shared" si="127"/>
        <v>41290</v>
      </c>
      <c r="F804" s="51">
        <f t="shared" si="128"/>
        <v>89797</v>
      </c>
      <c r="G804" s="51">
        <f t="shared" si="129"/>
        <v>43314</v>
      </c>
      <c r="H804" s="52">
        <f t="shared" si="130"/>
        <v>46483</v>
      </c>
      <c r="I804" s="910">
        <f t="shared" si="133"/>
        <v>37784</v>
      </c>
      <c r="J804" s="910">
        <f t="shared" si="134"/>
        <v>41290</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t="15" hidden="1" x14ac:dyDescent="0.25">
      <c r="A805" s="79" t="s">
        <v>48</v>
      </c>
      <c r="B805" s="471" t="s">
        <v>843</v>
      </c>
      <c r="C805" s="29" t="str">
        <f t="shared" si="125"/>
        <v>England – PCNs - NORTHWICH PCN</v>
      </c>
      <c r="D805" s="50">
        <f t="shared" si="126"/>
        <v>29349</v>
      </c>
      <c r="E805" s="50">
        <f t="shared" si="127"/>
        <v>31078</v>
      </c>
      <c r="F805" s="51">
        <f t="shared" si="128"/>
        <v>69440</v>
      </c>
      <c r="G805" s="51">
        <f t="shared" si="129"/>
        <v>33937</v>
      </c>
      <c r="H805" s="52">
        <f t="shared" si="130"/>
        <v>35503</v>
      </c>
      <c r="I805" s="910">
        <f t="shared" si="133"/>
        <v>29349</v>
      </c>
      <c r="J805" s="910">
        <f t="shared" si="134"/>
        <v>31078</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t="15" hidden="1" x14ac:dyDescent="0.25">
      <c r="A806" s="79" t="s">
        <v>48</v>
      </c>
      <c r="B806" s="471" t="s">
        <v>844</v>
      </c>
      <c r="C806" s="29" t="str">
        <f t="shared" si="125"/>
        <v>England – PCNs - NORWICH EAST PCN</v>
      </c>
      <c r="D806" s="50">
        <f t="shared" si="126"/>
        <v>33935</v>
      </c>
      <c r="E806" s="50">
        <f t="shared" si="127"/>
        <v>34708</v>
      </c>
      <c r="F806" s="51">
        <f t="shared" si="128"/>
        <v>79239</v>
      </c>
      <c r="G806" s="51">
        <f t="shared" si="129"/>
        <v>39443</v>
      </c>
      <c r="H806" s="52">
        <f t="shared" si="130"/>
        <v>39796</v>
      </c>
      <c r="I806" s="910">
        <f t="shared" si="133"/>
        <v>33935</v>
      </c>
      <c r="J806" s="910">
        <f t="shared" si="134"/>
        <v>34708</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t="15" hidden="1" x14ac:dyDescent="0.25">
      <c r="A807" s="79" t="s">
        <v>48</v>
      </c>
      <c r="B807" s="471" t="s">
        <v>845</v>
      </c>
      <c r="C807" s="29" t="str">
        <f t="shared" si="125"/>
        <v>England – PCNs - NORWICH NORTH PCN</v>
      </c>
      <c r="D807" s="50">
        <f t="shared" si="126"/>
        <v>11700</v>
      </c>
      <c r="E807" s="50">
        <f t="shared" si="127"/>
        <v>12465</v>
      </c>
      <c r="F807" s="51">
        <f t="shared" si="128"/>
        <v>27263</v>
      </c>
      <c r="G807" s="51">
        <f t="shared" si="129"/>
        <v>13265</v>
      </c>
      <c r="H807" s="52">
        <f t="shared" si="130"/>
        <v>13998</v>
      </c>
      <c r="I807" s="910">
        <f t="shared" si="133"/>
        <v>11700</v>
      </c>
      <c r="J807" s="910">
        <f t="shared" si="134"/>
        <v>12465</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t="15" hidden="1" x14ac:dyDescent="0.25">
      <c r="A808" s="79" t="s">
        <v>48</v>
      </c>
      <c r="B808" s="471" t="s">
        <v>846</v>
      </c>
      <c r="C808" s="29" t="str">
        <f t="shared" si="125"/>
        <v>England – PCNs - NOTTINGHAM CITY EAST PCN</v>
      </c>
      <c r="D808" s="50">
        <f t="shared" si="126"/>
        <v>27251</v>
      </c>
      <c r="E808" s="50">
        <f t="shared" si="127"/>
        <v>25854</v>
      </c>
      <c r="F808" s="51">
        <f t="shared" si="128"/>
        <v>61897</v>
      </c>
      <c r="G808" s="51">
        <f t="shared" si="129"/>
        <v>31768</v>
      </c>
      <c r="H808" s="52">
        <f t="shared" si="130"/>
        <v>30129</v>
      </c>
      <c r="I808" s="910">
        <f t="shared" si="133"/>
        <v>27251</v>
      </c>
      <c r="J808" s="910">
        <f t="shared" si="134"/>
        <v>25854</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t="15" hidden="1" x14ac:dyDescent="0.25">
      <c r="A809" s="79" t="s">
        <v>48</v>
      </c>
      <c r="B809" s="471" t="s">
        <v>847</v>
      </c>
      <c r="C809" s="29" t="str">
        <f t="shared" si="125"/>
        <v>England – PCNs - NOTTINGHAM WEST PCN</v>
      </c>
      <c r="D809" s="50">
        <f t="shared" si="126"/>
        <v>42127</v>
      </c>
      <c r="E809" s="50">
        <f t="shared" si="127"/>
        <v>45507</v>
      </c>
      <c r="F809" s="51">
        <f t="shared" si="128"/>
        <v>100626</v>
      </c>
      <c r="G809" s="51">
        <f t="shared" si="129"/>
        <v>48825</v>
      </c>
      <c r="H809" s="52">
        <f t="shared" si="130"/>
        <v>51801</v>
      </c>
      <c r="I809" s="910">
        <f t="shared" si="133"/>
        <v>42127</v>
      </c>
      <c r="J809" s="910">
        <f t="shared" si="134"/>
        <v>45507</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t="15" hidden="1" x14ac:dyDescent="0.25">
      <c r="A810" s="79" t="s">
        <v>48</v>
      </c>
      <c r="B810" s="471" t="s">
        <v>848</v>
      </c>
      <c r="C810" s="29" t="str">
        <f t="shared" si="125"/>
        <v>England – PCNs - NUNEATON &amp; BEDWORTH PCN</v>
      </c>
      <c r="D810" s="50">
        <f t="shared" si="126"/>
        <v>44378</v>
      </c>
      <c r="E810" s="50">
        <f t="shared" si="127"/>
        <v>47365</v>
      </c>
      <c r="F810" s="51">
        <f t="shared" si="128"/>
        <v>107062</v>
      </c>
      <c r="G810" s="51">
        <f t="shared" si="129"/>
        <v>52291</v>
      </c>
      <c r="H810" s="52">
        <f t="shared" si="130"/>
        <v>54771</v>
      </c>
      <c r="I810" s="910">
        <f t="shared" si="133"/>
        <v>44378</v>
      </c>
      <c r="J810" s="910">
        <f t="shared" si="134"/>
        <v>47365</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t="15" hidden="1" x14ac:dyDescent="0.25">
      <c r="A811" s="79" t="s">
        <v>48</v>
      </c>
      <c r="B811" s="471" t="s">
        <v>849</v>
      </c>
      <c r="C811" s="29" t="str">
        <f t="shared" si="125"/>
        <v>England – PCNs - OADBY &amp; WIGSTON PCN</v>
      </c>
      <c r="D811" s="50">
        <f t="shared" si="126"/>
        <v>20715</v>
      </c>
      <c r="E811" s="50">
        <f t="shared" si="127"/>
        <v>22841</v>
      </c>
      <c r="F811" s="51">
        <f t="shared" si="128"/>
        <v>50648</v>
      </c>
      <c r="G811" s="51">
        <f t="shared" si="129"/>
        <v>24390</v>
      </c>
      <c r="H811" s="52">
        <f t="shared" si="130"/>
        <v>26258</v>
      </c>
      <c r="I811" s="910">
        <f t="shared" si="133"/>
        <v>20715</v>
      </c>
      <c r="J811" s="910">
        <f t="shared" si="134"/>
        <v>22841</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t="15" hidden="1" x14ac:dyDescent="0.25">
      <c r="A812" s="79" t="s">
        <v>48</v>
      </c>
      <c r="B812" s="471" t="s">
        <v>850</v>
      </c>
      <c r="C812" s="29" t="str">
        <f t="shared" ref="C812:C875" si="135">CONCATENATE(A812," - ",B812)</f>
        <v>England – PCNs - OAKDALE PARK PCN</v>
      </c>
      <c r="D812" s="50">
        <f t="shared" ref="D812:D875" si="136">I812</f>
        <v>15391</v>
      </c>
      <c r="E812" s="50">
        <f t="shared" ref="E812:E875" si="137">J812</f>
        <v>16351</v>
      </c>
      <c r="F812" s="51">
        <f t="shared" ref="F812:F875" si="138">G812+H812</f>
        <v>35793</v>
      </c>
      <c r="G812" s="51">
        <f t="shared" ref="G812:G875" si="139">SUM(M812:CY812)</f>
        <v>17450</v>
      </c>
      <c r="H812" s="52">
        <f t="shared" ref="H812:H875" si="140">SUM(CZ812:GL812)</f>
        <v>18343</v>
      </c>
      <c r="I812" s="910">
        <f t="shared" si="133"/>
        <v>15391</v>
      </c>
      <c r="J812" s="910">
        <f t="shared" si="134"/>
        <v>16351</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t="15" hidden="1" x14ac:dyDescent="0.25">
      <c r="A813" s="79" t="s">
        <v>48</v>
      </c>
      <c r="B813" s="471" t="s">
        <v>851</v>
      </c>
      <c r="C813" s="29" t="str">
        <f t="shared" si="135"/>
        <v>England – PCNs - OASIS PCN</v>
      </c>
      <c r="D813" s="50">
        <f t="shared" si="136"/>
        <v>11428</v>
      </c>
      <c r="E813" s="50">
        <f t="shared" si="137"/>
        <v>10284</v>
      </c>
      <c r="F813" s="51">
        <f t="shared" si="138"/>
        <v>25668</v>
      </c>
      <c r="G813" s="51">
        <f t="shared" si="139"/>
        <v>13479</v>
      </c>
      <c r="H813" s="52">
        <f t="shared" si="140"/>
        <v>12189</v>
      </c>
      <c r="I813" s="910">
        <f t="shared" si="133"/>
        <v>11428</v>
      </c>
      <c r="J813" s="910">
        <f t="shared" si="134"/>
        <v>10284</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t="15" hidden="1" x14ac:dyDescent="0.25">
      <c r="A814" s="79" t="s">
        <v>48</v>
      </c>
      <c r="B814" s="471" t="s">
        <v>852</v>
      </c>
      <c r="C814" s="29" t="str">
        <f t="shared" si="135"/>
        <v>England – PCNs - OLDBURY &amp; SMETHWICK PCN</v>
      </c>
      <c r="D814" s="50">
        <f t="shared" si="136"/>
        <v>22541</v>
      </c>
      <c r="E814" s="50">
        <f t="shared" si="137"/>
        <v>22319</v>
      </c>
      <c r="F814" s="51">
        <f t="shared" si="138"/>
        <v>53445</v>
      </c>
      <c r="G814" s="51">
        <f t="shared" si="139"/>
        <v>26943</v>
      </c>
      <c r="H814" s="52">
        <f t="shared" si="140"/>
        <v>26502</v>
      </c>
      <c r="I814" s="910">
        <f t="shared" si="133"/>
        <v>22541</v>
      </c>
      <c r="J814" s="910">
        <f t="shared" si="134"/>
        <v>22319</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t="15" hidden="1" x14ac:dyDescent="0.25">
      <c r="A815" s="79" t="s">
        <v>48</v>
      </c>
      <c r="B815" s="471" t="s">
        <v>853</v>
      </c>
      <c r="C815" s="29" t="str">
        <f t="shared" si="135"/>
        <v>England – PCNs - OLDHAM CENTRAL PCN</v>
      </c>
      <c r="D815" s="50">
        <f t="shared" si="136"/>
        <v>24808</v>
      </c>
      <c r="E815" s="50">
        <f t="shared" si="137"/>
        <v>25031</v>
      </c>
      <c r="F815" s="51">
        <f t="shared" si="138"/>
        <v>61930</v>
      </c>
      <c r="G815" s="51">
        <f t="shared" si="139"/>
        <v>30775</v>
      </c>
      <c r="H815" s="52">
        <f t="shared" si="140"/>
        <v>31155</v>
      </c>
      <c r="I815" s="910">
        <f t="shared" si="133"/>
        <v>24808</v>
      </c>
      <c r="J815" s="910">
        <f t="shared" si="134"/>
        <v>25031</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t="15" hidden="1" x14ac:dyDescent="0.25">
      <c r="A816" s="79" t="s">
        <v>48</v>
      </c>
      <c r="B816" s="471" t="s">
        <v>854</v>
      </c>
      <c r="C816" s="29" t="str">
        <f t="shared" si="135"/>
        <v>England – PCNs - OLDHAM EAST PCN</v>
      </c>
      <c r="D816" s="50">
        <f t="shared" si="136"/>
        <v>20410</v>
      </c>
      <c r="E816" s="50">
        <f t="shared" si="137"/>
        <v>22174</v>
      </c>
      <c r="F816" s="51">
        <f t="shared" si="138"/>
        <v>49472</v>
      </c>
      <c r="G816" s="51">
        <f t="shared" si="139"/>
        <v>23919</v>
      </c>
      <c r="H816" s="52">
        <f t="shared" si="140"/>
        <v>25553</v>
      </c>
      <c r="I816" s="910">
        <f t="shared" si="133"/>
        <v>20410</v>
      </c>
      <c r="J816" s="910">
        <f t="shared" si="134"/>
        <v>22174</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t="15" hidden="1" x14ac:dyDescent="0.25">
      <c r="A817" s="79" t="s">
        <v>48</v>
      </c>
      <c r="B817" s="471" t="s">
        <v>855</v>
      </c>
      <c r="C817" s="29" t="str">
        <f t="shared" si="135"/>
        <v>England – PCNs - OLDHAM NORTH PCN</v>
      </c>
      <c r="D817" s="50">
        <f t="shared" si="136"/>
        <v>15858</v>
      </c>
      <c r="E817" s="50">
        <f t="shared" si="137"/>
        <v>17269</v>
      </c>
      <c r="F817" s="51">
        <f t="shared" si="138"/>
        <v>38167</v>
      </c>
      <c r="G817" s="51">
        <f t="shared" si="139"/>
        <v>18491</v>
      </c>
      <c r="H817" s="52">
        <f t="shared" si="140"/>
        <v>19676</v>
      </c>
      <c r="I817" s="910">
        <f t="shared" si="133"/>
        <v>15858</v>
      </c>
      <c r="J817" s="910">
        <f t="shared" si="134"/>
        <v>17269</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t="15" hidden="1" x14ac:dyDescent="0.25">
      <c r="A818" s="79" t="s">
        <v>48</v>
      </c>
      <c r="B818" s="471" t="s">
        <v>856</v>
      </c>
      <c r="C818" s="29" t="str">
        <f t="shared" si="135"/>
        <v>England – PCNs - OLDHAM SOUTH PCN</v>
      </c>
      <c r="D818" s="50">
        <f t="shared" si="136"/>
        <v>16007</v>
      </c>
      <c r="E818" s="50">
        <f t="shared" si="137"/>
        <v>16809</v>
      </c>
      <c r="F818" s="51">
        <f t="shared" si="138"/>
        <v>39803</v>
      </c>
      <c r="G818" s="51">
        <f t="shared" si="139"/>
        <v>19597</v>
      </c>
      <c r="H818" s="52">
        <f t="shared" si="140"/>
        <v>20206</v>
      </c>
      <c r="I818" s="910">
        <f t="shared" si="133"/>
        <v>16007</v>
      </c>
      <c r="J818" s="910">
        <f t="shared" si="134"/>
        <v>16809</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t="15" hidden="1" x14ac:dyDescent="0.25">
      <c r="A819" s="79" t="s">
        <v>48</v>
      </c>
      <c r="B819" s="471" t="s">
        <v>857</v>
      </c>
      <c r="C819" s="29" t="str">
        <f t="shared" si="135"/>
        <v>England – PCNs - ONE ELLESMERE PORT PCN</v>
      </c>
      <c r="D819" s="50">
        <f t="shared" si="136"/>
        <v>27020</v>
      </c>
      <c r="E819" s="50">
        <f t="shared" si="137"/>
        <v>29056</v>
      </c>
      <c r="F819" s="51">
        <f t="shared" si="138"/>
        <v>65487</v>
      </c>
      <c r="G819" s="51">
        <f t="shared" si="139"/>
        <v>31803</v>
      </c>
      <c r="H819" s="52">
        <f t="shared" si="140"/>
        <v>33684</v>
      </c>
      <c r="I819" s="910">
        <f t="shared" si="133"/>
        <v>27020</v>
      </c>
      <c r="J819" s="910">
        <f t="shared" si="134"/>
        <v>29056</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t="15" hidden="1" x14ac:dyDescent="0.25">
      <c r="A820" s="79" t="s">
        <v>48</v>
      </c>
      <c r="B820" s="471" t="s">
        <v>858</v>
      </c>
      <c r="C820" s="29" t="str">
        <f t="shared" si="135"/>
        <v>England – PCNs - ONE LIFE HARTLEPOOL PCN</v>
      </c>
      <c r="D820" s="50">
        <f t="shared" si="136"/>
        <v>13445</v>
      </c>
      <c r="E820" s="50">
        <f t="shared" si="137"/>
        <v>14765</v>
      </c>
      <c r="F820" s="51">
        <f t="shared" si="138"/>
        <v>32818</v>
      </c>
      <c r="G820" s="51">
        <f t="shared" si="139"/>
        <v>15819</v>
      </c>
      <c r="H820" s="52">
        <f t="shared" si="140"/>
        <v>16999</v>
      </c>
      <c r="I820" s="910">
        <f t="shared" si="133"/>
        <v>13445</v>
      </c>
      <c r="J820" s="910">
        <f t="shared" si="134"/>
        <v>14765</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t="15" hidden="1" x14ac:dyDescent="0.25">
      <c r="A821" s="79" t="s">
        <v>48</v>
      </c>
      <c r="B821" s="471" t="s">
        <v>859</v>
      </c>
      <c r="C821" s="29" t="str">
        <f t="shared" si="135"/>
        <v>England – PCNs - ONE THORNTON HEATH PCN</v>
      </c>
      <c r="D821" s="50">
        <f t="shared" si="136"/>
        <v>21125</v>
      </c>
      <c r="E821" s="50">
        <f t="shared" si="137"/>
        <v>22151</v>
      </c>
      <c r="F821" s="51">
        <f t="shared" si="138"/>
        <v>50325</v>
      </c>
      <c r="G821" s="51">
        <f t="shared" si="139"/>
        <v>24706</v>
      </c>
      <c r="H821" s="52">
        <f t="shared" si="140"/>
        <v>25619</v>
      </c>
      <c r="I821" s="910">
        <f t="shared" si="133"/>
        <v>21125</v>
      </c>
      <c r="J821" s="910">
        <f t="shared" si="134"/>
        <v>22151</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t="15" hidden="1" x14ac:dyDescent="0.25">
      <c r="A822" s="79" t="s">
        <v>48</v>
      </c>
      <c r="B822" s="471" t="s">
        <v>860</v>
      </c>
      <c r="C822" s="29" t="str">
        <f t="shared" si="135"/>
        <v>England – PCNs - ONEMK PCN</v>
      </c>
      <c r="D822" s="50">
        <f t="shared" si="136"/>
        <v>12785</v>
      </c>
      <c r="E822" s="50">
        <f t="shared" si="137"/>
        <v>13308</v>
      </c>
      <c r="F822" s="51">
        <f t="shared" si="138"/>
        <v>33076</v>
      </c>
      <c r="G822" s="51">
        <f t="shared" si="139"/>
        <v>16299</v>
      </c>
      <c r="H822" s="52">
        <f t="shared" si="140"/>
        <v>16777</v>
      </c>
      <c r="I822" s="910">
        <f t="shared" si="133"/>
        <v>12785</v>
      </c>
      <c r="J822" s="910">
        <f t="shared" si="134"/>
        <v>13308</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t="15" hidden="1" x14ac:dyDescent="0.25">
      <c r="A823" s="79" t="s">
        <v>48</v>
      </c>
      <c r="B823" s="471" t="s">
        <v>861</v>
      </c>
      <c r="C823" s="29" t="str">
        <f t="shared" si="135"/>
        <v>England – PCNs - ORION PCN</v>
      </c>
      <c r="D823" s="50">
        <f t="shared" si="136"/>
        <v>11516</v>
      </c>
      <c r="E823" s="50">
        <f t="shared" si="137"/>
        <v>10966</v>
      </c>
      <c r="F823" s="51">
        <f t="shared" si="138"/>
        <v>26399</v>
      </c>
      <c r="G823" s="51">
        <f t="shared" si="139"/>
        <v>13532</v>
      </c>
      <c r="H823" s="52">
        <f t="shared" si="140"/>
        <v>12867</v>
      </c>
      <c r="I823" s="910">
        <f t="shared" si="133"/>
        <v>11516</v>
      </c>
      <c r="J823" s="910">
        <f t="shared" si="134"/>
        <v>10966</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t="15" hidden="1" x14ac:dyDescent="0.25">
      <c r="A824" s="79" t="s">
        <v>48</v>
      </c>
      <c r="B824" s="471" t="s">
        <v>862</v>
      </c>
      <c r="C824" s="29" t="str">
        <f t="shared" si="135"/>
        <v>England – PCNs - ORMSKIRK PCN</v>
      </c>
      <c r="D824" s="50">
        <f t="shared" si="136"/>
        <v>11528</v>
      </c>
      <c r="E824" s="50">
        <f t="shared" si="137"/>
        <v>12978</v>
      </c>
      <c r="F824" s="51">
        <f t="shared" si="138"/>
        <v>27658</v>
      </c>
      <c r="G824" s="51">
        <f t="shared" si="139"/>
        <v>13166</v>
      </c>
      <c r="H824" s="52">
        <f t="shared" si="140"/>
        <v>14492</v>
      </c>
      <c r="I824" s="910">
        <f t="shared" si="133"/>
        <v>11528</v>
      </c>
      <c r="J824" s="910">
        <f t="shared" si="134"/>
        <v>12978</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t="15" hidden="1" x14ac:dyDescent="0.25">
      <c r="A825" s="79" t="s">
        <v>48</v>
      </c>
      <c r="B825" s="471" t="s">
        <v>863</v>
      </c>
      <c r="C825" s="29" t="str">
        <f t="shared" si="135"/>
        <v>England – PCNs - ORPINGTON PCN</v>
      </c>
      <c r="D825" s="50">
        <f t="shared" si="136"/>
        <v>23083</v>
      </c>
      <c r="E825" s="50">
        <f t="shared" si="137"/>
        <v>26241</v>
      </c>
      <c r="F825" s="51">
        <f t="shared" si="138"/>
        <v>57738</v>
      </c>
      <c r="G825" s="51">
        <f t="shared" si="139"/>
        <v>27346</v>
      </c>
      <c r="H825" s="52">
        <f t="shared" si="140"/>
        <v>30392</v>
      </c>
      <c r="I825" s="910">
        <f t="shared" si="133"/>
        <v>23083</v>
      </c>
      <c r="J825" s="910">
        <f t="shared" si="134"/>
        <v>26241</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t="15" hidden="1" x14ac:dyDescent="0.25">
      <c r="A826" s="79" t="s">
        <v>48</v>
      </c>
      <c r="B826" s="471" t="s">
        <v>864</v>
      </c>
      <c r="C826" s="29" t="str">
        <f t="shared" si="135"/>
        <v>England – PCNs - ORWELL PCN</v>
      </c>
      <c r="D826" s="50">
        <f t="shared" si="136"/>
        <v>17434</v>
      </c>
      <c r="E826" s="50">
        <f t="shared" si="137"/>
        <v>17753</v>
      </c>
      <c r="F826" s="51">
        <f t="shared" si="138"/>
        <v>40793</v>
      </c>
      <c r="G826" s="51">
        <f t="shared" si="139"/>
        <v>20233</v>
      </c>
      <c r="H826" s="52">
        <f t="shared" si="140"/>
        <v>20560</v>
      </c>
      <c r="I826" s="910">
        <f t="shared" si="133"/>
        <v>17434</v>
      </c>
      <c r="J826" s="910">
        <f t="shared" si="134"/>
        <v>17753</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t="15" hidden="1" x14ac:dyDescent="0.25">
      <c r="A827" s="79" t="s">
        <v>48</v>
      </c>
      <c r="B827" s="471" t="s">
        <v>865</v>
      </c>
      <c r="C827" s="29" t="str">
        <f t="shared" si="135"/>
        <v>England – PCNs - OTLEY PCN</v>
      </c>
      <c r="D827" s="50">
        <f t="shared" si="136"/>
        <v>11184</v>
      </c>
      <c r="E827" s="50">
        <f t="shared" si="137"/>
        <v>12173</v>
      </c>
      <c r="F827" s="51">
        <f t="shared" si="138"/>
        <v>26630</v>
      </c>
      <c r="G827" s="51">
        <f t="shared" si="139"/>
        <v>12878</v>
      </c>
      <c r="H827" s="52">
        <f t="shared" si="140"/>
        <v>13752</v>
      </c>
      <c r="I827" s="910">
        <f t="shared" si="133"/>
        <v>11184</v>
      </c>
      <c r="J827" s="910">
        <f t="shared" si="134"/>
        <v>12173</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t="15" hidden="1" x14ac:dyDescent="0.25">
      <c r="A828" s="79" t="s">
        <v>48</v>
      </c>
      <c r="B828" s="471" t="s">
        <v>866</v>
      </c>
      <c r="C828" s="29" t="str">
        <f t="shared" si="135"/>
        <v>England – PCNs - OUTER EXETER PCN</v>
      </c>
      <c r="D828" s="50">
        <f t="shared" si="136"/>
        <v>18947</v>
      </c>
      <c r="E828" s="50">
        <f t="shared" si="137"/>
        <v>21729</v>
      </c>
      <c r="F828" s="51">
        <f t="shared" si="138"/>
        <v>48426</v>
      </c>
      <c r="G828" s="51">
        <f t="shared" si="139"/>
        <v>22960</v>
      </c>
      <c r="H828" s="52">
        <f t="shared" si="140"/>
        <v>25466</v>
      </c>
      <c r="I828" s="910">
        <f t="shared" si="133"/>
        <v>18947</v>
      </c>
      <c r="J828" s="910">
        <f t="shared" si="134"/>
        <v>21729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t="15" hidden="1" x14ac:dyDescent="0.25">
      <c r="A829" s="79" t="s">
        <v>48</v>
      </c>
      <c r="B829" s="471" t="s">
        <v>867</v>
      </c>
      <c r="C829" s="29" t="str">
        <f t="shared" si="135"/>
        <v>England – PCNs - OXFORD CENTRAL PCN</v>
      </c>
      <c r="D829" s="50">
        <f t="shared" si="136"/>
        <v>19481</v>
      </c>
      <c r="E829" s="50">
        <f t="shared" si="137"/>
        <v>17485</v>
      </c>
      <c r="F829" s="51">
        <f t="shared" si="138"/>
        <v>39361</v>
      </c>
      <c r="G829" s="51">
        <f t="shared" si="139"/>
        <v>20702</v>
      </c>
      <c r="H829" s="52">
        <f t="shared" si="140"/>
        <v>18659</v>
      </c>
      <c r="I829" s="910">
        <f t="shared" si="133"/>
        <v>19481</v>
      </c>
      <c r="J829" s="910">
        <f t="shared" si="134"/>
        <v>17485</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t="15" hidden="1" x14ac:dyDescent="0.25">
      <c r="A830" s="79" t="s">
        <v>48</v>
      </c>
      <c r="B830" s="471" t="s">
        <v>868</v>
      </c>
      <c r="C830" s="29" t="str">
        <f t="shared" si="135"/>
        <v>England – PCNs - PANACEA PCN</v>
      </c>
      <c r="D830" s="50">
        <f t="shared" si="136"/>
        <v>18341</v>
      </c>
      <c r="E830" s="50">
        <f t="shared" si="137"/>
        <v>19067</v>
      </c>
      <c r="F830" s="51">
        <f t="shared" si="138"/>
        <v>43104</v>
      </c>
      <c r="G830" s="51">
        <f t="shared" si="139"/>
        <v>21224</v>
      </c>
      <c r="H830" s="52">
        <f t="shared" si="140"/>
        <v>21880</v>
      </c>
      <c r="I830" s="910">
        <f t="shared" si="133"/>
        <v>18341</v>
      </c>
      <c r="J830" s="910">
        <f t="shared" si="134"/>
        <v>19067</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t="15" hidden="1" x14ac:dyDescent="0.25">
      <c r="A831" s="79" t="s">
        <v>48</v>
      </c>
      <c r="B831" s="471" t="s">
        <v>869</v>
      </c>
      <c r="C831" s="29" t="str">
        <f t="shared" si="135"/>
        <v>England – PCNs - PARK AND ORCHARD PCN</v>
      </c>
      <c r="D831" s="50">
        <f t="shared" si="136"/>
        <v>11233</v>
      </c>
      <c r="E831" s="50">
        <f t="shared" si="137"/>
        <v>12082</v>
      </c>
      <c r="F831" s="51">
        <f t="shared" si="138"/>
        <v>26476</v>
      </c>
      <c r="G831" s="51">
        <f t="shared" si="139"/>
        <v>12847</v>
      </c>
      <c r="H831" s="52">
        <f t="shared" si="140"/>
        <v>13629</v>
      </c>
      <c r="I831" s="910">
        <f t="shared" si="133"/>
        <v>11233</v>
      </c>
      <c r="J831" s="910">
        <f t="shared" si="134"/>
        <v>12082</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t="15" hidden="1" x14ac:dyDescent="0.25">
      <c r="A832" s="79" t="s">
        <v>48</v>
      </c>
      <c r="B832" s="471" t="s">
        <v>870</v>
      </c>
      <c r="C832" s="29" t="str">
        <f t="shared" si="135"/>
        <v>England – PCNs - PARKWOOD PCN</v>
      </c>
      <c r="D832" s="50">
        <f t="shared" si="136"/>
        <v>13703</v>
      </c>
      <c r="E832" s="50">
        <f t="shared" si="137"/>
        <v>15170</v>
      </c>
      <c r="F832" s="51">
        <f t="shared" si="138"/>
        <v>33573</v>
      </c>
      <c r="G832" s="51">
        <f t="shared" si="139"/>
        <v>16119</v>
      </c>
      <c r="H832" s="52">
        <f t="shared" si="140"/>
        <v>17454</v>
      </c>
      <c r="I832" s="910">
        <f t="shared" si="133"/>
        <v>13703</v>
      </c>
      <c r="J832" s="910">
        <f t="shared" si="134"/>
        <v>15170</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t="15" hidden="1" x14ac:dyDescent="0.25">
      <c r="A833" s="79" t="s">
        <v>48</v>
      </c>
      <c r="B833" s="471" t="s">
        <v>871</v>
      </c>
      <c r="C833" s="29" t="str">
        <f t="shared" si="135"/>
        <v>England – PCNs - PATHFIELDS MEDICAL GROUP PCN</v>
      </c>
      <c r="D833" s="50">
        <f t="shared" si="136"/>
        <v>11572</v>
      </c>
      <c r="E833" s="50">
        <f t="shared" si="137"/>
        <v>11727</v>
      </c>
      <c r="F833" s="51">
        <f t="shared" si="138"/>
        <v>26947</v>
      </c>
      <c r="G833" s="51">
        <f t="shared" si="139"/>
        <v>13484</v>
      </c>
      <c r="H833" s="52">
        <f t="shared" si="140"/>
        <v>13463</v>
      </c>
      <c r="I833" s="910">
        <f t="shared" si="133"/>
        <v>11572</v>
      </c>
      <c r="J833" s="910">
        <f t="shared" si="134"/>
        <v>11727</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t="15" hidden="1" x14ac:dyDescent="0.25">
      <c r="A834" s="79" t="s">
        <v>48</v>
      </c>
      <c r="B834" s="471" t="s">
        <v>872</v>
      </c>
      <c r="C834" s="29" t="str">
        <f t="shared" si="135"/>
        <v>England – PCNs - PCCO PCN</v>
      </c>
      <c r="D834" s="50">
        <f t="shared" si="136"/>
        <v>17162</v>
      </c>
      <c r="E834" s="50">
        <f t="shared" si="137"/>
        <v>17685</v>
      </c>
      <c r="F834" s="51">
        <f t="shared" si="138"/>
        <v>43085</v>
      </c>
      <c r="G834" s="51">
        <f t="shared" si="139"/>
        <v>21383</v>
      </c>
      <c r="H834" s="52">
        <f t="shared" si="140"/>
        <v>21702</v>
      </c>
      <c r="I834" s="910">
        <f t="shared" si="133"/>
        <v>17162</v>
      </c>
      <c r="J834" s="910">
        <f t="shared" si="134"/>
        <v>17685</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t="15" hidden="1" x14ac:dyDescent="0.25">
      <c r="A835" s="79" t="s">
        <v>48</v>
      </c>
      <c r="B835" s="471" t="s">
        <v>873</v>
      </c>
      <c r="C835" s="29" t="str">
        <f t="shared" si="135"/>
        <v>England – PCNs - PEAK EDGE PCN</v>
      </c>
      <c r="D835" s="50">
        <f t="shared" si="136"/>
        <v>22170</v>
      </c>
      <c r="E835" s="50">
        <f t="shared" si="137"/>
        <v>24107</v>
      </c>
      <c r="F835" s="51">
        <f t="shared" si="138"/>
        <v>54209</v>
      </c>
      <c r="G835" s="51">
        <f t="shared" si="139"/>
        <v>26250</v>
      </c>
      <c r="H835" s="52">
        <f t="shared" si="140"/>
        <v>27959</v>
      </c>
      <c r="I835" s="910">
        <f t="shared" si="133"/>
        <v>22170</v>
      </c>
      <c r="J835" s="910">
        <f t="shared" si="134"/>
        <v>24107</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t="15" hidden="1" x14ac:dyDescent="0.25">
      <c r="A836" s="79" t="s">
        <v>48</v>
      </c>
      <c r="B836" s="471" t="s">
        <v>874</v>
      </c>
      <c r="C836" s="29" t="str">
        <f t="shared" si="135"/>
        <v>England – PCNs - PENDLE EAST PCN</v>
      </c>
      <c r="D836" s="50">
        <f t="shared" si="136"/>
        <v>18402</v>
      </c>
      <c r="E836" s="50">
        <f t="shared" si="137"/>
        <v>19478</v>
      </c>
      <c r="F836" s="51">
        <f t="shared" si="138"/>
        <v>43687</v>
      </c>
      <c r="G836" s="51">
        <f t="shared" si="139"/>
        <v>21389</v>
      </c>
      <c r="H836" s="52">
        <f t="shared" si="140"/>
        <v>22298</v>
      </c>
      <c r="I836" s="910">
        <f t="shared" si="133"/>
        <v>18402</v>
      </c>
      <c r="J836" s="910">
        <f t="shared" si="134"/>
        <v>19478</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t="15" hidden="1" x14ac:dyDescent="0.25">
      <c r="A837" s="79" t="s">
        <v>48</v>
      </c>
      <c r="B837" s="471" t="s">
        <v>875</v>
      </c>
      <c r="C837" s="29" t="str">
        <f t="shared" si="135"/>
        <v>England – PCNs - PENDLE WEST PCN</v>
      </c>
      <c r="D837" s="50">
        <f t="shared" si="136"/>
        <v>19717</v>
      </c>
      <c r="E837" s="50">
        <f t="shared" si="137"/>
        <v>20076</v>
      </c>
      <c r="F837" s="51">
        <f t="shared" si="138"/>
        <v>48453</v>
      </c>
      <c r="G837" s="51">
        <f t="shared" si="139"/>
        <v>24138</v>
      </c>
      <c r="H837" s="52">
        <f t="shared" si="140"/>
        <v>24315</v>
      </c>
      <c r="I837" s="910">
        <f t="shared" si="133"/>
        <v>19717</v>
      </c>
      <c r="J837" s="910">
        <f t="shared" si="134"/>
        <v>20076</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t="15" hidden="1" x14ac:dyDescent="0.25">
      <c r="A838" s="79" t="s">
        <v>48</v>
      </c>
      <c r="B838" s="471" t="s">
        <v>876</v>
      </c>
      <c r="C838" s="29" t="str">
        <f t="shared" si="135"/>
        <v>England – PCNs - PENGE PCN</v>
      </c>
      <c r="D838" s="50">
        <f t="shared" si="136"/>
        <v>14083</v>
      </c>
      <c r="E838" s="50">
        <f t="shared" si="137"/>
        <v>15027</v>
      </c>
      <c r="F838" s="51">
        <f t="shared" si="138"/>
        <v>34220</v>
      </c>
      <c r="G838" s="51">
        <f t="shared" si="139"/>
        <v>16732</v>
      </c>
      <c r="H838" s="52">
        <f t="shared" si="140"/>
        <v>17488</v>
      </c>
      <c r="I838" s="910">
        <f t="shared" si="133"/>
        <v>14083</v>
      </c>
      <c r="J838" s="910">
        <f t="shared" si="134"/>
        <v>15027</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t="15" hidden="1" x14ac:dyDescent="0.25">
      <c r="A839" s="79" t="s">
        <v>48</v>
      </c>
      <c r="B839" s="471" t="s">
        <v>877</v>
      </c>
      <c r="C839" s="29" t="str">
        <f t="shared" si="135"/>
        <v>England – PCNs - PENNINES PCN</v>
      </c>
      <c r="D839" s="50">
        <f t="shared" si="136"/>
        <v>14274</v>
      </c>
      <c r="E839" s="50">
        <f t="shared" si="137"/>
        <v>15449</v>
      </c>
      <c r="F839" s="51">
        <f t="shared" si="138"/>
        <v>34186</v>
      </c>
      <c r="G839" s="51">
        <f t="shared" si="139"/>
        <v>16525</v>
      </c>
      <c r="H839" s="52">
        <f t="shared" si="140"/>
        <v>17661</v>
      </c>
      <c r="I839" s="910">
        <f t="shared" si="133"/>
        <v>14274</v>
      </c>
      <c r="J839" s="910">
        <f t="shared" si="134"/>
        <v>15449</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t="15" hidden="1" x14ac:dyDescent="0.25">
      <c r="A840" s="79" t="s">
        <v>48</v>
      </c>
      <c r="B840" s="471" t="s">
        <v>878</v>
      </c>
      <c r="C840" s="29" t="str">
        <f t="shared" si="135"/>
        <v>England – PCNs - PENWITH PCN</v>
      </c>
      <c r="D840" s="50">
        <f t="shared" si="136"/>
        <v>25953</v>
      </c>
      <c r="E840" s="50">
        <f t="shared" si="137"/>
        <v>28939</v>
      </c>
      <c r="F840" s="51">
        <f t="shared" si="138"/>
        <v>61361</v>
      </c>
      <c r="G840" s="51">
        <f t="shared" si="139"/>
        <v>29232</v>
      </c>
      <c r="H840" s="52">
        <f t="shared" si="140"/>
        <v>32129</v>
      </c>
      <c r="I840" s="910">
        <f t="shared" si="133"/>
        <v>25953</v>
      </c>
      <c r="J840" s="910">
        <f t="shared" si="134"/>
        <v>28939</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t="15" hidden="1" x14ac:dyDescent="0.25">
      <c r="A841" s="79" t="s">
        <v>48</v>
      </c>
      <c r="B841" s="471" t="s">
        <v>879</v>
      </c>
      <c r="C841" s="29" t="str">
        <f t="shared" si="135"/>
        <v>England – PCNs - PEOPLE'S HEALTH PARTNERSHIP PCN</v>
      </c>
      <c r="D841" s="50">
        <f t="shared" si="136"/>
        <v>17644</v>
      </c>
      <c r="E841" s="50">
        <f t="shared" si="137"/>
        <v>14576</v>
      </c>
      <c r="F841" s="51">
        <f t="shared" si="138"/>
        <v>38052</v>
      </c>
      <c r="G841" s="51">
        <f t="shared" si="139"/>
        <v>20656</v>
      </c>
      <c r="H841" s="52">
        <f t="shared" si="140"/>
        <v>17396</v>
      </c>
      <c r="I841" s="910">
        <f t="shared" si="133"/>
        <v>17644</v>
      </c>
      <c r="J841" s="910">
        <f t="shared" si="134"/>
        <v>14576</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t="15" hidden="1" x14ac:dyDescent="0.25">
      <c r="A842" s="79" t="s">
        <v>48</v>
      </c>
      <c r="B842" s="471" t="s">
        <v>880</v>
      </c>
      <c r="C842" s="29" t="str">
        <f t="shared" si="135"/>
        <v>England – PCNs - PERSHORE PCN</v>
      </c>
      <c r="D842" s="50">
        <f t="shared" si="136"/>
        <v>17688</v>
      </c>
      <c r="E842" s="50">
        <f t="shared" si="137"/>
        <v>17469</v>
      </c>
      <c r="F842" s="51">
        <f t="shared" si="138"/>
        <v>40705</v>
      </c>
      <c r="G842" s="51">
        <f t="shared" si="139"/>
        <v>20520</v>
      </c>
      <c r="H842" s="52">
        <f t="shared" si="140"/>
        <v>20185</v>
      </c>
      <c r="I842" s="910">
        <f t="shared" si="133"/>
        <v>17688</v>
      </c>
      <c r="J842" s="910">
        <f t="shared" si="134"/>
        <v>17469</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t="15" hidden="1" x14ac:dyDescent="0.25">
      <c r="A843" s="79" t="s">
        <v>48</v>
      </c>
      <c r="B843" s="471" t="s">
        <v>881</v>
      </c>
      <c r="C843" s="29" t="str">
        <f t="shared" si="135"/>
        <v>England – PCNs - PETERBOROUGH &amp; EAST PCN</v>
      </c>
      <c r="D843" s="50">
        <f t="shared" si="136"/>
        <v>23672</v>
      </c>
      <c r="E843" s="50">
        <f t="shared" si="137"/>
        <v>24175</v>
      </c>
      <c r="F843" s="51">
        <f t="shared" si="138"/>
        <v>56015</v>
      </c>
      <c r="G843" s="51">
        <f t="shared" si="139"/>
        <v>27882</v>
      </c>
      <c r="H843" s="52">
        <f t="shared" si="140"/>
        <v>28133</v>
      </c>
      <c r="I843" s="910">
        <f t="shared" si="133"/>
        <v>23672</v>
      </c>
      <c r="J843" s="910">
        <f t="shared" si="134"/>
        <v>24175</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t="15" hidden="1" x14ac:dyDescent="0.25">
      <c r="A844" s="79" t="s">
        <v>48</v>
      </c>
      <c r="B844" s="471" t="s">
        <v>882</v>
      </c>
      <c r="C844" s="29" t="str">
        <f t="shared" si="135"/>
        <v>England – PCNs - PETERBOROUGH PARTNERSHIPS PCN</v>
      </c>
      <c r="D844" s="50">
        <f t="shared" si="136"/>
        <v>12596</v>
      </c>
      <c r="E844" s="50">
        <f t="shared" si="137"/>
        <v>12398</v>
      </c>
      <c r="F844" s="51">
        <f t="shared" si="138"/>
        <v>30088</v>
      </c>
      <c r="G844" s="51">
        <f t="shared" si="139"/>
        <v>15199</v>
      </c>
      <c r="H844" s="52">
        <f t="shared" si="140"/>
        <v>14889</v>
      </c>
      <c r="I844" s="910">
        <f t="shared" si="133"/>
        <v>12596</v>
      </c>
      <c r="J844" s="910">
        <f t="shared" si="134"/>
        <v>12398</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t="15" hidden="1" x14ac:dyDescent="0.25">
      <c r="A845" s="79" t="s">
        <v>48</v>
      </c>
      <c r="B845" s="471" t="s">
        <v>883</v>
      </c>
      <c r="C845" s="29" t="str">
        <f t="shared" si="135"/>
        <v>England – PCNs - PHOENIX (BNSSG) PCN</v>
      </c>
      <c r="D845" s="50">
        <f t="shared" si="136"/>
        <v>15085</v>
      </c>
      <c r="E845" s="50">
        <f t="shared" si="137"/>
        <v>15784</v>
      </c>
      <c r="F845" s="51">
        <f t="shared" si="138"/>
        <v>36241</v>
      </c>
      <c r="G845" s="51">
        <f t="shared" si="139"/>
        <v>17875</v>
      </c>
      <c r="H845" s="52">
        <f t="shared" si="140"/>
        <v>18366</v>
      </c>
      <c r="I845" s="910">
        <f t="shared" si="133"/>
        <v>15085</v>
      </c>
      <c r="J845" s="910">
        <f t="shared" si="134"/>
        <v>15784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t="15" hidden="1" x14ac:dyDescent="0.25">
      <c r="A846" s="79" t="s">
        <v>48</v>
      </c>
      <c r="B846" s="471" t="s">
        <v>884</v>
      </c>
      <c r="C846" s="29" t="str">
        <f t="shared" si="135"/>
        <v>England – PCNs - PHOENIX HEALTH PCN</v>
      </c>
      <c r="D846" s="50">
        <f t="shared" si="136"/>
        <v>17659</v>
      </c>
      <c r="E846" s="50">
        <f t="shared" si="137"/>
        <v>19951</v>
      </c>
      <c r="F846" s="51">
        <f t="shared" si="138"/>
        <v>43724</v>
      </c>
      <c r="G846" s="51">
        <f t="shared" si="139"/>
        <v>20817</v>
      </c>
      <c r="H846" s="52">
        <f t="shared" si="140"/>
        <v>22907</v>
      </c>
      <c r="I846" s="910">
        <f t="shared" si="133"/>
        <v>17659</v>
      </c>
      <c r="J846" s="910">
        <f t="shared" si="134"/>
        <v>19951</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t="15" hidden="1" x14ac:dyDescent="0.25">
      <c r="A847" s="79" t="s">
        <v>48</v>
      </c>
      <c r="B847" s="471" t="s">
        <v>885</v>
      </c>
      <c r="C847" s="29" t="str">
        <f t="shared" si="135"/>
        <v>England – PCNs - PHOENIX PCN</v>
      </c>
      <c r="D847" s="50">
        <f t="shared" si="136"/>
        <v>10415</v>
      </c>
      <c r="E847" s="50">
        <f t="shared" si="137"/>
        <v>10894</v>
      </c>
      <c r="F847" s="51">
        <f t="shared" si="138"/>
        <v>24484</v>
      </c>
      <c r="G847" s="51">
        <f t="shared" si="139"/>
        <v>12123</v>
      </c>
      <c r="H847" s="52">
        <f t="shared" si="140"/>
        <v>12361</v>
      </c>
      <c r="I847" s="910">
        <f t="shared" si="133"/>
        <v>10415</v>
      </c>
      <c r="J847" s="910">
        <f t="shared" si="134"/>
        <v>10894</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t="15" hidden="1" x14ac:dyDescent="0.25">
      <c r="A848" s="79" t="s">
        <v>48</v>
      </c>
      <c r="B848" s="471" t="s">
        <v>886</v>
      </c>
      <c r="C848" s="29" t="str">
        <f t="shared" si="135"/>
        <v>England – PCNs - PHOENIX SUNRISERS PCN</v>
      </c>
      <c r="D848" s="50">
        <f t="shared" si="136"/>
        <v>18247</v>
      </c>
      <c r="E848" s="50">
        <f t="shared" si="137"/>
        <v>17054</v>
      </c>
      <c r="F848" s="51">
        <f t="shared" si="138"/>
        <v>43692</v>
      </c>
      <c r="G848" s="51">
        <f t="shared" si="139"/>
        <v>22629</v>
      </c>
      <c r="H848" s="52">
        <f t="shared" si="140"/>
        <v>21063</v>
      </c>
      <c r="I848" s="910">
        <f t="shared" si="133"/>
        <v>18247</v>
      </c>
      <c r="J848" s="910">
        <f t="shared" si="134"/>
        <v>17054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t="15" hidden="1" x14ac:dyDescent="0.25">
      <c r="A849" s="79" t="s">
        <v>48</v>
      </c>
      <c r="B849" s="471" t="s">
        <v>887</v>
      </c>
      <c r="C849" s="29" t="str">
        <f t="shared" si="135"/>
        <v>England – PCNs - PIER HEALTH PCN</v>
      </c>
      <c r="D849" s="50">
        <f t="shared" si="136"/>
        <v>38125</v>
      </c>
      <c r="E849" s="50">
        <f t="shared" si="137"/>
        <v>41090</v>
      </c>
      <c r="F849" s="51">
        <f t="shared" si="138"/>
        <v>90851</v>
      </c>
      <c r="G849" s="51">
        <f t="shared" si="139"/>
        <v>44100</v>
      </c>
      <c r="H849" s="52">
        <f t="shared" si="140"/>
        <v>46751</v>
      </c>
      <c r="I849" s="910">
        <f t="shared" si="133"/>
        <v>38125</v>
      </c>
      <c r="J849" s="910">
        <f t="shared" si="134"/>
        <v>41090</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t="15" hidden="1" x14ac:dyDescent="0.25">
      <c r="A850" s="79" t="s">
        <v>48</v>
      </c>
      <c r="B850" s="471" t="s">
        <v>888</v>
      </c>
      <c r="C850" s="29" t="str">
        <f t="shared" si="135"/>
        <v>England – PCNs - PIONEERS INTEGRATED PARTNERSHIP PCN</v>
      </c>
      <c r="D850" s="50">
        <f t="shared" si="136"/>
        <v>11482</v>
      </c>
      <c r="E850" s="50">
        <f t="shared" si="137"/>
        <v>11452</v>
      </c>
      <c r="F850" s="51">
        <f t="shared" si="138"/>
        <v>27663</v>
      </c>
      <c r="G850" s="51">
        <f t="shared" si="139"/>
        <v>13927</v>
      </c>
      <c r="H850" s="52">
        <f t="shared" si="140"/>
        <v>13736</v>
      </c>
      <c r="I850" s="910">
        <f t="shared" si="133"/>
        <v>11482</v>
      </c>
      <c r="J850" s="910">
        <f t="shared" si="134"/>
        <v>11452</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t="15" hidden="1" x14ac:dyDescent="0.25">
      <c r="A851" s="79" t="s">
        <v>48</v>
      </c>
      <c r="B851" s="471" t="s">
        <v>889</v>
      </c>
      <c r="C851" s="29" t="str">
        <f t="shared" si="135"/>
        <v>England – PCNs - PONTEFRACT AND KNOTTINGLEY PCN</v>
      </c>
      <c r="D851" s="50">
        <f t="shared" si="136"/>
        <v>18357</v>
      </c>
      <c r="E851" s="50">
        <f t="shared" si="137"/>
        <v>19910</v>
      </c>
      <c r="F851" s="51">
        <f t="shared" si="138"/>
        <v>44678</v>
      </c>
      <c r="G851" s="51">
        <f t="shared" si="139"/>
        <v>21628</v>
      </c>
      <c r="H851" s="52">
        <f t="shared" si="140"/>
        <v>23050</v>
      </c>
      <c r="I851" s="910">
        <f t="shared" si="133"/>
        <v>18357</v>
      </c>
      <c r="J851" s="910">
        <f t="shared" si="134"/>
        <v>19910</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t="15" hidden="1" x14ac:dyDescent="0.25">
      <c r="A852" s="79" t="s">
        <v>48</v>
      </c>
      <c r="B852" s="471" t="s">
        <v>890</v>
      </c>
      <c r="C852" s="29" t="str">
        <f t="shared" si="135"/>
        <v>England – PCNs - POOLE BAY &amp; BOURNEMOUTH PCN</v>
      </c>
      <c r="D852" s="50">
        <f t="shared" si="136"/>
        <v>8308</v>
      </c>
      <c r="E852" s="50">
        <f t="shared" si="137"/>
        <v>8919</v>
      </c>
      <c r="F852" s="51">
        <f t="shared" si="138"/>
        <v>19118</v>
      </c>
      <c r="G852" s="51">
        <f t="shared" si="139"/>
        <v>9296</v>
      </c>
      <c r="H852" s="52">
        <f t="shared" si="140"/>
        <v>9822</v>
      </c>
      <c r="I852" s="910">
        <f t="shared" si="133"/>
        <v>8308</v>
      </c>
      <c r="J852" s="910">
        <f t="shared" si="134"/>
        <v>8919</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t="15" hidden="1" x14ac:dyDescent="0.25">
      <c r="A853" s="79" t="s">
        <v>48</v>
      </c>
      <c r="B853" s="471" t="s">
        <v>891</v>
      </c>
      <c r="C853" s="29" t="str">
        <f t="shared" si="135"/>
        <v>England – PCNs - POOLE CENTRAL PCN</v>
      </c>
      <c r="D853" s="50">
        <f t="shared" si="136"/>
        <v>25551</v>
      </c>
      <c r="E853" s="50">
        <f t="shared" si="137"/>
        <v>28003</v>
      </c>
      <c r="F853" s="51">
        <f t="shared" si="138"/>
        <v>61556</v>
      </c>
      <c r="G853" s="51">
        <f t="shared" si="139"/>
        <v>29623</v>
      </c>
      <c r="H853" s="52">
        <f t="shared" si="140"/>
        <v>31933</v>
      </c>
      <c r="I853" s="910">
        <f t="shared" si="133"/>
        <v>25551</v>
      </c>
      <c r="J853" s="910">
        <f t="shared" si="134"/>
        <v>28003</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t="15" hidden="1" x14ac:dyDescent="0.25">
      <c r="A854" s="79" t="s">
        <v>48</v>
      </c>
      <c r="B854" s="471" t="s">
        <v>892</v>
      </c>
      <c r="C854" s="29" t="str">
        <f t="shared" si="135"/>
        <v>England – PCNs - POOLE NORTH PCN</v>
      </c>
      <c r="D854" s="50">
        <f t="shared" si="136"/>
        <v>21359</v>
      </c>
      <c r="E854" s="50">
        <f t="shared" si="137"/>
        <v>23661</v>
      </c>
      <c r="F854" s="51">
        <f t="shared" si="138"/>
        <v>51282</v>
      </c>
      <c r="G854" s="51">
        <f t="shared" si="139"/>
        <v>24526</v>
      </c>
      <c r="H854" s="52">
        <f t="shared" si="140"/>
        <v>26756</v>
      </c>
      <c r="I854" s="910">
        <f t="shared" si="133"/>
        <v>21359</v>
      </c>
      <c r="J854" s="910">
        <f t="shared" si="134"/>
        <v>23661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t="15" hidden="1" x14ac:dyDescent="0.25">
      <c r="A855" s="79" t="s">
        <v>48</v>
      </c>
      <c r="B855" s="471" t="s">
        <v>893</v>
      </c>
      <c r="C855" s="29" t="str">
        <f t="shared" si="135"/>
        <v>England – PCNs - PORTER VALLEY PCN</v>
      </c>
      <c r="D855" s="50">
        <f t="shared" si="136"/>
        <v>17529</v>
      </c>
      <c r="E855" s="50">
        <f t="shared" si="137"/>
        <v>18943</v>
      </c>
      <c r="F855" s="51">
        <f t="shared" si="138"/>
        <v>42157</v>
      </c>
      <c r="G855" s="51">
        <f t="shared" si="139"/>
        <v>20428</v>
      </c>
      <c r="H855" s="52">
        <f t="shared" si="140"/>
        <v>21729</v>
      </c>
      <c r="I855" s="910">
        <f t="shared" si="133"/>
        <v>17529</v>
      </c>
      <c r="J855" s="910">
        <f t="shared" si="134"/>
        <v>18943</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t="15" hidden="1" x14ac:dyDescent="0.25">
      <c r="A856" s="79" t="s">
        <v>48</v>
      </c>
      <c r="B856" s="471" t="s">
        <v>894</v>
      </c>
      <c r="C856" s="29" t="str">
        <f t="shared" si="135"/>
        <v>England – PCNs - PORTSDOWN PCN</v>
      </c>
      <c r="D856" s="50">
        <f t="shared" si="136"/>
        <v>23731</v>
      </c>
      <c r="E856" s="50">
        <f t="shared" si="137"/>
        <v>24229</v>
      </c>
      <c r="F856" s="51">
        <f t="shared" si="138"/>
        <v>56640</v>
      </c>
      <c r="G856" s="51">
        <f t="shared" si="139"/>
        <v>28125</v>
      </c>
      <c r="H856" s="52">
        <f t="shared" si="140"/>
        <v>28515</v>
      </c>
      <c r="I856" s="910">
        <f t="shared" si="133"/>
        <v>23731</v>
      </c>
      <c r="J856" s="910">
        <f t="shared" si="134"/>
        <v>24229</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t="15" hidden="1" x14ac:dyDescent="0.25">
      <c r="A857" s="79" t="s">
        <v>48</v>
      </c>
      <c r="B857" s="471" t="s">
        <v>895</v>
      </c>
      <c r="C857" s="29" t="str">
        <f t="shared" si="135"/>
        <v>England – PCNs - PORTSMOUTH NORTH PCN</v>
      </c>
      <c r="D857" s="50">
        <f t="shared" si="136"/>
        <v>12436</v>
      </c>
      <c r="E857" s="50">
        <f t="shared" si="137"/>
        <v>14004</v>
      </c>
      <c r="F857" s="51">
        <f t="shared" si="138"/>
        <v>30763</v>
      </c>
      <c r="G857" s="51">
        <f t="shared" si="139"/>
        <v>14607</v>
      </c>
      <c r="H857" s="52">
        <f t="shared" si="140"/>
        <v>16156</v>
      </c>
      <c r="I857" s="910">
        <f t="shared" si="133"/>
        <v>12436</v>
      </c>
      <c r="J857" s="910">
        <f t="shared" si="134"/>
        <v>14004</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t="15" hidden="1" x14ac:dyDescent="0.25">
      <c r="A858" s="79" t="s">
        <v>48</v>
      </c>
      <c r="B858" s="471" t="s">
        <v>896</v>
      </c>
      <c r="C858" s="29" t="str">
        <f t="shared" si="135"/>
        <v>England – PCNs - PORTSMOUTH SOUTH COAST PCN</v>
      </c>
      <c r="D858" s="50">
        <f t="shared" si="136"/>
        <v>15298</v>
      </c>
      <c r="E858" s="50">
        <f t="shared" si="137"/>
        <v>15493</v>
      </c>
      <c r="F858" s="51">
        <f t="shared" si="138"/>
        <v>34844</v>
      </c>
      <c r="G858" s="51">
        <f t="shared" si="139"/>
        <v>17421</v>
      </c>
      <c r="H858" s="52">
        <f t="shared" si="140"/>
        <v>17423</v>
      </c>
      <c r="I858" s="910">
        <f t="shared" si="133"/>
        <v>15298</v>
      </c>
      <c r="J858" s="910">
        <f t="shared" si="134"/>
        <v>15493</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t="15" hidden="1" x14ac:dyDescent="0.25">
      <c r="A859" s="79" t="s">
        <v>48</v>
      </c>
      <c r="B859" s="471" t="s">
        <v>897</v>
      </c>
      <c r="C859" s="29" t="str">
        <f t="shared" si="135"/>
        <v>England – PCNs - POTTERS BAR PCN</v>
      </c>
      <c r="D859" s="50">
        <f t="shared" si="136"/>
        <v>11349</v>
      </c>
      <c r="E859" s="50">
        <f t="shared" si="137"/>
        <v>12877</v>
      </c>
      <c r="F859" s="51">
        <f t="shared" si="138"/>
        <v>27714</v>
      </c>
      <c r="G859" s="51">
        <f t="shared" si="139"/>
        <v>13133</v>
      </c>
      <c r="H859" s="52">
        <f t="shared" si="140"/>
        <v>14581</v>
      </c>
      <c r="I859" s="910">
        <f t="shared" si="133"/>
        <v>11349</v>
      </c>
      <c r="J859" s="910">
        <f t="shared" si="134"/>
        <v>12877</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t="15" hidden="1" x14ac:dyDescent="0.25">
      <c r="A860" s="79" t="s">
        <v>48</v>
      </c>
      <c r="B860" s="471" t="s">
        <v>898</v>
      </c>
      <c r="C860" s="29" t="str">
        <f t="shared" si="135"/>
        <v>England – PCNs - PRESTON &amp; SOUTH RIBBLE PCN</v>
      </c>
      <c r="D860" s="50">
        <f t="shared" si="136"/>
        <v>10678</v>
      </c>
      <c r="E860" s="50">
        <f t="shared" si="137"/>
        <v>11288</v>
      </c>
      <c r="F860" s="51">
        <f t="shared" si="138"/>
        <v>24885</v>
      </c>
      <c r="G860" s="51">
        <f t="shared" si="139"/>
        <v>12162</v>
      </c>
      <c r="H860" s="52">
        <f t="shared" si="140"/>
        <v>12723</v>
      </c>
      <c r="I860" s="910">
        <f t="shared" si="133"/>
        <v>10678</v>
      </c>
      <c r="J860" s="910">
        <f t="shared" si="134"/>
        <v>11288</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t="15" hidden="1" x14ac:dyDescent="0.25">
      <c r="A861" s="79" t="s">
        <v>48</v>
      </c>
      <c r="B861" s="471" t="s">
        <v>899</v>
      </c>
      <c r="C861" s="29" t="str">
        <f t="shared" si="135"/>
        <v>England – PCNs - PRESTON NORTH &amp; EAST PCN</v>
      </c>
      <c r="D861" s="50">
        <f t="shared" si="136"/>
        <v>39269</v>
      </c>
      <c r="E861" s="50">
        <f t="shared" si="137"/>
        <v>40212</v>
      </c>
      <c r="F861" s="51">
        <f t="shared" si="138"/>
        <v>94507</v>
      </c>
      <c r="G861" s="51">
        <f t="shared" si="139"/>
        <v>46980</v>
      </c>
      <c r="H861" s="52">
        <f t="shared" si="140"/>
        <v>47527</v>
      </c>
      <c r="I861" s="910">
        <f t="shared" ref="I861:I924" si="143">SUM(Y861:CY861)</f>
        <v>39269</v>
      </c>
      <c r="J861" s="910">
        <f t="shared" ref="J861:J924" si="144">SUM(DL861:GL861)</f>
        <v>40212</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t="15" hidden="1" x14ac:dyDescent="0.25">
      <c r="A862" s="79" t="s">
        <v>48</v>
      </c>
      <c r="B862" s="471" t="s">
        <v>900</v>
      </c>
      <c r="C862" s="29" t="str">
        <f t="shared" si="135"/>
        <v>England – PCNs - PRESTON PARK COMMUNITY PCN</v>
      </c>
      <c r="D862" s="50">
        <f t="shared" si="136"/>
        <v>22319</v>
      </c>
      <c r="E862" s="50">
        <f t="shared" si="137"/>
        <v>23472</v>
      </c>
      <c r="F862" s="51">
        <f t="shared" si="138"/>
        <v>51488</v>
      </c>
      <c r="G862" s="51">
        <f t="shared" si="139"/>
        <v>25272</v>
      </c>
      <c r="H862" s="52">
        <f t="shared" si="140"/>
        <v>26216</v>
      </c>
      <c r="I862" s="910">
        <f t="shared" si="143"/>
        <v>22319</v>
      </c>
      <c r="J862" s="910">
        <f t="shared" si="144"/>
        <v>23472</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t="15" hidden="1" x14ac:dyDescent="0.25">
      <c r="A863" s="79" t="s">
        <v>48</v>
      </c>
      <c r="B863" s="471" t="s">
        <v>901</v>
      </c>
      <c r="C863" s="29" t="str">
        <f t="shared" si="135"/>
        <v>England – PCNs - PRESTWICH PCN</v>
      </c>
      <c r="D863" s="50">
        <f t="shared" si="136"/>
        <v>15106</v>
      </c>
      <c r="E863" s="50">
        <f t="shared" si="137"/>
        <v>16007</v>
      </c>
      <c r="F863" s="51">
        <f t="shared" si="138"/>
        <v>37517</v>
      </c>
      <c r="G863" s="51">
        <f t="shared" si="139"/>
        <v>18442</v>
      </c>
      <c r="H863" s="52">
        <f t="shared" si="140"/>
        <v>19075</v>
      </c>
      <c r="I863" s="910">
        <f t="shared" si="143"/>
        <v>15106</v>
      </c>
      <c r="J863" s="910">
        <f t="shared" si="144"/>
        <v>16007</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t="15" hidden="1" x14ac:dyDescent="0.25">
      <c r="A864" s="79" t="s">
        <v>48</v>
      </c>
      <c r="B864" s="471" t="s">
        <v>902</v>
      </c>
      <c r="C864" s="29" t="str">
        <f t="shared" si="135"/>
        <v>England – PCNs - PRIMARY CARE NORTH CROYDON PCN</v>
      </c>
      <c r="D864" s="50">
        <f t="shared" si="136"/>
        <v>15393</v>
      </c>
      <c r="E864" s="50">
        <f t="shared" si="137"/>
        <v>15100</v>
      </c>
      <c r="F864" s="51">
        <f t="shared" si="138"/>
        <v>35838</v>
      </c>
      <c r="G864" s="51">
        <f t="shared" si="139"/>
        <v>18111</v>
      </c>
      <c r="H864" s="52">
        <f t="shared" si="140"/>
        <v>17727</v>
      </c>
      <c r="I864" s="910">
        <f t="shared" si="143"/>
        <v>15393</v>
      </c>
      <c r="J864" s="910">
        <f t="shared" si="144"/>
        <v>15100</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t="15" hidden="1" x14ac:dyDescent="0.25">
      <c r="A865" s="79" t="s">
        <v>48</v>
      </c>
      <c r="B865" s="471" t="s">
        <v>903</v>
      </c>
      <c r="C865" s="29" t="str">
        <f t="shared" si="135"/>
        <v>England – PCNs - PRIME WANDSWORTH PCN</v>
      </c>
      <c r="D865" s="50">
        <f t="shared" si="136"/>
        <v>21368</v>
      </c>
      <c r="E865" s="50">
        <f t="shared" si="137"/>
        <v>21090</v>
      </c>
      <c r="F865" s="51">
        <f t="shared" si="138"/>
        <v>47837</v>
      </c>
      <c r="G865" s="51">
        <f t="shared" si="139"/>
        <v>24095</v>
      </c>
      <c r="H865" s="52">
        <f t="shared" si="140"/>
        <v>23742</v>
      </c>
      <c r="I865" s="910">
        <f t="shared" si="143"/>
        <v>21368</v>
      </c>
      <c r="J865" s="910">
        <f t="shared" si="144"/>
        <v>21090</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t="15" hidden="1" x14ac:dyDescent="0.25">
      <c r="A866" s="79" t="s">
        <v>48</v>
      </c>
      <c r="B866" s="471" t="s">
        <v>904</v>
      </c>
      <c r="C866" s="29" t="str">
        <f t="shared" si="135"/>
        <v>England – PCNs - PRINCEWAY PCN</v>
      </c>
      <c r="D866" s="50">
        <f t="shared" si="136"/>
        <v>10277</v>
      </c>
      <c r="E866" s="50">
        <f t="shared" si="137"/>
        <v>11249</v>
      </c>
      <c r="F866" s="51">
        <f t="shared" si="138"/>
        <v>24260</v>
      </c>
      <c r="G866" s="51">
        <f t="shared" si="139"/>
        <v>11703</v>
      </c>
      <c r="H866" s="52">
        <f t="shared" si="140"/>
        <v>12557</v>
      </c>
      <c r="I866" s="910">
        <f t="shared" si="143"/>
        <v>10277</v>
      </c>
      <c r="J866" s="910">
        <f t="shared" si="144"/>
        <v>11249</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t="15" hidden="1" x14ac:dyDescent="0.25">
      <c r="A867" s="79" t="s">
        <v>48</v>
      </c>
      <c r="B867" s="471" t="s">
        <v>905</v>
      </c>
      <c r="C867" s="29" t="str">
        <f t="shared" si="135"/>
        <v>England – PCNs - PRIORY MEDICAL GROUP YORK PCN</v>
      </c>
      <c r="D867" s="50">
        <f t="shared" si="136"/>
        <v>22160</v>
      </c>
      <c r="E867" s="50">
        <f t="shared" si="137"/>
        <v>23561</v>
      </c>
      <c r="F867" s="51">
        <f t="shared" si="138"/>
        <v>52837</v>
      </c>
      <c r="G867" s="51">
        <f t="shared" si="139"/>
        <v>25847</v>
      </c>
      <c r="H867" s="52">
        <f t="shared" si="140"/>
        <v>26990</v>
      </c>
      <c r="I867" s="910">
        <f t="shared" si="143"/>
        <v>22160</v>
      </c>
      <c r="J867" s="910">
        <f t="shared" si="144"/>
        <v>23561</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t="15" hidden="1" x14ac:dyDescent="0.25">
      <c r="A868" s="79" t="s">
        <v>48</v>
      </c>
      <c r="B868" s="471" t="s">
        <v>906</v>
      </c>
      <c r="C868" s="29" t="str">
        <f t="shared" si="135"/>
        <v>England – PCNs - PURBECK PCN</v>
      </c>
      <c r="D868" s="50">
        <f t="shared" si="136"/>
        <v>13312</v>
      </c>
      <c r="E868" s="50">
        <f t="shared" si="137"/>
        <v>14809</v>
      </c>
      <c r="F868" s="51">
        <f t="shared" si="138"/>
        <v>31312</v>
      </c>
      <c r="G868" s="51">
        <f t="shared" si="139"/>
        <v>14930</v>
      </c>
      <c r="H868" s="52">
        <f t="shared" si="140"/>
        <v>16382</v>
      </c>
      <c r="I868" s="910">
        <f t="shared" si="143"/>
        <v>13312</v>
      </c>
      <c r="J868" s="910">
        <f t="shared" si="144"/>
        <v>14809</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t="15" hidden="1" x14ac:dyDescent="0.25">
      <c r="A869" s="79" t="s">
        <v>48</v>
      </c>
      <c r="B869" s="471" t="s">
        <v>907</v>
      </c>
      <c r="C869" s="29" t="str">
        <f t="shared" si="135"/>
        <v>England – PCNs - QUINTON AND HARBORNE PCN</v>
      </c>
      <c r="D869" s="50">
        <f t="shared" si="136"/>
        <v>14216</v>
      </c>
      <c r="E869" s="50">
        <f t="shared" si="137"/>
        <v>15503</v>
      </c>
      <c r="F869" s="51">
        <f t="shared" si="138"/>
        <v>35371</v>
      </c>
      <c r="G869" s="51">
        <f t="shared" si="139"/>
        <v>17111</v>
      </c>
      <c r="H869" s="52">
        <f t="shared" si="140"/>
        <v>18260</v>
      </c>
      <c r="I869" s="910">
        <f t="shared" si="143"/>
        <v>14216</v>
      </c>
      <c r="J869" s="910">
        <f t="shared" si="144"/>
        <v>15503</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t="15" hidden="1" x14ac:dyDescent="0.25">
      <c r="A870" s="79" t="s">
        <v>48</v>
      </c>
      <c r="B870" s="471" t="s">
        <v>908</v>
      </c>
      <c r="C870" s="29" t="str">
        <f t="shared" si="135"/>
        <v>England – PCNs - RADFORD AND MARY POTTER PCN</v>
      </c>
      <c r="D870" s="50">
        <f t="shared" si="136"/>
        <v>16420</v>
      </c>
      <c r="E870" s="50">
        <f t="shared" si="137"/>
        <v>13618</v>
      </c>
      <c r="F870" s="51">
        <f t="shared" si="138"/>
        <v>33646</v>
      </c>
      <c r="G870" s="51">
        <f t="shared" si="139"/>
        <v>18248</v>
      </c>
      <c r="H870" s="52">
        <f t="shared" si="140"/>
        <v>15398</v>
      </c>
      <c r="I870" s="910">
        <f t="shared" si="143"/>
        <v>16420</v>
      </c>
      <c r="J870" s="910">
        <f t="shared" si="144"/>
        <v>13618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t="15" hidden="1" x14ac:dyDescent="0.25">
      <c r="A871" s="79" t="s">
        <v>48</v>
      </c>
      <c r="B871" s="471" t="s">
        <v>909</v>
      </c>
      <c r="C871" s="29" t="str">
        <f t="shared" si="135"/>
        <v>England – PCNs - RALEIGH HEALTHCARE PCN</v>
      </c>
      <c r="D871" s="50">
        <f t="shared" si="136"/>
        <v>11500</v>
      </c>
      <c r="E871" s="50">
        <f t="shared" si="137"/>
        <v>10964</v>
      </c>
      <c r="F871" s="51">
        <f t="shared" si="138"/>
        <v>26556</v>
      </c>
      <c r="G871" s="51">
        <f t="shared" si="139"/>
        <v>13607</v>
      </c>
      <c r="H871" s="52">
        <f t="shared" si="140"/>
        <v>12949</v>
      </c>
      <c r="I871" s="910">
        <f t="shared" si="143"/>
        <v>11500</v>
      </c>
      <c r="J871" s="910">
        <f t="shared" si="144"/>
        <v>10964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t="15" hidden="1" x14ac:dyDescent="0.25">
      <c r="A872" s="79" t="s">
        <v>48</v>
      </c>
      <c r="B872" s="471" t="s">
        <v>910</v>
      </c>
      <c r="C872" s="29" t="str">
        <f t="shared" si="135"/>
        <v>England – PCNs - RAMSGATE PCN</v>
      </c>
      <c r="D872" s="50">
        <f t="shared" si="136"/>
        <v>19526</v>
      </c>
      <c r="E872" s="50">
        <f t="shared" si="137"/>
        <v>21221</v>
      </c>
      <c r="F872" s="51">
        <f t="shared" si="138"/>
        <v>47331</v>
      </c>
      <c r="G872" s="51">
        <f t="shared" si="139"/>
        <v>22943</v>
      </c>
      <c r="H872" s="52">
        <f t="shared" si="140"/>
        <v>24388</v>
      </c>
      <c r="I872" s="910">
        <f t="shared" si="143"/>
        <v>19526</v>
      </c>
      <c r="J872" s="910">
        <f t="shared" si="144"/>
        <v>21221</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t="15" hidden="1" x14ac:dyDescent="0.25">
      <c r="A873" s="79" t="s">
        <v>48</v>
      </c>
      <c r="B873" s="471" t="s">
        <v>911</v>
      </c>
      <c r="C873" s="29" t="str">
        <f t="shared" si="135"/>
        <v>England – PCNs - RANWORTH PCN</v>
      </c>
      <c r="D873" s="50">
        <f t="shared" si="136"/>
        <v>13077</v>
      </c>
      <c r="E873" s="50">
        <f t="shared" si="137"/>
        <v>14773</v>
      </c>
      <c r="F873" s="51">
        <f t="shared" si="138"/>
        <v>31078</v>
      </c>
      <c r="G873" s="51">
        <f t="shared" si="139"/>
        <v>14750</v>
      </c>
      <c r="H873" s="52">
        <f t="shared" si="140"/>
        <v>16328</v>
      </c>
      <c r="I873" s="910">
        <f t="shared" si="143"/>
        <v>13077</v>
      </c>
      <c r="J873" s="910">
        <f t="shared" si="144"/>
        <v>14773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t="15" hidden="1" x14ac:dyDescent="0.25">
      <c r="A874" s="79" t="s">
        <v>48</v>
      </c>
      <c r="B874" s="471" t="s">
        <v>912</v>
      </c>
      <c r="C874" s="29" t="str">
        <f t="shared" si="135"/>
        <v>England – PCNs - RAVEN PCN</v>
      </c>
      <c r="D874" s="50">
        <f t="shared" si="136"/>
        <v>18001</v>
      </c>
      <c r="E874" s="50">
        <f t="shared" si="137"/>
        <v>18632</v>
      </c>
      <c r="F874" s="51">
        <f t="shared" si="138"/>
        <v>43209</v>
      </c>
      <c r="G874" s="51">
        <f t="shared" si="139"/>
        <v>21312</v>
      </c>
      <c r="H874" s="52">
        <f t="shared" si="140"/>
        <v>21897</v>
      </c>
      <c r="I874" s="910">
        <f t="shared" si="143"/>
        <v>18001</v>
      </c>
      <c r="J874" s="910">
        <f t="shared" si="144"/>
        <v>18632</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t="15" hidden="1" x14ac:dyDescent="0.25">
      <c r="A875" s="79" t="s">
        <v>48</v>
      </c>
      <c r="B875" s="471" t="s">
        <v>913</v>
      </c>
      <c r="C875" s="29" t="str">
        <f t="shared" si="135"/>
        <v>England – PCNs - RAYLEIGH AND DISTRICT PCN</v>
      </c>
      <c r="D875" s="50">
        <f t="shared" si="136"/>
        <v>21629</v>
      </c>
      <c r="E875" s="50">
        <f t="shared" si="137"/>
        <v>23967</v>
      </c>
      <c r="F875" s="51">
        <f t="shared" si="138"/>
        <v>52088</v>
      </c>
      <c r="G875" s="51">
        <f t="shared" si="139"/>
        <v>24928</v>
      </c>
      <c r="H875" s="52">
        <f t="shared" si="140"/>
        <v>27160</v>
      </c>
      <c r="I875" s="910">
        <f t="shared" si="143"/>
        <v>21629</v>
      </c>
      <c r="J875" s="910">
        <f t="shared" si="144"/>
        <v>23967</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t="15" hidden="1" x14ac:dyDescent="0.25">
      <c r="A876" s="79" t="s">
        <v>48</v>
      </c>
      <c r="B876" s="471" t="s">
        <v>914</v>
      </c>
      <c r="C876" s="29" t="str">
        <f t="shared" ref="C876:C939" si="145">CONCATENATE(A876," - ",B876)</f>
        <v>England – PCNs - READING CENTRAL PCN</v>
      </c>
      <c r="D876" s="50">
        <f t="shared" ref="D876:D939" si="146">I876</f>
        <v>15891</v>
      </c>
      <c r="E876" s="50">
        <f t="shared" ref="E876:E939" si="147">J876</f>
        <v>15320</v>
      </c>
      <c r="F876" s="51">
        <f t="shared" ref="F876:F939" si="148">G876+H876</f>
        <v>36212</v>
      </c>
      <c r="G876" s="51">
        <f t="shared" ref="G876:G939" si="149">SUM(M876:CY876)</f>
        <v>18449</v>
      </c>
      <c r="H876" s="52">
        <f t="shared" ref="H876:H939" si="150">SUM(CZ876:GL876)</f>
        <v>17763</v>
      </c>
      <c r="I876" s="910">
        <f t="shared" si="143"/>
        <v>15891</v>
      </c>
      <c r="J876" s="910">
        <f t="shared" si="144"/>
        <v>15320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t="15" hidden="1" x14ac:dyDescent="0.25">
      <c r="A877" s="79" t="s">
        <v>48</v>
      </c>
      <c r="B877" s="471" t="s">
        <v>915</v>
      </c>
      <c r="C877" s="29" t="str">
        <f t="shared" si="145"/>
        <v>England – PCNs - READING HOLYBROOK PCN</v>
      </c>
      <c r="D877" s="50">
        <f t="shared" si="146"/>
        <v>14706</v>
      </c>
      <c r="E877" s="50">
        <f t="shared" si="147"/>
        <v>13319</v>
      </c>
      <c r="F877" s="51">
        <f t="shared" si="148"/>
        <v>32754</v>
      </c>
      <c r="G877" s="51">
        <f t="shared" si="149"/>
        <v>17152</v>
      </c>
      <c r="H877" s="52">
        <f t="shared" si="150"/>
        <v>15602</v>
      </c>
      <c r="I877" s="910">
        <f t="shared" si="143"/>
        <v>14706</v>
      </c>
      <c r="J877" s="910">
        <f t="shared" si="144"/>
        <v>13319</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t="15" hidden="1" x14ac:dyDescent="0.25">
      <c r="A878" s="79" t="s">
        <v>48</v>
      </c>
      <c r="B878" s="471" t="s">
        <v>916</v>
      </c>
      <c r="C878" s="29" t="str">
        <f t="shared" si="145"/>
        <v>England – PCNs - READING UNIVERSITY PCN</v>
      </c>
      <c r="D878" s="50">
        <f t="shared" si="146"/>
        <v>13127</v>
      </c>
      <c r="E878" s="50">
        <f t="shared" si="147"/>
        <v>11911</v>
      </c>
      <c r="F878" s="51">
        <f t="shared" si="148"/>
        <v>28686</v>
      </c>
      <c r="G878" s="51">
        <f t="shared" si="149"/>
        <v>14995</v>
      </c>
      <c r="H878" s="52">
        <f t="shared" si="150"/>
        <v>13691</v>
      </c>
      <c r="I878" s="910">
        <f t="shared" si="143"/>
        <v>13127</v>
      </c>
      <c r="J878" s="910">
        <f t="shared" si="144"/>
        <v>11911</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t="15" hidden="1" x14ac:dyDescent="0.25">
      <c r="A879" s="79" t="s">
        <v>48</v>
      </c>
      <c r="B879" s="471" t="s">
        <v>917</v>
      </c>
      <c r="C879" s="29" t="str">
        <f t="shared" si="145"/>
        <v>England – PCNs - RED KITE HEALTHCARE PCN</v>
      </c>
      <c r="D879" s="50">
        <f t="shared" si="146"/>
        <v>33759</v>
      </c>
      <c r="E879" s="50">
        <f t="shared" si="147"/>
        <v>36245</v>
      </c>
      <c r="F879" s="51">
        <f t="shared" si="148"/>
        <v>83039</v>
      </c>
      <c r="G879" s="51">
        <f t="shared" si="149"/>
        <v>40409</v>
      </c>
      <c r="H879" s="52">
        <f t="shared" si="150"/>
        <v>42630</v>
      </c>
      <c r="I879" s="910">
        <f t="shared" si="143"/>
        <v>33759</v>
      </c>
      <c r="J879" s="910">
        <f t="shared" si="144"/>
        <v>36245</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t="15" hidden="1" x14ac:dyDescent="0.25">
      <c r="A880" s="79" t="s">
        <v>48</v>
      </c>
      <c r="B880" s="471" t="s">
        <v>918</v>
      </c>
      <c r="C880" s="29" t="str">
        <f t="shared" si="145"/>
        <v>England – PCNs - REDCAR COASTAL PCN</v>
      </c>
      <c r="D880" s="50">
        <f t="shared" si="146"/>
        <v>21335</v>
      </c>
      <c r="E880" s="50">
        <f t="shared" si="147"/>
        <v>23180</v>
      </c>
      <c r="F880" s="51">
        <f t="shared" si="148"/>
        <v>50541</v>
      </c>
      <c r="G880" s="51">
        <f t="shared" si="149"/>
        <v>24388</v>
      </c>
      <c r="H880" s="52">
        <f t="shared" si="150"/>
        <v>26153</v>
      </c>
      <c r="I880" s="910">
        <f t="shared" si="143"/>
        <v>21335</v>
      </c>
      <c r="J880" s="910">
        <f t="shared" si="144"/>
        <v>23180</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t="15" hidden="1" x14ac:dyDescent="0.25">
      <c r="A881" s="79" t="s">
        <v>48</v>
      </c>
      <c r="B881" s="471" t="s">
        <v>919</v>
      </c>
      <c r="C881" s="29" t="str">
        <f t="shared" si="145"/>
        <v>England – PCNs - REDDITCH &amp; BROMSGROVE &amp; DISTRICT PCN</v>
      </c>
      <c r="D881" s="50">
        <f t="shared" si="146"/>
        <v>30002</v>
      </c>
      <c r="E881" s="50">
        <f t="shared" si="147"/>
        <v>32223</v>
      </c>
      <c r="F881" s="51">
        <f t="shared" si="148"/>
        <v>71851</v>
      </c>
      <c r="G881" s="51">
        <f t="shared" si="149"/>
        <v>34810</v>
      </c>
      <c r="H881" s="52">
        <f t="shared" si="150"/>
        <v>37041</v>
      </c>
      <c r="I881" s="910">
        <f t="shared" si="143"/>
        <v>30002</v>
      </c>
      <c r="J881" s="910">
        <f t="shared" si="144"/>
        <v>32223</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t="15" hidden="1" x14ac:dyDescent="0.25">
      <c r="A882" s="79" t="s">
        <v>48</v>
      </c>
      <c r="B882" s="471" t="s">
        <v>920</v>
      </c>
      <c r="C882" s="29" t="str">
        <f t="shared" si="145"/>
        <v>England – PCNs - REDDITCH &amp; BROMSGROVE KINGFISHER PCN</v>
      </c>
      <c r="D882" s="50">
        <f t="shared" si="146"/>
        <v>23222</v>
      </c>
      <c r="E882" s="50">
        <f t="shared" si="147"/>
        <v>24257</v>
      </c>
      <c r="F882" s="51">
        <f t="shared" si="148"/>
        <v>55323</v>
      </c>
      <c r="G882" s="51">
        <f t="shared" si="149"/>
        <v>27270</v>
      </c>
      <c r="H882" s="52">
        <f t="shared" si="150"/>
        <v>28053</v>
      </c>
      <c r="I882" s="910">
        <f t="shared" si="143"/>
        <v>23222</v>
      </c>
      <c r="J882" s="910">
        <f t="shared" si="144"/>
        <v>24257</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t="15" hidden="1" x14ac:dyDescent="0.25">
      <c r="A883" s="79" t="s">
        <v>48</v>
      </c>
      <c r="B883" s="471" t="s">
        <v>921</v>
      </c>
      <c r="C883" s="29" t="str">
        <f t="shared" si="145"/>
        <v>England – PCNs - REDDITCH &amp; BROMSGROVE NIGHTINGALES PCN</v>
      </c>
      <c r="D883" s="50">
        <f t="shared" si="146"/>
        <v>16865</v>
      </c>
      <c r="E883" s="50">
        <f t="shared" si="147"/>
        <v>17942</v>
      </c>
      <c r="F883" s="51">
        <f t="shared" si="148"/>
        <v>40361</v>
      </c>
      <c r="G883" s="51">
        <f t="shared" si="149"/>
        <v>19725</v>
      </c>
      <c r="H883" s="52">
        <f t="shared" si="150"/>
        <v>20636</v>
      </c>
      <c r="I883" s="910">
        <f t="shared" si="143"/>
        <v>16865</v>
      </c>
      <c r="J883" s="910">
        <f t="shared" si="144"/>
        <v>17942</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t="15" hidden="1" x14ac:dyDescent="0.25">
      <c r="A884" s="79" t="s">
        <v>48</v>
      </c>
      <c r="B884" s="471" t="s">
        <v>922</v>
      </c>
      <c r="C884" s="29" t="str">
        <f t="shared" si="145"/>
        <v>England – PCNs - REDHILL PHOENIX PCN</v>
      </c>
      <c r="D884" s="50">
        <f t="shared" si="146"/>
        <v>11065</v>
      </c>
      <c r="E884" s="50">
        <f t="shared" si="147"/>
        <v>11970</v>
      </c>
      <c r="F884" s="51">
        <f t="shared" si="148"/>
        <v>26978</v>
      </c>
      <c r="G884" s="51">
        <f t="shared" si="149"/>
        <v>13109</v>
      </c>
      <c r="H884" s="52">
        <f t="shared" si="150"/>
        <v>13869</v>
      </c>
      <c r="I884" s="910">
        <f t="shared" si="143"/>
        <v>11065</v>
      </c>
      <c r="J884" s="910">
        <f t="shared" si="144"/>
        <v>11970</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t="15" hidden="1" x14ac:dyDescent="0.25">
      <c r="A885" s="79" t="s">
        <v>48</v>
      </c>
      <c r="B885" s="471" t="s">
        <v>923</v>
      </c>
      <c r="C885" s="29" t="str">
        <f t="shared" si="145"/>
        <v>England – PCNs - REGENT HEALTH PCN</v>
      </c>
      <c r="D885" s="50">
        <f t="shared" si="146"/>
        <v>34147</v>
      </c>
      <c r="E885" s="50">
        <f t="shared" si="147"/>
        <v>29047</v>
      </c>
      <c r="F885" s="51">
        <f t="shared" si="148"/>
        <v>68175</v>
      </c>
      <c r="G885" s="51">
        <f t="shared" si="149"/>
        <v>36709</v>
      </c>
      <c r="H885" s="52">
        <f t="shared" si="150"/>
        <v>31466</v>
      </c>
      <c r="I885" s="910">
        <f t="shared" si="143"/>
        <v>34147</v>
      </c>
      <c r="J885" s="910">
        <f t="shared" si="144"/>
        <v>29047</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t="15" hidden="1" x14ac:dyDescent="0.25">
      <c r="A886" s="79" t="s">
        <v>48</v>
      </c>
      <c r="B886" s="471" t="s">
        <v>924</v>
      </c>
      <c r="C886" s="29" t="str">
        <f t="shared" si="145"/>
        <v>England – PCNs - REGIS HEALTHCARE PCN</v>
      </c>
      <c r="D886" s="50">
        <f t="shared" si="146"/>
        <v>26326</v>
      </c>
      <c r="E886" s="50">
        <f t="shared" si="147"/>
        <v>28149</v>
      </c>
      <c r="F886" s="51">
        <f t="shared" si="148"/>
        <v>61575</v>
      </c>
      <c r="G886" s="51">
        <f t="shared" si="149"/>
        <v>29987</v>
      </c>
      <c r="H886" s="52">
        <f t="shared" si="150"/>
        <v>31588</v>
      </c>
      <c r="I886" s="910">
        <f t="shared" si="143"/>
        <v>26326</v>
      </c>
      <c r="J886" s="910">
        <f t="shared" si="144"/>
        <v>28149</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t="15" hidden="1" x14ac:dyDescent="0.25">
      <c r="A887" s="79" t="s">
        <v>48</v>
      </c>
      <c r="B887" s="471" t="s">
        <v>925</v>
      </c>
      <c r="C887" s="29" t="str">
        <f t="shared" si="145"/>
        <v>England – PCNs - RETFORD AND VILLAGES PCN</v>
      </c>
      <c r="D887" s="50">
        <f t="shared" si="146"/>
        <v>22520</v>
      </c>
      <c r="E887" s="50">
        <f t="shared" si="147"/>
        <v>24608</v>
      </c>
      <c r="F887" s="51">
        <f t="shared" si="148"/>
        <v>54180</v>
      </c>
      <c r="G887" s="51">
        <f t="shared" si="149"/>
        <v>26118</v>
      </c>
      <c r="H887" s="52">
        <f t="shared" si="150"/>
        <v>28062</v>
      </c>
      <c r="I887" s="910">
        <f t="shared" si="143"/>
        <v>22520</v>
      </c>
      <c r="J887" s="910">
        <f t="shared" si="144"/>
        <v>24608</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t="15" hidden="1" x14ac:dyDescent="0.25">
      <c r="A888" s="79" t="s">
        <v>48</v>
      </c>
      <c r="B888" s="471" t="s">
        <v>926</v>
      </c>
      <c r="C888" s="29" t="str">
        <f t="shared" si="145"/>
        <v>England – PCNs - RIBBLESDALE PCN</v>
      </c>
      <c r="D888" s="50">
        <f t="shared" si="146"/>
        <v>17053</v>
      </c>
      <c r="E888" s="50">
        <f t="shared" si="147"/>
        <v>18238</v>
      </c>
      <c r="F888" s="51">
        <f t="shared" si="148"/>
        <v>39923</v>
      </c>
      <c r="G888" s="51">
        <f t="shared" si="149"/>
        <v>19493</v>
      </c>
      <c r="H888" s="52">
        <f t="shared" si="150"/>
        <v>20430</v>
      </c>
      <c r="I888" s="910">
        <f t="shared" si="143"/>
        <v>17053</v>
      </c>
      <c r="J888" s="910">
        <f t="shared" si="144"/>
        <v>18238</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t="15" hidden="1" x14ac:dyDescent="0.25">
      <c r="A889" s="79" t="s">
        <v>48</v>
      </c>
      <c r="B889" s="471" t="s">
        <v>927</v>
      </c>
      <c r="C889" s="29" t="str">
        <f t="shared" si="145"/>
        <v>England – PCNs - RICHMOND PCN</v>
      </c>
      <c r="D889" s="50">
        <f t="shared" si="146"/>
        <v>16805</v>
      </c>
      <c r="E889" s="50">
        <f t="shared" si="147"/>
        <v>17113</v>
      </c>
      <c r="F889" s="51">
        <f t="shared" si="148"/>
        <v>39023</v>
      </c>
      <c r="G889" s="51">
        <f t="shared" si="149"/>
        <v>19406</v>
      </c>
      <c r="H889" s="52">
        <f t="shared" si="150"/>
        <v>19617</v>
      </c>
      <c r="I889" s="910">
        <f t="shared" si="143"/>
        <v>16805</v>
      </c>
      <c r="J889" s="910">
        <f t="shared" si="144"/>
        <v>17113</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t="15" hidden="1" x14ac:dyDescent="0.25">
      <c r="A890" s="79" t="s">
        <v>48</v>
      </c>
      <c r="B890" s="471" t="s">
        <v>928</v>
      </c>
      <c r="C890" s="29" t="str">
        <f t="shared" si="145"/>
        <v>England – PCNs - RICHMONDSHIRE PCN</v>
      </c>
      <c r="D890" s="50">
        <f t="shared" si="146"/>
        <v>16289</v>
      </c>
      <c r="E890" s="50">
        <f t="shared" si="147"/>
        <v>18660</v>
      </c>
      <c r="F890" s="51">
        <f t="shared" si="148"/>
        <v>39754</v>
      </c>
      <c r="G890" s="51">
        <f t="shared" si="149"/>
        <v>18804</v>
      </c>
      <c r="H890" s="52">
        <f t="shared" si="150"/>
        <v>20950</v>
      </c>
      <c r="I890" s="910">
        <f t="shared" si="143"/>
        <v>16289</v>
      </c>
      <c r="J890" s="910">
        <f t="shared" si="144"/>
        <v>18660</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t="15" hidden="1" x14ac:dyDescent="0.25">
      <c r="A891" s="79" t="s">
        <v>48</v>
      </c>
      <c r="B891" s="471" t="s">
        <v>929</v>
      </c>
      <c r="C891" s="29" t="str">
        <f t="shared" si="145"/>
        <v>England – PCNs - RICKMANSWORTH &amp; CHORLEYWOOD PCN</v>
      </c>
      <c r="D891" s="50">
        <f t="shared" si="146"/>
        <v>11383</v>
      </c>
      <c r="E891" s="50">
        <f t="shared" si="147"/>
        <v>12456</v>
      </c>
      <c r="F891" s="51">
        <f t="shared" si="148"/>
        <v>27288</v>
      </c>
      <c r="G891" s="51">
        <f t="shared" si="149"/>
        <v>13152</v>
      </c>
      <c r="H891" s="52">
        <f t="shared" si="150"/>
        <v>14136</v>
      </c>
      <c r="I891" s="910">
        <f t="shared" si="143"/>
        <v>11383</v>
      </c>
      <c r="J891" s="910">
        <f t="shared" si="144"/>
        <v>12456</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t="15" hidden="1" x14ac:dyDescent="0.25">
      <c r="A892" s="79" t="s">
        <v>48</v>
      </c>
      <c r="B892" s="471" t="s">
        <v>930</v>
      </c>
      <c r="C892" s="29" t="str">
        <f t="shared" si="145"/>
        <v>England – PCNs - RIPON &amp; MASHAM PCN</v>
      </c>
      <c r="D892" s="50">
        <f t="shared" si="146"/>
        <v>11766</v>
      </c>
      <c r="E892" s="50">
        <f t="shared" si="147"/>
        <v>12929</v>
      </c>
      <c r="F892" s="51">
        <f t="shared" si="148"/>
        <v>27663</v>
      </c>
      <c r="G892" s="51">
        <f t="shared" si="149"/>
        <v>13311</v>
      </c>
      <c r="H892" s="52">
        <f t="shared" si="150"/>
        <v>14352</v>
      </c>
      <c r="I892" s="910">
        <f t="shared" si="143"/>
        <v>11766</v>
      </c>
      <c r="J892" s="910">
        <f t="shared" si="144"/>
        <v>12929</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t="15" hidden="1" x14ac:dyDescent="0.25">
      <c r="A893" s="79" t="s">
        <v>48</v>
      </c>
      <c r="B893" s="471" t="s">
        <v>931</v>
      </c>
      <c r="C893" s="29" t="str">
        <f t="shared" si="145"/>
        <v>England – PCNs - RIVER &amp; WOLDS EAST RIDING PCN</v>
      </c>
      <c r="D893" s="50">
        <f t="shared" si="146"/>
        <v>17716</v>
      </c>
      <c r="E893" s="50">
        <f t="shared" si="147"/>
        <v>20133</v>
      </c>
      <c r="F893" s="51">
        <f t="shared" si="148"/>
        <v>43475</v>
      </c>
      <c r="G893" s="51">
        <f t="shared" si="149"/>
        <v>20650</v>
      </c>
      <c r="H893" s="52">
        <f t="shared" si="150"/>
        <v>22825</v>
      </c>
      <c r="I893" s="910">
        <f t="shared" si="143"/>
        <v>17716</v>
      </c>
      <c r="J893" s="910">
        <f t="shared" si="144"/>
        <v>20133</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t="15" hidden="1" x14ac:dyDescent="0.25">
      <c r="A894" s="79" t="s">
        <v>48</v>
      </c>
      <c r="B894" s="471" t="s">
        <v>932</v>
      </c>
      <c r="C894" s="29" t="str">
        <f t="shared" si="145"/>
        <v>England – PCNs - RIVERVIEW HEALTH PCN</v>
      </c>
      <c r="D894" s="50">
        <f t="shared" si="146"/>
        <v>20910</v>
      </c>
      <c r="E894" s="50">
        <f t="shared" si="147"/>
        <v>21260</v>
      </c>
      <c r="F894" s="51">
        <f t="shared" si="148"/>
        <v>50106</v>
      </c>
      <c r="G894" s="51">
        <f t="shared" si="149"/>
        <v>25030</v>
      </c>
      <c r="H894" s="52">
        <f t="shared" si="150"/>
        <v>25076</v>
      </c>
      <c r="I894" s="910">
        <f t="shared" si="143"/>
        <v>20910</v>
      </c>
      <c r="J894" s="910">
        <f t="shared" si="144"/>
        <v>21260</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t="15" hidden="1" x14ac:dyDescent="0.25">
      <c r="A895" s="79" t="s">
        <v>48</v>
      </c>
      <c r="B895" s="471" t="s">
        <v>933</v>
      </c>
      <c r="C895" s="29" t="str">
        <f t="shared" si="145"/>
        <v>England – PCNs - ROCHDALE NORTH PCN</v>
      </c>
      <c r="D895" s="50">
        <f t="shared" si="146"/>
        <v>23410</v>
      </c>
      <c r="E895" s="50">
        <f t="shared" si="147"/>
        <v>24467</v>
      </c>
      <c r="F895" s="51">
        <f t="shared" si="148"/>
        <v>57149</v>
      </c>
      <c r="G895" s="51">
        <f t="shared" si="149"/>
        <v>28158</v>
      </c>
      <c r="H895" s="52">
        <f t="shared" si="150"/>
        <v>28991</v>
      </c>
      <c r="I895" s="910">
        <f t="shared" si="143"/>
        <v>23410</v>
      </c>
      <c r="J895" s="910">
        <f t="shared" si="144"/>
        <v>24467</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t="15" hidden="1" x14ac:dyDescent="0.25">
      <c r="A896" s="79" t="s">
        <v>48</v>
      </c>
      <c r="B896" s="471" t="s">
        <v>934</v>
      </c>
      <c r="C896" s="29" t="str">
        <f t="shared" si="145"/>
        <v>England – PCNs - ROCHFORD PCN</v>
      </c>
      <c r="D896" s="50">
        <f t="shared" si="146"/>
        <v>15588</v>
      </c>
      <c r="E896" s="50">
        <f t="shared" si="147"/>
        <v>17067</v>
      </c>
      <c r="F896" s="51">
        <f t="shared" si="148"/>
        <v>37916</v>
      </c>
      <c r="G896" s="51">
        <f t="shared" si="149"/>
        <v>18265</v>
      </c>
      <c r="H896" s="52">
        <f t="shared" si="150"/>
        <v>19651</v>
      </c>
      <c r="I896" s="910">
        <f t="shared" si="143"/>
        <v>15588</v>
      </c>
      <c r="J896" s="910">
        <f t="shared" si="144"/>
        <v>17067</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t="15" hidden="1" x14ac:dyDescent="0.25">
      <c r="A897" s="79" t="s">
        <v>48</v>
      </c>
      <c r="B897" s="471" t="s">
        <v>935</v>
      </c>
      <c r="C897" s="29" t="str">
        <f t="shared" si="145"/>
        <v>England – PCNs - ROCKINGHAM FOREST PCN</v>
      </c>
      <c r="D897" s="50">
        <f t="shared" si="146"/>
        <v>25903</v>
      </c>
      <c r="E897" s="50">
        <f t="shared" si="147"/>
        <v>26326</v>
      </c>
      <c r="F897" s="51">
        <f t="shared" si="148"/>
        <v>60544</v>
      </c>
      <c r="G897" s="51">
        <f t="shared" si="149"/>
        <v>30170</v>
      </c>
      <c r="H897" s="52">
        <f t="shared" si="150"/>
        <v>30374</v>
      </c>
      <c r="I897" s="910">
        <f t="shared" si="143"/>
        <v>25903</v>
      </c>
      <c r="J897" s="910">
        <f t="shared" si="144"/>
        <v>26326</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t="15" hidden="1" x14ac:dyDescent="0.25">
      <c r="A898" s="79" t="s">
        <v>48</v>
      </c>
      <c r="B898" s="471" t="s">
        <v>936</v>
      </c>
      <c r="C898" s="29" t="str">
        <f t="shared" si="145"/>
        <v>England – PCNs - ROMSEY &amp; NORTH BADDESLEY PCN</v>
      </c>
      <c r="D898" s="50">
        <f t="shared" si="146"/>
        <v>16216</v>
      </c>
      <c r="E898" s="50">
        <f t="shared" si="147"/>
        <v>18147</v>
      </c>
      <c r="F898" s="51">
        <f t="shared" si="148"/>
        <v>39174</v>
      </c>
      <c r="G898" s="51">
        <f t="shared" si="149"/>
        <v>18663</v>
      </c>
      <c r="H898" s="52">
        <f t="shared" si="150"/>
        <v>20511</v>
      </c>
      <c r="I898" s="910">
        <f t="shared" si="143"/>
        <v>16216</v>
      </c>
      <c r="J898" s="910">
        <f t="shared" si="144"/>
        <v>18147</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t="15" hidden="1" x14ac:dyDescent="0.25">
      <c r="A899" s="79" t="s">
        <v>48</v>
      </c>
      <c r="B899" s="471" t="s">
        <v>937</v>
      </c>
      <c r="C899" s="29" t="str">
        <f t="shared" si="145"/>
        <v>England – PCNs - ROSEBANK PCN</v>
      </c>
      <c r="D899" s="50">
        <f t="shared" si="146"/>
        <v>14535</v>
      </c>
      <c r="E899" s="50">
        <f t="shared" si="147"/>
        <v>15663</v>
      </c>
      <c r="F899" s="51">
        <f t="shared" si="148"/>
        <v>36499</v>
      </c>
      <c r="G899" s="51">
        <f t="shared" si="149"/>
        <v>17751</v>
      </c>
      <c r="H899" s="52">
        <f t="shared" si="150"/>
        <v>18748</v>
      </c>
      <c r="I899" s="910">
        <f t="shared" si="143"/>
        <v>14535</v>
      </c>
      <c r="J899" s="910">
        <f t="shared" si="144"/>
        <v>15663</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t="15" hidden="1" x14ac:dyDescent="0.25">
      <c r="A900" s="79" t="s">
        <v>48</v>
      </c>
      <c r="B900" s="471" t="s">
        <v>938</v>
      </c>
      <c r="C900" s="29" t="str">
        <f t="shared" si="145"/>
        <v>England – PCNs - ROSEWOOD PCN</v>
      </c>
      <c r="D900" s="50">
        <f t="shared" si="146"/>
        <v>19995</v>
      </c>
      <c r="E900" s="50">
        <f t="shared" si="147"/>
        <v>20701</v>
      </c>
      <c r="F900" s="51">
        <f t="shared" si="148"/>
        <v>47365</v>
      </c>
      <c r="G900" s="51">
        <f t="shared" si="149"/>
        <v>23442</v>
      </c>
      <c r="H900" s="52">
        <f t="shared" si="150"/>
        <v>23923</v>
      </c>
      <c r="I900" s="910">
        <f t="shared" si="143"/>
        <v>19995</v>
      </c>
      <c r="J900" s="910">
        <f t="shared" si="144"/>
        <v>20701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t="15" hidden="1" x14ac:dyDescent="0.25">
      <c r="A901" s="79" t="s">
        <v>48</v>
      </c>
      <c r="B901" s="471" t="s">
        <v>939</v>
      </c>
      <c r="C901" s="29" t="str">
        <f t="shared" si="145"/>
        <v>England – PCNs - ROSSENDALE EAST PCN</v>
      </c>
      <c r="D901" s="50">
        <f t="shared" si="146"/>
        <v>11920</v>
      </c>
      <c r="E901" s="50">
        <f t="shared" si="147"/>
        <v>12753</v>
      </c>
      <c r="F901" s="51">
        <f t="shared" si="148"/>
        <v>28737</v>
      </c>
      <c r="G901" s="51">
        <f t="shared" si="149"/>
        <v>14022</v>
      </c>
      <c r="H901" s="52">
        <f t="shared" si="150"/>
        <v>14715</v>
      </c>
      <c r="I901" s="910">
        <f t="shared" si="143"/>
        <v>11920</v>
      </c>
      <c r="J901" s="910">
        <f t="shared" si="144"/>
        <v>12753</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t="15" hidden="1" x14ac:dyDescent="0.25">
      <c r="A902" s="79" t="s">
        <v>48</v>
      </c>
      <c r="B902" s="471" t="s">
        <v>940</v>
      </c>
      <c r="C902" s="29" t="str">
        <f t="shared" si="145"/>
        <v>England – PCNs - ROSSENDALE WEST PCN</v>
      </c>
      <c r="D902" s="50">
        <f t="shared" si="146"/>
        <v>16664</v>
      </c>
      <c r="E902" s="50">
        <f t="shared" si="147"/>
        <v>17621</v>
      </c>
      <c r="F902" s="51">
        <f t="shared" si="148"/>
        <v>40180</v>
      </c>
      <c r="G902" s="51">
        <f t="shared" si="149"/>
        <v>19645</v>
      </c>
      <c r="H902" s="52">
        <f t="shared" si="150"/>
        <v>20535</v>
      </c>
      <c r="I902" s="910">
        <f t="shared" si="143"/>
        <v>16664</v>
      </c>
      <c r="J902" s="910">
        <f t="shared" si="144"/>
        <v>17621</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t="15" hidden="1" x14ac:dyDescent="0.25">
      <c r="A903" s="79" t="s">
        <v>48</v>
      </c>
      <c r="B903" s="471" t="s">
        <v>941</v>
      </c>
      <c r="C903" s="29" t="str">
        <f t="shared" si="145"/>
        <v>England – PCNs - ROTHER VALLEY SOUTH PCN</v>
      </c>
      <c r="D903" s="50">
        <f t="shared" si="146"/>
        <v>21606</v>
      </c>
      <c r="E903" s="50">
        <f t="shared" si="147"/>
        <v>23750</v>
      </c>
      <c r="F903" s="51">
        <f t="shared" si="148"/>
        <v>52455</v>
      </c>
      <c r="G903" s="51">
        <f t="shared" si="149"/>
        <v>25235</v>
      </c>
      <c r="H903" s="52">
        <f t="shared" si="150"/>
        <v>27220</v>
      </c>
      <c r="I903" s="910">
        <f t="shared" si="143"/>
        <v>21606</v>
      </c>
      <c r="J903" s="910">
        <f t="shared" si="144"/>
        <v>23750</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t="15" hidden="1" x14ac:dyDescent="0.25">
      <c r="A904" s="79" t="s">
        <v>48</v>
      </c>
      <c r="B904" s="471" t="s">
        <v>942</v>
      </c>
      <c r="C904" s="29" t="str">
        <f t="shared" si="145"/>
        <v>England – PCNs - ROTHERHAM CENTRAL NORTH PCN</v>
      </c>
      <c r="D904" s="50">
        <f t="shared" si="146"/>
        <v>13644</v>
      </c>
      <c r="E904" s="50">
        <f t="shared" si="147"/>
        <v>14282</v>
      </c>
      <c r="F904" s="51">
        <f t="shared" si="148"/>
        <v>32781</v>
      </c>
      <c r="G904" s="51">
        <f t="shared" si="149"/>
        <v>16199</v>
      </c>
      <c r="H904" s="52">
        <f t="shared" si="150"/>
        <v>16582</v>
      </c>
      <c r="I904" s="910">
        <f t="shared" si="143"/>
        <v>13644</v>
      </c>
      <c r="J904" s="910">
        <f t="shared" si="144"/>
        <v>14282</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t="15" hidden="1" x14ac:dyDescent="0.25">
      <c r="A905" s="79" t="s">
        <v>48</v>
      </c>
      <c r="B905" s="471" t="s">
        <v>943</v>
      </c>
      <c r="C905" s="29" t="str">
        <f t="shared" si="145"/>
        <v>England – PCNs - ROYAL PARKS PCN</v>
      </c>
      <c r="D905" s="50">
        <f t="shared" si="146"/>
        <v>11542</v>
      </c>
      <c r="E905" s="50">
        <f t="shared" si="147"/>
        <v>12023</v>
      </c>
      <c r="F905" s="51">
        <f t="shared" si="148"/>
        <v>27598</v>
      </c>
      <c r="G905" s="51">
        <f t="shared" si="149"/>
        <v>13560</v>
      </c>
      <c r="H905" s="52">
        <f t="shared" si="150"/>
        <v>14038</v>
      </c>
      <c r="I905" s="910">
        <f t="shared" si="143"/>
        <v>11542</v>
      </c>
      <c r="J905" s="910">
        <f t="shared" si="144"/>
        <v>12023</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t="15" hidden="1" x14ac:dyDescent="0.25">
      <c r="A906" s="79" t="s">
        <v>48</v>
      </c>
      <c r="B906" s="471" t="s">
        <v>944</v>
      </c>
      <c r="C906" s="29" t="str">
        <f t="shared" si="145"/>
        <v>England – PCNs - RUGBY PCN</v>
      </c>
      <c r="D906" s="50">
        <f t="shared" si="146"/>
        <v>47629</v>
      </c>
      <c r="E906" s="50">
        <f t="shared" si="147"/>
        <v>49183</v>
      </c>
      <c r="F906" s="51">
        <f t="shared" si="148"/>
        <v>113514</v>
      </c>
      <c r="G906" s="51">
        <f t="shared" si="149"/>
        <v>56126</v>
      </c>
      <c r="H906" s="52">
        <f t="shared" si="150"/>
        <v>57388</v>
      </c>
      <c r="I906" s="910">
        <f t="shared" si="143"/>
        <v>47629</v>
      </c>
      <c r="J906" s="910">
        <f t="shared" si="144"/>
        <v>49183</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t="15" hidden="1" x14ac:dyDescent="0.25">
      <c r="A907" s="79" t="s">
        <v>48</v>
      </c>
      <c r="B907" s="471" t="s">
        <v>945</v>
      </c>
      <c r="C907" s="29" t="str">
        <f t="shared" si="145"/>
        <v>England – PCNs - RUGELEY &amp; GREAT HAYWOOD PCN</v>
      </c>
      <c r="D907" s="50">
        <f t="shared" si="146"/>
        <v>15940</v>
      </c>
      <c r="E907" s="50">
        <f t="shared" si="147"/>
        <v>17310</v>
      </c>
      <c r="F907" s="51">
        <f t="shared" si="148"/>
        <v>38172</v>
      </c>
      <c r="G907" s="51">
        <f t="shared" si="149"/>
        <v>18443</v>
      </c>
      <c r="H907" s="52">
        <f t="shared" si="150"/>
        <v>19729</v>
      </c>
      <c r="I907" s="910">
        <f t="shared" si="143"/>
        <v>15940</v>
      </c>
      <c r="J907" s="910">
        <f t="shared" si="144"/>
        <v>17310</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t="15" hidden="1" x14ac:dyDescent="0.25">
      <c r="A908" s="79" t="s">
        <v>48</v>
      </c>
      <c r="B908" s="471" t="s">
        <v>946</v>
      </c>
      <c r="C908" s="29" t="str">
        <f t="shared" si="145"/>
        <v>England – PCNs - RUMWORTH PCN</v>
      </c>
      <c r="D908" s="50">
        <f t="shared" si="146"/>
        <v>11489</v>
      </c>
      <c r="E908" s="50">
        <f t="shared" si="147"/>
        <v>11632</v>
      </c>
      <c r="F908" s="51">
        <f t="shared" si="148"/>
        <v>28132</v>
      </c>
      <c r="G908" s="51">
        <f t="shared" si="149"/>
        <v>14087</v>
      </c>
      <c r="H908" s="52">
        <f t="shared" si="150"/>
        <v>14045</v>
      </c>
      <c r="I908" s="910">
        <f t="shared" si="143"/>
        <v>11489</v>
      </c>
      <c r="J908" s="910">
        <f t="shared" si="144"/>
        <v>11632</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t="15" hidden="1" x14ac:dyDescent="0.25">
      <c r="A909" s="79" t="s">
        <v>48</v>
      </c>
      <c r="B909" s="471" t="s">
        <v>947</v>
      </c>
      <c r="C909" s="29" t="str">
        <f t="shared" si="145"/>
        <v>England – PCNs - RUNCORN PCN</v>
      </c>
      <c r="D909" s="50">
        <f t="shared" si="146"/>
        <v>26171</v>
      </c>
      <c r="E909" s="50">
        <f t="shared" si="147"/>
        <v>27505</v>
      </c>
      <c r="F909" s="51">
        <f t="shared" si="148"/>
        <v>62188</v>
      </c>
      <c r="G909" s="51">
        <f t="shared" si="149"/>
        <v>30542</v>
      </c>
      <c r="H909" s="52">
        <f t="shared" si="150"/>
        <v>31646</v>
      </c>
      <c r="I909" s="910">
        <f t="shared" si="143"/>
        <v>26171</v>
      </c>
      <c r="J909" s="910">
        <f t="shared" si="144"/>
        <v>27505</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t="15" hidden="1" x14ac:dyDescent="0.25">
      <c r="A910" s="79" t="s">
        <v>48</v>
      </c>
      <c r="B910" s="471" t="s">
        <v>948</v>
      </c>
      <c r="C910" s="29" t="str">
        <f t="shared" si="145"/>
        <v>England – PCNs - RURAL ALLIANCE PCN</v>
      </c>
      <c r="D910" s="50">
        <f t="shared" si="146"/>
        <v>16291</v>
      </c>
      <c r="E910" s="50">
        <f t="shared" si="147"/>
        <v>17865</v>
      </c>
      <c r="F910" s="51">
        <f t="shared" si="148"/>
        <v>38556</v>
      </c>
      <c r="G910" s="51">
        <f t="shared" si="149"/>
        <v>18534</v>
      </c>
      <c r="H910" s="52">
        <f t="shared" si="150"/>
        <v>20022</v>
      </c>
      <c r="I910" s="910">
        <f t="shared" si="143"/>
        <v>16291</v>
      </c>
      <c r="J910" s="910">
        <f t="shared" si="144"/>
        <v>17865</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t="15" hidden="1" x14ac:dyDescent="0.25">
      <c r="A911" s="79" t="s">
        <v>48</v>
      </c>
      <c r="B911" s="471" t="s">
        <v>949</v>
      </c>
      <c r="C911" s="29" t="str">
        <f t="shared" si="145"/>
        <v>England – PCNs - RURAL NORTH CHICHESTER PCN</v>
      </c>
      <c r="D911" s="50">
        <f t="shared" si="146"/>
        <v>15214</v>
      </c>
      <c r="E911" s="50">
        <f t="shared" si="147"/>
        <v>16846</v>
      </c>
      <c r="F911" s="51">
        <f t="shared" si="148"/>
        <v>35997</v>
      </c>
      <c r="G911" s="51">
        <f t="shared" si="149"/>
        <v>17276</v>
      </c>
      <c r="H911" s="52">
        <f t="shared" si="150"/>
        <v>18721</v>
      </c>
      <c r="I911" s="910">
        <f t="shared" si="143"/>
        <v>15214</v>
      </c>
      <c r="J911" s="910">
        <f t="shared" si="144"/>
        <v>16846</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t="15" hidden="1" x14ac:dyDescent="0.25">
      <c r="A912" s="79" t="s">
        <v>48</v>
      </c>
      <c r="B912" s="471" t="s">
        <v>950</v>
      </c>
      <c r="C912" s="29" t="str">
        <f t="shared" si="145"/>
        <v>England – PCNs - RURAL ROTHER PCN</v>
      </c>
      <c r="D912" s="50">
        <f t="shared" si="146"/>
        <v>16913</v>
      </c>
      <c r="E912" s="50">
        <f t="shared" si="147"/>
        <v>18577</v>
      </c>
      <c r="F912" s="51">
        <f t="shared" si="148"/>
        <v>39639</v>
      </c>
      <c r="G912" s="51">
        <f t="shared" si="149"/>
        <v>19087</v>
      </c>
      <c r="H912" s="52">
        <f t="shared" si="150"/>
        <v>20552</v>
      </c>
      <c r="I912" s="910">
        <f t="shared" si="143"/>
        <v>16913</v>
      </c>
      <c r="J912" s="910">
        <f t="shared" si="144"/>
        <v>18577</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t="15" hidden="1" x14ac:dyDescent="0.25">
      <c r="A913" s="79" t="s">
        <v>48</v>
      </c>
      <c r="B913" s="471" t="s">
        <v>951</v>
      </c>
      <c r="C913" s="29" t="str">
        <f t="shared" si="145"/>
        <v>England – PCNs - RURAL WEST OXFORDSHIRE PCN</v>
      </c>
      <c r="D913" s="50">
        <f t="shared" si="146"/>
        <v>12686</v>
      </c>
      <c r="E913" s="50">
        <f t="shared" si="147"/>
        <v>13964</v>
      </c>
      <c r="F913" s="51">
        <f t="shared" si="148"/>
        <v>31381</v>
      </c>
      <c r="G913" s="51">
        <f t="shared" si="149"/>
        <v>15071</v>
      </c>
      <c r="H913" s="52">
        <f t="shared" si="150"/>
        <v>16310</v>
      </c>
      <c r="I913" s="910">
        <f t="shared" si="143"/>
        <v>12686</v>
      </c>
      <c r="J913" s="910">
        <f t="shared" si="144"/>
        <v>13964</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t="15" hidden="1" x14ac:dyDescent="0.25">
      <c r="A914" s="79" t="s">
        <v>48</v>
      </c>
      <c r="B914" s="471" t="s">
        <v>952</v>
      </c>
      <c r="C914" s="29" t="str">
        <f t="shared" si="145"/>
        <v>England – PCNs - RURAL WEST PCN</v>
      </c>
      <c r="D914" s="50">
        <f t="shared" si="146"/>
        <v>14875</v>
      </c>
      <c r="E914" s="50">
        <f t="shared" si="147"/>
        <v>15967</v>
      </c>
      <c r="F914" s="51">
        <f t="shared" si="148"/>
        <v>35335</v>
      </c>
      <c r="G914" s="51">
        <f t="shared" si="149"/>
        <v>17145</v>
      </c>
      <c r="H914" s="52">
        <f t="shared" si="150"/>
        <v>18190</v>
      </c>
      <c r="I914" s="910">
        <f t="shared" si="143"/>
        <v>14875</v>
      </c>
      <c r="J914" s="910">
        <f t="shared" si="144"/>
        <v>15967</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t="15" hidden="1" x14ac:dyDescent="0.25">
      <c r="A915" s="79" t="s">
        <v>48</v>
      </c>
      <c r="B915" s="471" t="s">
        <v>953</v>
      </c>
      <c r="C915" s="29" t="str">
        <f t="shared" si="145"/>
        <v>England – PCNs - RUSHCLIFFE PCN</v>
      </c>
      <c r="D915" s="50">
        <f t="shared" si="146"/>
        <v>53088</v>
      </c>
      <c r="E915" s="50">
        <f t="shared" si="147"/>
        <v>58567</v>
      </c>
      <c r="F915" s="51">
        <f t="shared" si="148"/>
        <v>128765</v>
      </c>
      <c r="G915" s="51">
        <f t="shared" si="149"/>
        <v>61856</v>
      </c>
      <c r="H915" s="52">
        <f t="shared" si="150"/>
        <v>66909</v>
      </c>
      <c r="I915" s="910">
        <f t="shared" si="143"/>
        <v>53088</v>
      </c>
      <c r="J915" s="910">
        <f t="shared" si="144"/>
        <v>58567</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t="15" hidden="1" x14ac:dyDescent="0.25">
      <c r="A916" s="79" t="s">
        <v>48</v>
      </c>
      <c r="B916" s="471" t="s">
        <v>954</v>
      </c>
      <c r="C916" s="29" t="str">
        <f t="shared" si="145"/>
        <v>England – PCNs - RUTLAND HEALTH PCN</v>
      </c>
      <c r="D916" s="50">
        <f t="shared" si="146"/>
        <v>16503</v>
      </c>
      <c r="E916" s="50">
        <f t="shared" si="147"/>
        <v>18513</v>
      </c>
      <c r="F916" s="51">
        <f t="shared" si="148"/>
        <v>39410</v>
      </c>
      <c r="G916" s="51">
        <f t="shared" si="149"/>
        <v>18692</v>
      </c>
      <c r="H916" s="52">
        <f t="shared" si="150"/>
        <v>20718</v>
      </c>
      <c r="I916" s="910">
        <f t="shared" si="143"/>
        <v>16503</v>
      </c>
      <c r="J916" s="910">
        <f t="shared" si="144"/>
        <v>18513</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t="15" hidden="1" x14ac:dyDescent="0.25">
      <c r="A917" s="79" t="s">
        <v>48</v>
      </c>
      <c r="B917" s="471" t="s">
        <v>955</v>
      </c>
      <c r="C917" s="29" t="str">
        <f t="shared" si="145"/>
        <v>England – PCNs - SALE CENTRAL PCN</v>
      </c>
      <c r="D917" s="50">
        <f t="shared" si="146"/>
        <v>24164</v>
      </c>
      <c r="E917" s="50">
        <f t="shared" si="147"/>
        <v>26328</v>
      </c>
      <c r="F917" s="51">
        <f t="shared" si="148"/>
        <v>59472</v>
      </c>
      <c r="G917" s="51">
        <f t="shared" si="149"/>
        <v>28762</v>
      </c>
      <c r="H917" s="52">
        <f t="shared" si="150"/>
        <v>30710</v>
      </c>
      <c r="I917" s="910">
        <f t="shared" si="143"/>
        <v>24164</v>
      </c>
      <c r="J917" s="910">
        <f t="shared" si="144"/>
        <v>26328</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t="15" hidden="1" x14ac:dyDescent="0.25">
      <c r="A918" s="79" t="s">
        <v>48</v>
      </c>
      <c r="B918" s="471" t="s">
        <v>956</v>
      </c>
      <c r="C918" s="29" t="str">
        <f t="shared" si="145"/>
        <v>England – PCNs - SALFORD SOUTH EAST PCN</v>
      </c>
      <c r="D918" s="50">
        <f t="shared" si="146"/>
        <v>36961</v>
      </c>
      <c r="E918" s="50">
        <f t="shared" si="147"/>
        <v>35554</v>
      </c>
      <c r="F918" s="51">
        <f t="shared" si="148"/>
        <v>82216</v>
      </c>
      <c r="G918" s="51">
        <f t="shared" si="149"/>
        <v>41927</v>
      </c>
      <c r="H918" s="52">
        <f t="shared" si="150"/>
        <v>40289</v>
      </c>
      <c r="I918" s="910">
        <f t="shared" si="143"/>
        <v>36961</v>
      </c>
      <c r="J918" s="910">
        <f t="shared" si="144"/>
        <v>35554</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t="15" hidden="1" x14ac:dyDescent="0.25">
      <c r="A919" s="79" t="s">
        <v>48</v>
      </c>
      <c r="B919" s="471" t="s">
        <v>957</v>
      </c>
      <c r="C919" s="29" t="str">
        <f t="shared" si="145"/>
        <v>England – PCNs - SALISBURY PLAIN PCN</v>
      </c>
      <c r="D919" s="50">
        <f t="shared" si="146"/>
        <v>7408</v>
      </c>
      <c r="E919" s="50">
        <f t="shared" si="147"/>
        <v>8816</v>
      </c>
      <c r="F919" s="51">
        <f t="shared" si="148"/>
        <v>19457</v>
      </c>
      <c r="G919" s="51">
        <f t="shared" si="149"/>
        <v>9116</v>
      </c>
      <c r="H919" s="52">
        <f t="shared" si="150"/>
        <v>10341</v>
      </c>
      <c r="I919" s="910">
        <f t="shared" si="143"/>
        <v>7408</v>
      </c>
      <c r="J919" s="910">
        <f t="shared" si="144"/>
        <v>8816</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t="15" hidden="1" x14ac:dyDescent="0.25">
      <c r="A920" s="79" t="s">
        <v>48</v>
      </c>
      <c r="B920" s="471" t="s">
        <v>958</v>
      </c>
      <c r="C920" s="29" t="str">
        <f t="shared" si="145"/>
        <v>England – PCNs - SALUTEM PCN</v>
      </c>
      <c r="D920" s="50">
        <f t="shared" si="146"/>
        <v>19569</v>
      </c>
      <c r="E920" s="50">
        <f t="shared" si="147"/>
        <v>20700</v>
      </c>
      <c r="F920" s="51">
        <f t="shared" si="148"/>
        <v>48265</v>
      </c>
      <c r="G920" s="51">
        <f t="shared" si="149"/>
        <v>23694</v>
      </c>
      <c r="H920" s="52">
        <f t="shared" si="150"/>
        <v>24571</v>
      </c>
      <c r="I920" s="910">
        <f t="shared" si="143"/>
        <v>19569</v>
      </c>
      <c r="J920" s="910">
        <f t="shared" si="144"/>
        <v>20700</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t="15" hidden="1" x14ac:dyDescent="0.25">
      <c r="A921" s="79" t="s">
        <v>48</v>
      </c>
      <c r="B921" s="471" t="s">
        <v>959</v>
      </c>
      <c r="C921" s="29" t="str">
        <f t="shared" si="145"/>
        <v>England – PCNs - SANDHILLS PCN</v>
      </c>
      <c r="D921" s="50">
        <f t="shared" si="146"/>
        <v>11679</v>
      </c>
      <c r="E921" s="50">
        <f t="shared" si="147"/>
        <v>12875</v>
      </c>
      <c r="F921" s="51">
        <f t="shared" si="148"/>
        <v>28814</v>
      </c>
      <c r="G921" s="51">
        <f t="shared" si="149"/>
        <v>13870</v>
      </c>
      <c r="H921" s="52">
        <f t="shared" si="150"/>
        <v>14944</v>
      </c>
      <c r="I921" s="910">
        <f t="shared" si="143"/>
        <v>11679</v>
      </c>
      <c r="J921" s="910">
        <f t="shared" si="144"/>
        <v>12875</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t="15" hidden="1" x14ac:dyDescent="0.25">
      <c r="A922" s="79" t="s">
        <v>48</v>
      </c>
      <c r="B922" s="471" t="s">
        <v>960</v>
      </c>
      <c r="C922" s="29" t="str">
        <f t="shared" si="145"/>
        <v>England – PCNs - SAPA 5 PCN</v>
      </c>
      <c r="D922" s="50">
        <f t="shared" si="146"/>
        <v>13792</v>
      </c>
      <c r="E922" s="50">
        <f t="shared" si="147"/>
        <v>15116</v>
      </c>
      <c r="F922" s="51">
        <f t="shared" si="148"/>
        <v>34889</v>
      </c>
      <c r="G922" s="51">
        <f t="shared" si="149"/>
        <v>16852</v>
      </c>
      <c r="H922" s="52">
        <f t="shared" si="150"/>
        <v>18037</v>
      </c>
      <c r="I922" s="910">
        <f t="shared" si="143"/>
        <v>13792</v>
      </c>
      <c r="J922" s="910">
        <f t="shared" si="144"/>
        <v>15116</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t="15" hidden="1" x14ac:dyDescent="0.25">
      <c r="A923" s="79" t="s">
        <v>48</v>
      </c>
      <c r="B923" s="471" t="s">
        <v>961</v>
      </c>
      <c r="C923" s="29" t="str">
        <f t="shared" si="145"/>
        <v>England – PCNs - SARUM CATHEDRAL PCN</v>
      </c>
      <c r="D923" s="50">
        <f t="shared" si="146"/>
        <v>13637</v>
      </c>
      <c r="E923" s="50">
        <f t="shared" si="147"/>
        <v>15671</v>
      </c>
      <c r="F923" s="51">
        <f t="shared" si="148"/>
        <v>34117</v>
      </c>
      <c r="G923" s="51">
        <f t="shared" si="149"/>
        <v>16061</v>
      </c>
      <c r="H923" s="52">
        <f t="shared" si="150"/>
        <v>18056</v>
      </c>
      <c r="I923" s="910">
        <f t="shared" si="143"/>
        <v>13637</v>
      </c>
      <c r="J923" s="910">
        <f t="shared" si="144"/>
        <v>15671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t="15" hidden="1" x14ac:dyDescent="0.25">
      <c r="A924" s="79" t="s">
        <v>48</v>
      </c>
      <c r="B924" s="471" t="s">
        <v>962</v>
      </c>
      <c r="C924" s="29" t="str">
        <f t="shared" si="145"/>
        <v>England – PCNs - SARUM NORTH PCN</v>
      </c>
      <c r="D924" s="50">
        <f t="shared" si="146"/>
        <v>11966</v>
      </c>
      <c r="E924" s="50">
        <f t="shared" si="147"/>
        <v>14255</v>
      </c>
      <c r="F924" s="51">
        <f t="shared" si="148"/>
        <v>31223</v>
      </c>
      <c r="G924" s="51">
        <f t="shared" si="149"/>
        <v>14548</v>
      </c>
      <c r="H924" s="52">
        <f t="shared" si="150"/>
        <v>16675</v>
      </c>
      <c r="I924" s="910">
        <f t="shared" si="143"/>
        <v>11966</v>
      </c>
      <c r="J924" s="910">
        <f t="shared" si="144"/>
        <v>14255</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t="15" hidden="1" x14ac:dyDescent="0.25">
      <c r="A925" s="79" t="s">
        <v>48</v>
      </c>
      <c r="B925" s="471" t="s">
        <v>963</v>
      </c>
      <c r="C925" s="29" t="str">
        <f t="shared" si="145"/>
        <v>England – PCNs - SARUM TRINITY PCN</v>
      </c>
      <c r="D925" s="50">
        <f t="shared" si="146"/>
        <v>14706</v>
      </c>
      <c r="E925" s="50">
        <f t="shared" si="147"/>
        <v>16363</v>
      </c>
      <c r="F925" s="51">
        <f t="shared" si="148"/>
        <v>34929</v>
      </c>
      <c r="G925" s="51">
        <f t="shared" si="149"/>
        <v>16699</v>
      </c>
      <c r="H925" s="52">
        <f t="shared" si="150"/>
        <v>18230</v>
      </c>
      <c r="I925" s="910">
        <f t="shared" ref="I925:I988" si="153">SUM(Y925:CY925)</f>
        <v>14706</v>
      </c>
      <c r="J925" s="910">
        <f t="shared" ref="J925:J988" si="154">SUM(DL925:GL925)</f>
        <v>16363</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t="15" hidden="1" x14ac:dyDescent="0.25">
      <c r="A926" s="79" t="s">
        <v>48</v>
      </c>
      <c r="B926" s="471" t="s">
        <v>964</v>
      </c>
      <c r="C926" s="29" t="str">
        <f t="shared" si="145"/>
        <v>England – PCNs - SARUM WEST PCN</v>
      </c>
      <c r="D926" s="50">
        <f t="shared" si="146"/>
        <v>13055</v>
      </c>
      <c r="E926" s="50">
        <f t="shared" si="147"/>
        <v>14683</v>
      </c>
      <c r="F926" s="51">
        <f t="shared" si="148"/>
        <v>30899</v>
      </c>
      <c r="G926" s="51">
        <f t="shared" si="149"/>
        <v>14681</v>
      </c>
      <c r="H926" s="52">
        <f t="shared" si="150"/>
        <v>16218</v>
      </c>
      <c r="I926" s="910">
        <f t="shared" si="153"/>
        <v>13055</v>
      </c>
      <c r="J926" s="910">
        <f t="shared" si="154"/>
        <v>14683</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t="15" hidden="1" x14ac:dyDescent="0.25">
      <c r="A927" s="79" t="s">
        <v>48</v>
      </c>
      <c r="B927" s="471" t="s">
        <v>965</v>
      </c>
      <c r="C927" s="29" t="str">
        <f t="shared" si="145"/>
        <v>England – PCNs - SASSE NETWORK 1 PCN</v>
      </c>
      <c r="D927" s="50">
        <f t="shared" si="146"/>
        <v>19606</v>
      </c>
      <c r="E927" s="50">
        <f t="shared" si="147"/>
        <v>21296</v>
      </c>
      <c r="F927" s="51">
        <f t="shared" si="148"/>
        <v>47319</v>
      </c>
      <c r="G927" s="51">
        <f t="shared" si="149"/>
        <v>22938</v>
      </c>
      <c r="H927" s="52">
        <f t="shared" si="150"/>
        <v>24381</v>
      </c>
      <c r="I927" s="910">
        <f t="shared" si="153"/>
        <v>19606</v>
      </c>
      <c r="J927" s="910">
        <f t="shared" si="154"/>
        <v>21296</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t="15" hidden="1" x14ac:dyDescent="0.25">
      <c r="A928" s="79" t="s">
        <v>48</v>
      </c>
      <c r="B928" s="471" t="s">
        <v>966</v>
      </c>
      <c r="C928" s="29" t="str">
        <f t="shared" si="145"/>
        <v>England – PCNs - SASSE NETWORK 2 PCN</v>
      </c>
      <c r="D928" s="50">
        <f t="shared" si="146"/>
        <v>15330</v>
      </c>
      <c r="E928" s="50">
        <f t="shared" si="147"/>
        <v>16443</v>
      </c>
      <c r="F928" s="51">
        <f t="shared" si="148"/>
        <v>37016</v>
      </c>
      <c r="G928" s="51">
        <f t="shared" si="149"/>
        <v>17978</v>
      </c>
      <c r="H928" s="52">
        <f t="shared" si="150"/>
        <v>19038</v>
      </c>
      <c r="I928" s="910">
        <f t="shared" si="153"/>
        <v>15330</v>
      </c>
      <c r="J928" s="910">
        <f t="shared" si="154"/>
        <v>16443</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t="15" hidden="1" x14ac:dyDescent="0.25">
      <c r="A929" s="79" t="s">
        <v>48</v>
      </c>
      <c r="B929" s="471" t="s">
        <v>967</v>
      </c>
      <c r="C929" s="29" t="str">
        <f t="shared" si="145"/>
        <v>England – PCNs - SASSE NETWORK 3 PCN</v>
      </c>
      <c r="D929" s="50">
        <f t="shared" si="146"/>
        <v>17365</v>
      </c>
      <c r="E929" s="50">
        <f t="shared" si="147"/>
        <v>17953</v>
      </c>
      <c r="F929" s="51">
        <f t="shared" si="148"/>
        <v>41515</v>
      </c>
      <c r="G929" s="51">
        <f t="shared" si="149"/>
        <v>20523</v>
      </c>
      <c r="H929" s="52">
        <f t="shared" si="150"/>
        <v>20992</v>
      </c>
      <c r="I929" s="910">
        <f t="shared" si="153"/>
        <v>17365</v>
      </c>
      <c r="J929" s="910">
        <f t="shared" si="154"/>
        <v>17953</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t="15" hidden="1" x14ac:dyDescent="0.25">
      <c r="A930" s="79" t="s">
        <v>48</v>
      </c>
      <c r="B930" s="471" t="s">
        <v>968</v>
      </c>
      <c r="C930" s="29" t="str">
        <f t="shared" si="145"/>
        <v>England – PCNs - SCARBOROUGH CORE PCN</v>
      </c>
      <c r="D930" s="50">
        <f t="shared" si="146"/>
        <v>19307</v>
      </c>
      <c r="E930" s="50">
        <f t="shared" si="147"/>
        <v>19910</v>
      </c>
      <c r="F930" s="51">
        <f t="shared" si="148"/>
        <v>45005</v>
      </c>
      <c r="G930" s="51">
        <f t="shared" si="149"/>
        <v>22303</v>
      </c>
      <c r="H930" s="52">
        <f t="shared" si="150"/>
        <v>22702</v>
      </c>
      <c r="I930" s="910">
        <f t="shared" si="153"/>
        <v>19307</v>
      </c>
      <c r="J930" s="910">
        <f t="shared" si="154"/>
        <v>19910</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t="15" hidden="1" x14ac:dyDescent="0.25">
      <c r="A931" s="79" t="s">
        <v>48</v>
      </c>
      <c r="B931" s="471" t="s">
        <v>969</v>
      </c>
      <c r="C931" s="29" t="str">
        <f t="shared" si="145"/>
        <v>England – PCNs - SE SHROPSHIRE PCN</v>
      </c>
      <c r="D931" s="50">
        <f t="shared" si="146"/>
        <v>23543</v>
      </c>
      <c r="E931" s="50">
        <f t="shared" si="147"/>
        <v>25709</v>
      </c>
      <c r="F931" s="51">
        <f t="shared" si="148"/>
        <v>54963</v>
      </c>
      <c r="G931" s="51">
        <f t="shared" si="149"/>
        <v>26506</v>
      </c>
      <c r="H931" s="52">
        <f t="shared" si="150"/>
        <v>28457</v>
      </c>
      <c r="I931" s="910">
        <f t="shared" si="153"/>
        <v>23543</v>
      </c>
      <c r="J931" s="910">
        <f t="shared" si="154"/>
        <v>25709</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t="15" hidden="1" x14ac:dyDescent="0.25">
      <c r="A932" s="79" t="s">
        <v>48</v>
      </c>
      <c r="B932" s="471" t="s">
        <v>970</v>
      </c>
      <c r="C932" s="29" t="str">
        <f t="shared" si="145"/>
        <v>England – PCNs - SEACROFT PCN</v>
      </c>
      <c r="D932" s="50">
        <f t="shared" si="146"/>
        <v>13064</v>
      </c>
      <c r="E932" s="50">
        <f t="shared" si="147"/>
        <v>14358</v>
      </c>
      <c r="F932" s="51">
        <f t="shared" si="148"/>
        <v>33241</v>
      </c>
      <c r="G932" s="51">
        <f t="shared" si="149"/>
        <v>16063</v>
      </c>
      <c r="H932" s="52">
        <f t="shared" si="150"/>
        <v>17178</v>
      </c>
      <c r="I932" s="910">
        <f t="shared" si="153"/>
        <v>13064</v>
      </c>
      <c r="J932" s="910">
        <f t="shared" si="154"/>
        <v>14358</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t="15" hidden="1" x14ac:dyDescent="0.25">
      <c r="A933" s="79" t="s">
        <v>48</v>
      </c>
      <c r="B933" s="471" t="s">
        <v>971</v>
      </c>
      <c r="C933" s="29" t="str">
        <f t="shared" si="145"/>
        <v>England – PCNs - SEAFORD PCN</v>
      </c>
      <c r="D933" s="50">
        <f t="shared" si="146"/>
        <v>10488</v>
      </c>
      <c r="E933" s="50">
        <f t="shared" si="147"/>
        <v>12159</v>
      </c>
      <c r="F933" s="51">
        <f t="shared" si="148"/>
        <v>25107</v>
      </c>
      <c r="G933" s="51">
        <f t="shared" si="149"/>
        <v>11740</v>
      </c>
      <c r="H933" s="52">
        <f t="shared" si="150"/>
        <v>13367</v>
      </c>
      <c r="I933" s="910">
        <f t="shared" si="153"/>
        <v>10488</v>
      </c>
      <c r="J933" s="910">
        <f t="shared" si="154"/>
        <v>12159</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t="15" hidden="1" x14ac:dyDescent="0.25">
      <c r="A934" s="79" t="s">
        <v>48</v>
      </c>
      <c r="B934" s="471" t="s">
        <v>972</v>
      </c>
      <c r="C934" s="29" t="str">
        <f t="shared" si="145"/>
        <v>England – PCNs - SEDGEFIELD 1 PCN</v>
      </c>
      <c r="D934" s="50">
        <f t="shared" si="146"/>
        <v>16354</v>
      </c>
      <c r="E934" s="50">
        <f t="shared" si="147"/>
        <v>17544</v>
      </c>
      <c r="F934" s="51">
        <f t="shared" si="148"/>
        <v>39274</v>
      </c>
      <c r="G934" s="51">
        <f t="shared" si="149"/>
        <v>19100</v>
      </c>
      <c r="H934" s="52">
        <f t="shared" si="150"/>
        <v>20174</v>
      </c>
      <c r="I934" s="910">
        <f t="shared" si="153"/>
        <v>16354</v>
      </c>
      <c r="J934" s="910">
        <f t="shared" si="154"/>
        <v>17544</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t="15" hidden="1" x14ac:dyDescent="0.25">
      <c r="A935" s="79" t="s">
        <v>48</v>
      </c>
      <c r="B935" s="471" t="s">
        <v>973</v>
      </c>
      <c r="C935" s="29" t="str">
        <f t="shared" si="145"/>
        <v>England – PCNs - SEDGEFIELD NORTH PCN</v>
      </c>
      <c r="D935" s="50">
        <f t="shared" si="146"/>
        <v>22259</v>
      </c>
      <c r="E935" s="50">
        <f t="shared" si="147"/>
        <v>24134</v>
      </c>
      <c r="F935" s="51">
        <f t="shared" si="148"/>
        <v>53458</v>
      </c>
      <c r="G935" s="51">
        <f t="shared" si="149"/>
        <v>25836</v>
      </c>
      <c r="H935" s="52">
        <f t="shared" si="150"/>
        <v>27622</v>
      </c>
      <c r="I935" s="910">
        <f t="shared" si="153"/>
        <v>22259</v>
      </c>
      <c r="J935" s="910">
        <f t="shared" si="154"/>
        <v>24134</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t="15" hidden="1" x14ac:dyDescent="0.25">
      <c r="A936" s="79" t="s">
        <v>48</v>
      </c>
      <c r="B936" s="471" t="s">
        <v>974</v>
      </c>
      <c r="C936" s="29" t="str">
        <f t="shared" si="145"/>
        <v>England – PCNs - SEDGLEY, COSELEY &amp; GORNAL PCN</v>
      </c>
      <c r="D936" s="50">
        <f t="shared" si="146"/>
        <v>22019</v>
      </c>
      <c r="E936" s="50">
        <f t="shared" si="147"/>
        <v>23789</v>
      </c>
      <c r="F936" s="51">
        <f t="shared" si="148"/>
        <v>53696</v>
      </c>
      <c r="G936" s="51">
        <f t="shared" si="149"/>
        <v>26048</v>
      </c>
      <c r="H936" s="52">
        <f t="shared" si="150"/>
        <v>27648</v>
      </c>
      <c r="I936" s="910">
        <f t="shared" si="153"/>
        <v>22019</v>
      </c>
      <c r="J936" s="910">
        <f t="shared" si="154"/>
        <v>23789</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t="15" hidden="1" x14ac:dyDescent="0.25">
      <c r="A937" s="79" t="s">
        <v>48</v>
      </c>
      <c r="B937" s="471" t="s">
        <v>975</v>
      </c>
      <c r="C937" s="29" t="str">
        <f t="shared" si="145"/>
        <v>England – PCNs - SEISDON PCN</v>
      </c>
      <c r="D937" s="50">
        <f t="shared" si="146"/>
        <v>18765</v>
      </c>
      <c r="E937" s="50">
        <f t="shared" si="147"/>
        <v>20912</v>
      </c>
      <c r="F937" s="51">
        <f t="shared" si="148"/>
        <v>45521</v>
      </c>
      <c r="G937" s="51">
        <f t="shared" si="149"/>
        <v>21708</v>
      </c>
      <c r="H937" s="52">
        <f t="shared" si="150"/>
        <v>23813</v>
      </c>
      <c r="I937" s="910">
        <f t="shared" si="153"/>
        <v>18765</v>
      </c>
      <c r="J937" s="910">
        <f t="shared" si="154"/>
        <v>20912</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t="15" hidden="1" x14ac:dyDescent="0.25">
      <c r="A938" s="79" t="s">
        <v>48</v>
      </c>
      <c r="B938" s="471" t="s">
        <v>976</v>
      </c>
      <c r="C938" s="29" t="str">
        <f t="shared" si="145"/>
        <v>England – PCNs - SELBY TOWN PCN</v>
      </c>
      <c r="D938" s="50">
        <f t="shared" si="146"/>
        <v>19935</v>
      </c>
      <c r="E938" s="50">
        <f t="shared" si="147"/>
        <v>21532</v>
      </c>
      <c r="F938" s="51">
        <f t="shared" si="148"/>
        <v>47926</v>
      </c>
      <c r="G938" s="51">
        <f t="shared" si="149"/>
        <v>23245</v>
      </c>
      <c r="H938" s="52">
        <f t="shared" si="150"/>
        <v>24681</v>
      </c>
      <c r="I938" s="910">
        <f t="shared" si="153"/>
        <v>19935</v>
      </c>
      <c r="J938" s="910">
        <f t="shared" si="154"/>
        <v>21532</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t="15" hidden="1" x14ac:dyDescent="0.25">
      <c r="A939" s="79" t="s">
        <v>48</v>
      </c>
      <c r="B939" s="471" t="s">
        <v>977</v>
      </c>
      <c r="C939" s="29" t="str">
        <f t="shared" si="145"/>
        <v>England – PCNs - SELSDON ADDINGTON &amp; SHIRLEY PCN</v>
      </c>
      <c r="D939" s="50">
        <f t="shared" si="146"/>
        <v>11767</v>
      </c>
      <c r="E939" s="50">
        <f t="shared" si="147"/>
        <v>13181</v>
      </c>
      <c r="F939" s="51">
        <f t="shared" si="148"/>
        <v>28816</v>
      </c>
      <c r="G939" s="51">
        <f t="shared" si="149"/>
        <v>13761</v>
      </c>
      <c r="H939" s="52">
        <f t="shared" si="150"/>
        <v>15055</v>
      </c>
      <c r="I939" s="910">
        <f t="shared" si="153"/>
        <v>11767</v>
      </c>
      <c r="J939" s="910">
        <f t="shared" si="154"/>
        <v>13181</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t="15" hidden="1" x14ac:dyDescent="0.25">
      <c r="A940" s="79" t="s">
        <v>48</v>
      </c>
      <c r="B940" s="471" t="s">
        <v>978</v>
      </c>
      <c r="C940" s="29" t="str">
        <f t="shared" ref="C940:C1003" si="155">CONCATENATE(A940," - ",B940)</f>
        <v>England – PCNs - SELSDON PURLEY &amp; COULSDON HEALTH PCN</v>
      </c>
      <c r="D940" s="50">
        <f t="shared" ref="D940:D1003" si="156">I940</f>
        <v>21065</v>
      </c>
      <c r="E940" s="50">
        <f t="shared" ref="E940:E1003" si="157">J940</f>
        <v>23109</v>
      </c>
      <c r="F940" s="51">
        <f t="shared" ref="F940:F1003" si="158">G940+H940</f>
        <v>52255</v>
      </c>
      <c r="G940" s="51">
        <f t="shared" ref="G940:G1003" si="159">SUM(M940:CY940)</f>
        <v>25154</v>
      </c>
      <c r="H940" s="52">
        <f t="shared" ref="H940:H1003" si="160">SUM(CZ940:GL940)</f>
        <v>27101</v>
      </c>
      <c r="I940" s="910">
        <f t="shared" si="153"/>
        <v>21065</v>
      </c>
      <c r="J940" s="910">
        <f t="shared" si="154"/>
        <v>23109</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t="15" hidden="1" x14ac:dyDescent="0.25">
      <c r="A941" s="79" t="s">
        <v>48</v>
      </c>
      <c r="B941" s="471" t="s">
        <v>979</v>
      </c>
      <c r="C941" s="29" t="str">
        <f t="shared" si="155"/>
        <v>England – PCNs - SEVEN HILLS PCN</v>
      </c>
      <c r="D941" s="50">
        <f t="shared" si="156"/>
        <v>15617</v>
      </c>
      <c r="E941" s="50">
        <f t="shared" si="157"/>
        <v>13742</v>
      </c>
      <c r="F941" s="51">
        <f t="shared" si="158"/>
        <v>35001</v>
      </c>
      <c r="G941" s="51">
        <f t="shared" si="159"/>
        <v>18492</v>
      </c>
      <c r="H941" s="52">
        <f t="shared" si="160"/>
        <v>16509</v>
      </c>
      <c r="I941" s="910">
        <f t="shared" si="153"/>
        <v>15617</v>
      </c>
      <c r="J941" s="910">
        <f t="shared" si="154"/>
        <v>13742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t="15" hidden="1" x14ac:dyDescent="0.25">
      <c r="A942" s="79" t="s">
        <v>48</v>
      </c>
      <c r="B942" s="471" t="s">
        <v>980</v>
      </c>
      <c r="C942" s="29" t="str">
        <f t="shared" si="155"/>
        <v>England – PCNs - SEVEN KINGS PCN</v>
      </c>
      <c r="D942" s="50">
        <f t="shared" si="156"/>
        <v>21659</v>
      </c>
      <c r="E942" s="50">
        <f t="shared" si="157"/>
        <v>21382</v>
      </c>
      <c r="F942" s="51">
        <f t="shared" si="158"/>
        <v>51495</v>
      </c>
      <c r="G942" s="51">
        <f t="shared" si="159"/>
        <v>26025</v>
      </c>
      <c r="H942" s="52">
        <f t="shared" si="160"/>
        <v>25470</v>
      </c>
      <c r="I942" s="910">
        <f t="shared" si="153"/>
        <v>21659</v>
      </c>
      <c r="J942" s="910">
        <f t="shared" si="154"/>
        <v>21382</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t="15" hidden="1" x14ac:dyDescent="0.25">
      <c r="A943" s="79" t="s">
        <v>48</v>
      </c>
      <c r="B943" s="471" t="s">
        <v>981</v>
      </c>
      <c r="C943" s="29" t="str">
        <f t="shared" si="155"/>
        <v>England – PCNs - SEVENFIELDS PCN</v>
      </c>
      <c r="D943" s="50">
        <f t="shared" si="156"/>
        <v>26597</v>
      </c>
      <c r="E943" s="50">
        <f t="shared" si="157"/>
        <v>28700</v>
      </c>
      <c r="F943" s="51">
        <f t="shared" si="158"/>
        <v>65329</v>
      </c>
      <c r="G943" s="51">
        <f t="shared" si="159"/>
        <v>31661</v>
      </c>
      <c r="H943" s="52">
        <f t="shared" si="160"/>
        <v>33668</v>
      </c>
      <c r="I943" s="910">
        <f t="shared" si="153"/>
        <v>26597</v>
      </c>
      <c r="J943" s="910">
        <f t="shared" si="154"/>
        <v>28700</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t="15" hidden="1" x14ac:dyDescent="0.25">
      <c r="A944" s="79" t="s">
        <v>48</v>
      </c>
      <c r="B944" s="471" t="s">
        <v>982</v>
      </c>
      <c r="C944" s="29" t="str">
        <f t="shared" si="155"/>
        <v>England – PCNs - SEVENOAKS PCN</v>
      </c>
      <c r="D944" s="50">
        <f t="shared" si="156"/>
        <v>31666</v>
      </c>
      <c r="E944" s="50">
        <f t="shared" si="157"/>
        <v>35324</v>
      </c>
      <c r="F944" s="51">
        <f t="shared" si="158"/>
        <v>78428</v>
      </c>
      <c r="G944" s="51">
        <f t="shared" si="159"/>
        <v>37510</v>
      </c>
      <c r="H944" s="52">
        <f t="shared" si="160"/>
        <v>40918</v>
      </c>
      <c r="I944" s="910">
        <f t="shared" si="153"/>
        <v>31666</v>
      </c>
      <c r="J944" s="910">
        <f t="shared" si="154"/>
        <v>35324</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t="15" hidden="1" x14ac:dyDescent="0.25">
      <c r="A945" s="79" t="s">
        <v>48</v>
      </c>
      <c r="B945" s="471" t="s">
        <v>983</v>
      </c>
      <c r="C945" s="29" t="str">
        <f t="shared" si="155"/>
        <v>England – PCNs - SEVERN HEALTH PCN</v>
      </c>
      <c r="D945" s="50">
        <f t="shared" si="156"/>
        <v>15031</v>
      </c>
      <c r="E945" s="50">
        <f t="shared" si="157"/>
        <v>16286</v>
      </c>
      <c r="F945" s="51">
        <f t="shared" si="158"/>
        <v>35777</v>
      </c>
      <c r="G945" s="51">
        <f t="shared" si="159"/>
        <v>17310</v>
      </c>
      <c r="H945" s="52">
        <f t="shared" si="160"/>
        <v>18467</v>
      </c>
      <c r="I945" s="910">
        <f t="shared" si="153"/>
        <v>15031</v>
      </c>
      <c r="J945" s="910">
        <f t="shared" si="154"/>
        <v>16286</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t="15" hidden="1" x14ac:dyDescent="0.25">
      <c r="A946" s="79" t="s">
        <v>48</v>
      </c>
      <c r="B946" s="471" t="s">
        <v>984</v>
      </c>
      <c r="C946" s="29" t="str">
        <f t="shared" si="155"/>
        <v>England – PCNs - SEVERNVALE PCN</v>
      </c>
      <c r="D946" s="50">
        <f t="shared" si="156"/>
        <v>12756</v>
      </c>
      <c r="E946" s="50">
        <f t="shared" si="157"/>
        <v>13892</v>
      </c>
      <c r="F946" s="51">
        <f t="shared" si="158"/>
        <v>30875</v>
      </c>
      <c r="G946" s="51">
        <f t="shared" si="159"/>
        <v>14924</v>
      </c>
      <c r="H946" s="52">
        <f t="shared" si="160"/>
        <v>15951</v>
      </c>
      <c r="I946" s="910">
        <f t="shared" si="153"/>
        <v>12756</v>
      </c>
      <c r="J946" s="910">
        <f t="shared" si="154"/>
        <v>13892</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t="15" hidden="1" x14ac:dyDescent="0.25">
      <c r="A947" s="79" t="s">
        <v>48</v>
      </c>
      <c r="B947" s="471" t="s">
        <v>985</v>
      </c>
      <c r="C947" s="29" t="str">
        <f t="shared" si="155"/>
        <v>England – PCNs - SHAKESPEARE ROAD MEDICAL PRACTICE PCN</v>
      </c>
      <c r="D947" s="50">
        <f t="shared" si="156"/>
        <v>5329</v>
      </c>
      <c r="E947" s="50">
        <f t="shared" si="157"/>
        <v>5274</v>
      </c>
      <c r="F947" s="51">
        <f t="shared" si="158"/>
        <v>12667</v>
      </c>
      <c r="G947" s="51">
        <f t="shared" si="159"/>
        <v>6370</v>
      </c>
      <c r="H947" s="52">
        <f t="shared" si="160"/>
        <v>6297</v>
      </c>
      <c r="I947" s="910">
        <f t="shared" si="153"/>
        <v>5329</v>
      </c>
      <c r="J947" s="910">
        <f t="shared" si="154"/>
        <v>5274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t="15" hidden="1" x14ac:dyDescent="0.25">
      <c r="A948" s="79" t="s">
        <v>48</v>
      </c>
      <c r="B948" s="471" t="s">
        <v>986</v>
      </c>
      <c r="C948" s="29" t="str">
        <f t="shared" si="155"/>
        <v>England – PCNs - SHAPE PCN</v>
      </c>
      <c r="D948" s="50">
        <f t="shared" si="156"/>
        <v>11034</v>
      </c>
      <c r="E948" s="50">
        <f t="shared" si="157"/>
        <v>10513</v>
      </c>
      <c r="F948" s="51">
        <f t="shared" si="158"/>
        <v>26207</v>
      </c>
      <c r="G948" s="51">
        <f t="shared" si="159"/>
        <v>13380</v>
      </c>
      <c r="H948" s="52">
        <f t="shared" si="160"/>
        <v>12827</v>
      </c>
      <c r="I948" s="910">
        <f t="shared" si="153"/>
        <v>11034</v>
      </c>
      <c r="J948" s="910">
        <f t="shared" si="154"/>
        <v>10513</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t="15" hidden="1" x14ac:dyDescent="0.25">
      <c r="A949" s="79" t="s">
        <v>48</v>
      </c>
      <c r="B949" s="471" t="s">
        <v>987</v>
      </c>
      <c r="C949" s="29" t="str">
        <f t="shared" si="155"/>
        <v>England – PCNs - SHARD END AND KITTS GREEN PCN</v>
      </c>
      <c r="D949" s="50">
        <f t="shared" si="156"/>
        <v>18294</v>
      </c>
      <c r="E949" s="50">
        <f t="shared" si="157"/>
        <v>20362</v>
      </c>
      <c r="F949" s="51">
        <f t="shared" si="158"/>
        <v>46799</v>
      </c>
      <c r="G949" s="51">
        <f t="shared" si="159"/>
        <v>22379</v>
      </c>
      <c r="H949" s="52">
        <f t="shared" si="160"/>
        <v>24420</v>
      </c>
      <c r="I949" s="910">
        <f t="shared" si="153"/>
        <v>18294</v>
      </c>
      <c r="J949" s="910">
        <f t="shared" si="154"/>
        <v>20362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t="15" hidden="1" x14ac:dyDescent="0.25">
      <c r="A950" s="79" t="s">
        <v>48</v>
      </c>
      <c r="B950" s="471" t="s">
        <v>988</v>
      </c>
      <c r="C950" s="29" t="str">
        <f t="shared" si="155"/>
        <v>England – PCNs - SHEEN &amp; BARNES PCN</v>
      </c>
      <c r="D950" s="50">
        <f t="shared" si="156"/>
        <v>19605</v>
      </c>
      <c r="E950" s="50">
        <f t="shared" si="157"/>
        <v>21520</v>
      </c>
      <c r="F950" s="51">
        <f t="shared" si="158"/>
        <v>47721</v>
      </c>
      <c r="G950" s="51">
        <f t="shared" si="159"/>
        <v>23017</v>
      </c>
      <c r="H950" s="52">
        <f t="shared" si="160"/>
        <v>24704</v>
      </c>
      <c r="I950" s="910">
        <f t="shared" si="153"/>
        <v>19605</v>
      </c>
      <c r="J950" s="910">
        <f t="shared" si="154"/>
        <v>21520</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t="15" hidden="1" x14ac:dyDescent="0.25">
      <c r="A951" s="79" t="s">
        <v>48</v>
      </c>
      <c r="B951" s="471" t="s">
        <v>989</v>
      </c>
      <c r="C951" s="29" t="str">
        <f t="shared" si="155"/>
        <v>England – PCNs - SHELTON &amp; HANLEY PCN</v>
      </c>
      <c r="D951" s="50">
        <f t="shared" si="156"/>
        <v>16376</v>
      </c>
      <c r="E951" s="50">
        <f t="shared" si="157"/>
        <v>14821</v>
      </c>
      <c r="F951" s="51">
        <f t="shared" si="158"/>
        <v>37458</v>
      </c>
      <c r="G951" s="51">
        <f t="shared" si="159"/>
        <v>19633</v>
      </c>
      <c r="H951" s="52">
        <f t="shared" si="160"/>
        <v>17825</v>
      </c>
      <c r="I951" s="910">
        <f t="shared" si="153"/>
        <v>16376</v>
      </c>
      <c r="J951" s="910">
        <f t="shared" si="154"/>
        <v>14821</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t="15" hidden="1" x14ac:dyDescent="0.25">
      <c r="A952" s="79" t="s">
        <v>48</v>
      </c>
      <c r="B952" s="471" t="s">
        <v>990</v>
      </c>
      <c r="C952" s="29" t="str">
        <f t="shared" si="155"/>
        <v>England – PCNs - SHEPPEY PCN</v>
      </c>
      <c r="D952" s="50">
        <f t="shared" si="156"/>
        <v>18251</v>
      </c>
      <c r="E952" s="50">
        <f t="shared" si="157"/>
        <v>19264</v>
      </c>
      <c r="F952" s="51">
        <f t="shared" si="158"/>
        <v>44312</v>
      </c>
      <c r="G952" s="51">
        <f t="shared" si="159"/>
        <v>21790</v>
      </c>
      <c r="H952" s="52">
        <f t="shared" si="160"/>
        <v>22522</v>
      </c>
      <c r="I952" s="910">
        <f t="shared" si="153"/>
        <v>18251</v>
      </c>
      <c r="J952" s="910">
        <f t="shared" si="154"/>
        <v>19264</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t="15" hidden="1" x14ac:dyDescent="0.25">
      <c r="A953" s="79" t="s">
        <v>48</v>
      </c>
      <c r="B953" s="471" t="s">
        <v>991</v>
      </c>
      <c r="C953" s="29" t="str">
        <f t="shared" si="155"/>
        <v>England – PCNs - SHERBORNE AREA PCN</v>
      </c>
      <c r="D953" s="50">
        <f t="shared" si="156"/>
        <v>9003</v>
      </c>
      <c r="E953" s="50">
        <f t="shared" si="157"/>
        <v>10205</v>
      </c>
      <c r="F953" s="51">
        <f t="shared" si="158"/>
        <v>21292</v>
      </c>
      <c r="G953" s="51">
        <f t="shared" si="159"/>
        <v>10057</v>
      </c>
      <c r="H953" s="52">
        <f t="shared" si="160"/>
        <v>11235</v>
      </c>
      <c r="I953" s="910">
        <f t="shared" si="153"/>
        <v>9003</v>
      </c>
      <c r="J953" s="910">
        <f t="shared" si="154"/>
        <v>10205</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t="15" hidden="1" x14ac:dyDescent="0.25">
      <c r="A954" s="79" t="s">
        <v>48</v>
      </c>
      <c r="B954" s="471" t="s">
        <v>992</v>
      </c>
      <c r="C954" s="29" t="str">
        <f t="shared" si="155"/>
        <v>England – PCNs - SHERWOOD PCN</v>
      </c>
      <c r="D954" s="50">
        <f t="shared" si="156"/>
        <v>24111</v>
      </c>
      <c r="E954" s="50">
        <f t="shared" si="157"/>
        <v>26440</v>
      </c>
      <c r="F954" s="51">
        <f t="shared" si="158"/>
        <v>58460</v>
      </c>
      <c r="G954" s="51">
        <f t="shared" si="159"/>
        <v>28130</v>
      </c>
      <c r="H954" s="52">
        <f t="shared" si="160"/>
        <v>30330</v>
      </c>
      <c r="I954" s="910">
        <f t="shared" si="153"/>
        <v>24111</v>
      </c>
      <c r="J954" s="910">
        <f t="shared" si="154"/>
        <v>26440</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t="15" hidden="1" x14ac:dyDescent="0.25">
      <c r="A955" s="79" t="s">
        <v>48</v>
      </c>
      <c r="B955" s="471" t="s">
        <v>993</v>
      </c>
      <c r="C955" s="29" t="str">
        <f t="shared" si="155"/>
        <v>England – PCNs - SHORE MEDICAL PCN</v>
      </c>
      <c r="D955" s="50">
        <f t="shared" si="156"/>
        <v>23082</v>
      </c>
      <c r="E955" s="50">
        <f t="shared" si="157"/>
        <v>23462</v>
      </c>
      <c r="F955" s="51">
        <f t="shared" si="158"/>
        <v>52996</v>
      </c>
      <c r="G955" s="51">
        <f t="shared" si="159"/>
        <v>26391</v>
      </c>
      <c r="H955" s="52">
        <f t="shared" si="160"/>
        <v>26605</v>
      </c>
      <c r="I955" s="910">
        <f t="shared" si="153"/>
        <v>23082</v>
      </c>
      <c r="J955" s="910">
        <f t="shared" si="154"/>
        <v>23462</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t="15" hidden="1" x14ac:dyDescent="0.25">
      <c r="A956" s="79" t="s">
        <v>48</v>
      </c>
      <c r="B956" s="471" t="s">
        <v>994</v>
      </c>
      <c r="C956" s="29" t="str">
        <f t="shared" si="155"/>
        <v>England – PCNs - SHOREDITCH PARK PCN</v>
      </c>
      <c r="D956" s="50">
        <f t="shared" si="156"/>
        <v>23405</v>
      </c>
      <c r="E956" s="50">
        <f t="shared" si="157"/>
        <v>23410</v>
      </c>
      <c r="F956" s="51">
        <f t="shared" si="158"/>
        <v>51733</v>
      </c>
      <c r="G956" s="51">
        <f t="shared" si="159"/>
        <v>25915</v>
      </c>
      <c r="H956" s="52">
        <f t="shared" si="160"/>
        <v>25818</v>
      </c>
      <c r="I956" s="910">
        <f t="shared" si="153"/>
        <v>23405</v>
      </c>
      <c r="J956" s="910">
        <f t="shared" si="154"/>
        <v>23410</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t="15" hidden="1" x14ac:dyDescent="0.25">
      <c r="A957" s="79" t="s">
        <v>48</v>
      </c>
      <c r="B957" s="471" t="s">
        <v>995</v>
      </c>
      <c r="C957" s="29" t="str">
        <f t="shared" si="155"/>
        <v>England – PCNs - SHOREHAM AND SOUTHWICK PCN</v>
      </c>
      <c r="D957" s="50">
        <f t="shared" si="156"/>
        <v>13582</v>
      </c>
      <c r="E957" s="50">
        <f t="shared" si="157"/>
        <v>15209</v>
      </c>
      <c r="F957" s="51">
        <f t="shared" si="158"/>
        <v>33097</v>
      </c>
      <c r="G957" s="51">
        <f t="shared" si="159"/>
        <v>15768</v>
      </c>
      <c r="H957" s="52">
        <f t="shared" si="160"/>
        <v>17329</v>
      </c>
      <c r="I957" s="910">
        <f t="shared" si="153"/>
        <v>13582</v>
      </c>
      <c r="J957" s="910">
        <f t="shared" si="154"/>
        <v>15209</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t="15" hidden="1" x14ac:dyDescent="0.25">
      <c r="A958" s="79" t="s">
        <v>48</v>
      </c>
      <c r="B958" s="471" t="s">
        <v>996</v>
      </c>
      <c r="C958" s="29" t="str">
        <f t="shared" si="155"/>
        <v>England – PCNs - SHREWSBURY PCN</v>
      </c>
      <c r="D958" s="50">
        <f t="shared" si="156"/>
        <v>39797</v>
      </c>
      <c r="E958" s="50">
        <f t="shared" si="157"/>
        <v>43851</v>
      </c>
      <c r="F958" s="51">
        <f t="shared" si="158"/>
        <v>95863</v>
      </c>
      <c r="G958" s="51">
        <f t="shared" si="159"/>
        <v>46110</v>
      </c>
      <c r="H958" s="52">
        <f t="shared" si="160"/>
        <v>49753</v>
      </c>
      <c r="I958" s="910">
        <f t="shared" si="153"/>
        <v>39797</v>
      </c>
      <c r="J958" s="910">
        <f t="shared" si="154"/>
        <v>43851</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t="15" hidden="1" x14ac:dyDescent="0.25">
      <c r="A959" s="79" t="s">
        <v>48</v>
      </c>
      <c r="B959" s="471" t="s">
        <v>997</v>
      </c>
      <c r="C959" s="29" t="str">
        <f t="shared" si="155"/>
        <v>England – PCNs - SHROPSHIRE RURAL ALLIANCE PCN</v>
      </c>
      <c r="D959" s="50">
        <f t="shared" si="156"/>
        <v>10392</v>
      </c>
      <c r="E959" s="50">
        <f t="shared" si="157"/>
        <v>11140</v>
      </c>
      <c r="F959" s="51">
        <f t="shared" si="158"/>
        <v>24295</v>
      </c>
      <c r="G959" s="51">
        <f t="shared" si="159"/>
        <v>11809</v>
      </c>
      <c r="H959" s="52">
        <f t="shared" si="160"/>
        <v>12486</v>
      </c>
      <c r="I959" s="910">
        <f t="shared" si="153"/>
        <v>10392</v>
      </c>
      <c r="J959" s="910">
        <f t="shared" si="154"/>
        <v>11140</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t="15" hidden="1" x14ac:dyDescent="0.25">
      <c r="A960" s="79" t="s">
        <v>48</v>
      </c>
      <c r="B960" s="471" t="s">
        <v>998</v>
      </c>
      <c r="C960" s="29" t="str">
        <f t="shared" si="155"/>
        <v>England – PCNs - SITTINGBOURNE PCN</v>
      </c>
      <c r="D960" s="50">
        <f t="shared" si="156"/>
        <v>21638</v>
      </c>
      <c r="E960" s="50">
        <f t="shared" si="157"/>
        <v>23544</v>
      </c>
      <c r="F960" s="51">
        <f t="shared" si="158"/>
        <v>53926</v>
      </c>
      <c r="G960" s="51">
        <f t="shared" si="159"/>
        <v>26059</v>
      </c>
      <c r="H960" s="52">
        <f t="shared" si="160"/>
        <v>27867</v>
      </c>
      <c r="I960" s="910">
        <f t="shared" si="153"/>
        <v>21638</v>
      </c>
      <c r="J960" s="910">
        <f t="shared" si="154"/>
        <v>23544</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t="15" hidden="1" x14ac:dyDescent="0.25">
      <c r="A961" s="79" t="s">
        <v>48</v>
      </c>
      <c r="B961" s="471" t="s">
        <v>999</v>
      </c>
      <c r="C961" s="29" t="str">
        <f t="shared" si="155"/>
        <v>England – PCNs - SKELMERSDALE PCN</v>
      </c>
      <c r="D961" s="50">
        <f t="shared" si="156"/>
        <v>22013</v>
      </c>
      <c r="E961" s="50">
        <f t="shared" si="157"/>
        <v>23385</v>
      </c>
      <c r="F961" s="51">
        <f t="shared" si="158"/>
        <v>52568</v>
      </c>
      <c r="G961" s="51">
        <f t="shared" si="159"/>
        <v>25639</v>
      </c>
      <c r="H961" s="52">
        <f t="shared" si="160"/>
        <v>26929</v>
      </c>
      <c r="I961" s="910">
        <f t="shared" si="153"/>
        <v>22013</v>
      </c>
      <c r="J961" s="910">
        <f t="shared" si="154"/>
        <v>23385</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t="15" hidden="1" x14ac:dyDescent="0.25">
      <c r="A962" s="79" t="s">
        <v>48</v>
      </c>
      <c r="B962" s="471" t="s">
        <v>1000</v>
      </c>
      <c r="C962" s="29" t="str">
        <f t="shared" si="155"/>
        <v>England – PCNs - SKYWARD PCN</v>
      </c>
      <c r="D962" s="50">
        <f t="shared" si="156"/>
        <v>20995</v>
      </c>
      <c r="E962" s="50">
        <f t="shared" si="157"/>
        <v>19699</v>
      </c>
      <c r="F962" s="51">
        <f t="shared" si="158"/>
        <v>49205</v>
      </c>
      <c r="G962" s="51">
        <f t="shared" si="159"/>
        <v>25403</v>
      </c>
      <c r="H962" s="52">
        <f t="shared" si="160"/>
        <v>23802</v>
      </c>
      <c r="I962" s="910">
        <f t="shared" si="153"/>
        <v>20995</v>
      </c>
      <c r="J962" s="910">
        <f t="shared" si="154"/>
        <v>19699</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t="15" hidden="1" x14ac:dyDescent="0.25">
      <c r="A963" s="79" t="s">
        <v>48</v>
      </c>
      <c r="B963" s="471" t="s">
        <v>1001</v>
      </c>
      <c r="C963" s="29" t="str">
        <f t="shared" si="155"/>
        <v>England – PCNs - SLC MEDICAL GROUP PCN</v>
      </c>
      <c r="D963" s="50">
        <f t="shared" si="156"/>
        <v>9308</v>
      </c>
      <c r="E963" s="50">
        <f t="shared" si="157"/>
        <v>10361</v>
      </c>
      <c r="F963" s="51">
        <f t="shared" si="158"/>
        <v>22400</v>
      </c>
      <c r="G963" s="51">
        <f t="shared" si="159"/>
        <v>10691</v>
      </c>
      <c r="H963" s="52">
        <f t="shared" si="160"/>
        <v>11709</v>
      </c>
      <c r="I963" s="910">
        <f t="shared" si="153"/>
        <v>9308</v>
      </c>
      <c r="J963" s="910">
        <f t="shared" si="154"/>
        <v>10361</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t="15" hidden="1" x14ac:dyDescent="0.25">
      <c r="A964" s="79" t="s">
        <v>48</v>
      </c>
      <c r="B964" s="471" t="s">
        <v>1002</v>
      </c>
      <c r="C964" s="29" t="str">
        <f t="shared" si="155"/>
        <v>England – PCNs - SMALL HEATH PCN</v>
      </c>
      <c r="D964" s="50">
        <f t="shared" si="156"/>
        <v>16391</v>
      </c>
      <c r="E964" s="50">
        <f t="shared" si="157"/>
        <v>14269</v>
      </c>
      <c r="F964" s="51">
        <f t="shared" si="158"/>
        <v>37818</v>
      </c>
      <c r="G964" s="51">
        <f t="shared" si="159"/>
        <v>20076</v>
      </c>
      <c r="H964" s="52">
        <f t="shared" si="160"/>
        <v>17742</v>
      </c>
      <c r="I964" s="910">
        <f t="shared" si="153"/>
        <v>16391</v>
      </c>
      <c r="J964" s="910">
        <f t="shared" si="154"/>
        <v>14269</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t="15" hidden="1" x14ac:dyDescent="0.25">
      <c r="A965" s="79" t="s">
        <v>48</v>
      </c>
      <c r="B965" s="471" t="s">
        <v>1003</v>
      </c>
      <c r="C965" s="29" t="str">
        <f t="shared" si="155"/>
        <v>England – PCNs - SMARTCARE CENTRAL PCN</v>
      </c>
      <c r="D965" s="50">
        <f t="shared" si="156"/>
        <v>24253</v>
      </c>
      <c r="E965" s="50">
        <f t="shared" si="157"/>
        <v>21678</v>
      </c>
      <c r="F965" s="51">
        <f t="shared" si="158"/>
        <v>56242</v>
      </c>
      <c r="G965" s="51">
        <f t="shared" si="159"/>
        <v>29576</v>
      </c>
      <c r="H965" s="52">
        <f t="shared" si="160"/>
        <v>26666</v>
      </c>
      <c r="I965" s="910">
        <f t="shared" si="153"/>
        <v>24253</v>
      </c>
      <c r="J965" s="910">
        <f t="shared" si="154"/>
        <v>21678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t="15" hidden="1" x14ac:dyDescent="0.25">
      <c r="A966" s="79" t="s">
        <v>48</v>
      </c>
      <c r="B966" s="471" t="s">
        <v>1004</v>
      </c>
      <c r="C966" s="29" t="str">
        <f t="shared" si="155"/>
        <v>England – PCNs - SMASH PCN</v>
      </c>
      <c r="D966" s="50">
        <f t="shared" si="156"/>
        <v>27982</v>
      </c>
      <c r="E966" s="50">
        <f t="shared" si="157"/>
        <v>30711</v>
      </c>
      <c r="F966" s="51">
        <f t="shared" si="158"/>
        <v>67665</v>
      </c>
      <c r="G966" s="51">
        <f t="shared" si="159"/>
        <v>32521</v>
      </c>
      <c r="H966" s="52">
        <f t="shared" si="160"/>
        <v>35144</v>
      </c>
      <c r="I966" s="910">
        <f t="shared" si="153"/>
        <v>27982</v>
      </c>
      <c r="J966" s="910">
        <f t="shared" si="154"/>
        <v>30711</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t="15" hidden="1" x14ac:dyDescent="0.25">
      <c r="A967" s="79" t="s">
        <v>48</v>
      </c>
      <c r="B967" s="471" t="s">
        <v>1005</v>
      </c>
      <c r="C967" s="29" t="str">
        <f t="shared" si="155"/>
        <v>England – PCNs - SOAR VALLEY PCN</v>
      </c>
      <c r="D967" s="50">
        <f t="shared" si="156"/>
        <v>19332</v>
      </c>
      <c r="E967" s="50">
        <f t="shared" si="157"/>
        <v>21612</v>
      </c>
      <c r="F967" s="51">
        <f t="shared" si="158"/>
        <v>47745</v>
      </c>
      <c r="G967" s="51">
        <f t="shared" si="159"/>
        <v>22826</v>
      </c>
      <c r="H967" s="52">
        <f t="shared" si="160"/>
        <v>24919</v>
      </c>
      <c r="I967" s="910">
        <f t="shared" si="153"/>
        <v>19332</v>
      </c>
      <c r="J967" s="910">
        <f t="shared" si="154"/>
        <v>21612</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t="15" hidden="1" x14ac:dyDescent="0.25">
      <c r="A968" s="79" t="s">
        <v>48</v>
      </c>
      <c r="B968" s="471" t="s">
        <v>1006</v>
      </c>
      <c r="C968" s="29" t="str">
        <f t="shared" si="155"/>
        <v>England – PCNs - SOLIHULL HEALTHCARE PARTNERSHIP PCN</v>
      </c>
      <c r="D968" s="50">
        <f t="shared" si="156"/>
        <v>21483</v>
      </c>
      <c r="E968" s="50">
        <f t="shared" si="157"/>
        <v>23027</v>
      </c>
      <c r="F968" s="51">
        <f t="shared" si="158"/>
        <v>51708</v>
      </c>
      <c r="G968" s="51">
        <f t="shared" si="159"/>
        <v>25290</v>
      </c>
      <c r="H968" s="52">
        <f t="shared" si="160"/>
        <v>26418</v>
      </c>
      <c r="I968" s="910">
        <f t="shared" si="153"/>
        <v>21483</v>
      </c>
      <c r="J968" s="910">
        <f t="shared" si="154"/>
        <v>23027</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t="15" hidden="1" x14ac:dyDescent="0.25">
      <c r="A969" s="79" t="s">
        <v>48</v>
      </c>
      <c r="B969" s="471" t="s">
        <v>1007</v>
      </c>
      <c r="C969" s="29" t="str">
        <f t="shared" si="155"/>
        <v>England – PCNs - SOLIHULL RURAL PCN</v>
      </c>
      <c r="D969" s="50">
        <f t="shared" si="156"/>
        <v>12670</v>
      </c>
      <c r="E969" s="50">
        <f t="shared" si="157"/>
        <v>14060</v>
      </c>
      <c r="F969" s="51">
        <f t="shared" si="158"/>
        <v>30519</v>
      </c>
      <c r="G969" s="51">
        <f t="shared" si="159"/>
        <v>14655</v>
      </c>
      <c r="H969" s="52">
        <f t="shared" si="160"/>
        <v>15864</v>
      </c>
      <c r="I969" s="910">
        <f t="shared" si="153"/>
        <v>12670</v>
      </c>
      <c r="J969" s="910">
        <f t="shared" si="154"/>
        <v>14060</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t="15" hidden="1" x14ac:dyDescent="0.25">
      <c r="A970" s="79" t="s">
        <v>48</v>
      </c>
      <c r="B970" s="471" t="s">
        <v>1008</v>
      </c>
      <c r="C970" s="29" t="str">
        <f t="shared" si="155"/>
        <v>England – PCNs - SOLIHULL SOUTH CENTRAL PCN</v>
      </c>
      <c r="D970" s="50">
        <f t="shared" si="156"/>
        <v>11395</v>
      </c>
      <c r="E970" s="50">
        <f t="shared" si="157"/>
        <v>12279</v>
      </c>
      <c r="F970" s="51">
        <f t="shared" si="158"/>
        <v>27829</v>
      </c>
      <c r="G970" s="51">
        <f t="shared" si="159"/>
        <v>13523</v>
      </c>
      <c r="H970" s="52">
        <f t="shared" si="160"/>
        <v>14306</v>
      </c>
      <c r="I970" s="910">
        <f t="shared" si="153"/>
        <v>11395</v>
      </c>
      <c r="J970" s="910">
        <f t="shared" si="154"/>
        <v>12279</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t="15" hidden="1" x14ac:dyDescent="0.25">
      <c r="A971" s="79" t="s">
        <v>48</v>
      </c>
      <c r="B971" s="471" t="s">
        <v>1009</v>
      </c>
      <c r="C971" s="29" t="str">
        <f t="shared" si="155"/>
        <v>England – PCNs - SOUND PCN</v>
      </c>
      <c r="D971" s="50">
        <f t="shared" si="156"/>
        <v>16395</v>
      </c>
      <c r="E971" s="50">
        <f t="shared" si="157"/>
        <v>17821</v>
      </c>
      <c r="F971" s="51">
        <f t="shared" si="158"/>
        <v>39916</v>
      </c>
      <c r="G971" s="51">
        <f t="shared" si="159"/>
        <v>19298</v>
      </c>
      <c r="H971" s="52">
        <f t="shared" si="160"/>
        <v>20618</v>
      </c>
      <c r="I971" s="910">
        <f t="shared" si="153"/>
        <v>16395</v>
      </c>
      <c r="J971" s="910">
        <f t="shared" si="154"/>
        <v>17821</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t="15" hidden="1" x14ac:dyDescent="0.25">
      <c r="A972" s="79" t="s">
        <v>48</v>
      </c>
      <c r="B972" s="471" t="s">
        <v>1010</v>
      </c>
      <c r="C972" s="29" t="str">
        <f t="shared" si="155"/>
        <v>England – PCNs - SOUTH &amp; WEST HEREFORDSHIRE PCN</v>
      </c>
      <c r="D972" s="50">
        <f t="shared" si="156"/>
        <v>17327</v>
      </c>
      <c r="E972" s="50">
        <f t="shared" si="157"/>
        <v>18422</v>
      </c>
      <c r="F972" s="51">
        <f t="shared" si="158"/>
        <v>40214</v>
      </c>
      <c r="G972" s="51">
        <f t="shared" si="159"/>
        <v>19627</v>
      </c>
      <c r="H972" s="52">
        <f t="shared" si="160"/>
        <v>20587</v>
      </c>
      <c r="I972" s="910">
        <f t="shared" si="153"/>
        <v>17327</v>
      </c>
      <c r="J972" s="910">
        <f t="shared" si="154"/>
        <v>18422</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t="15" hidden="1" x14ac:dyDescent="0.25">
      <c r="A973" s="79" t="s">
        <v>48</v>
      </c>
      <c r="B973" s="471" t="s">
        <v>1011</v>
      </c>
      <c r="C973" s="29" t="str">
        <f t="shared" si="155"/>
        <v>England – PCNs - SOUTH (IW) PCN</v>
      </c>
      <c r="D973" s="50">
        <f t="shared" si="156"/>
        <v>16602</v>
      </c>
      <c r="E973" s="50">
        <f t="shared" si="157"/>
        <v>18169</v>
      </c>
      <c r="F973" s="51">
        <f t="shared" si="158"/>
        <v>38301</v>
      </c>
      <c r="G973" s="51">
        <f t="shared" si="159"/>
        <v>18420</v>
      </c>
      <c r="H973" s="52">
        <f t="shared" si="160"/>
        <v>19881</v>
      </c>
      <c r="I973" s="910">
        <f t="shared" si="153"/>
        <v>16602</v>
      </c>
      <c r="J973" s="910">
        <f t="shared" si="154"/>
        <v>18169</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t="15" hidden="1" x14ac:dyDescent="0.25">
      <c r="A974" s="79" t="s">
        <v>48</v>
      </c>
      <c r="B974" s="471" t="s">
        <v>1012</v>
      </c>
      <c r="C974" s="29" t="str">
        <f t="shared" si="155"/>
        <v>England – PCNs - SOUTH BIRMINGHAM ALLIANCE PCN</v>
      </c>
      <c r="D974" s="50">
        <f t="shared" si="156"/>
        <v>19077</v>
      </c>
      <c r="E974" s="50">
        <f t="shared" si="157"/>
        <v>20872</v>
      </c>
      <c r="F974" s="51">
        <f t="shared" si="158"/>
        <v>47554</v>
      </c>
      <c r="G974" s="51">
        <f t="shared" si="159"/>
        <v>22935</v>
      </c>
      <c r="H974" s="52">
        <f t="shared" si="160"/>
        <v>24619</v>
      </c>
      <c r="I974" s="910">
        <f t="shared" si="153"/>
        <v>19077</v>
      </c>
      <c r="J974" s="910">
        <f t="shared" si="154"/>
        <v>20872</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t="15" hidden="1" x14ac:dyDescent="0.25">
      <c r="A975" s="79" t="s">
        <v>48</v>
      </c>
      <c r="B975" s="471" t="s">
        <v>1013</v>
      </c>
      <c r="C975" s="29" t="str">
        <f t="shared" si="155"/>
        <v>England – PCNs - SOUTH BLABY &amp; LUTTERWORTH PCN</v>
      </c>
      <c r="D975" s="50">
        <f t="shared" si="156"/>
        <v>18290</v>
      </c>
      <c r="E975" s="50">
        <f t="shared" si="157"/>
        <v>20123</v>
      </c>
      <c r="F975" s="51">
        <f t="shared" si="158"/>
        <v>44084</v>
      </c>
      <c r="G975" s="51">
        <f t="shared" si="159"/>
        <v>21197</v>
      </c>
      <c r="H975" s="52">
        <f t="shared" si="160"/>
        <v>22887</v>
      </c>
      <c r="I975" s="910">
        <f t="shared" si="153"/>
        <v>18290</v>
      </c>
      <c r="J975" s="910">
        <f t="shared" si="154"/>
        <v>20123</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t="15" hidden="1" x14ac:dyDescent="0.25">
      <c r="A976" s="79" t="s">
        <v>48</v>
      </c>
      <c r="B976" s="471" t="s">
        <v>1014</v>
      </c>
      <c r="C976" s="29" t="str">
        <f t="shared" si="155"/>
        <v>England – PCNs - SOUTH BUCKS PCN</v>
      </c>
      <c r="D976" s="50">
        <f t="shared" si="156"/>
        <v>19485</v>
      </c>
      <c r="E976" s="50">
        <f t="shared" si="157"/>
        <v>21530</v>
      </c>
      <c r="F976" s="51">
        <f t="shared" si="158"/>
        <v>47825</v>
      </c>
      <c r="G976" s="51">
        <f t="shared" si="159"/>
        <v>22965</v>
      </c>
      <c r="H976" s="52">
        <f t="shared" si="160"/>
        <v>24860</v>
      </c>
      <c r="I976" s="910">
        <f t="shared" si="153"/>
        <v>19485</v>
      </c>
      <c r="J976" s="910">
        <f t="shared" si="154"/>
        <v>21530</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t="15" hidden="1" x14ac:dyDescent="0.25">
      <c r="A977" s="79" t="s">
        <v>48</v>
      </c>
      <c r="B977" s="471" t="s">
        <v>1015</v>
      </c>
      <c r="C977" s="29" t="str">
        <f t="shared" si="155"/>
        <v>England – PCNs - SOUTH CAMDEN PCN</v>
      </c>
      <c r="D977" s="50">
        <f t="shared" si="156"/>
        <v>13427</v>
      </c>
      <c r="E977" s="50">
        <f t="shared" si="157"/>
        <v>14918</v>
      </c>
      <c r="F977" s="51">
        <f t="shared" si="158"/>
        <v>29163</v>
      </c>
      <c r="G977" s="51">
        <f t="shared" si="159"/>
        <v>13838</v>
      </c>
      <c r="H977" s="52">
        <f t="shared" si="160"/>
        <v>15325</v>
      </c>
      <c r="I977" s="910">
        <f t="shared" si="153"/>
        <v>13427</v>
      </c>
      <c r="J977" s="910">
        <f t="shared" si="154"/>
        <v>14918</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t="15" hidden="1" x14ac:dyDescent="0.25">
      <c r="A978" s="79" t="s">
        <v>48</v>
      </c>
      <c r="B978" s="471" t="s">
        <v>1016</v>
      </c>
      <c r="C978" s="29" t="str">
        <f t="shared" si="155"/>
        <v>England – PCNs - SOUTH CENTRAL EALING PCN</v>
      </c>
      <c r="D978" s="50">
        <f t="shared" si="156"/>
        <v>19523</v>
      </c>
      <c r="E978" s="50">
        <f t="shared" si="157"/>
        <v>19530</v>
      </c>
      <c r="F978" s="51">
        <f t="shared" si="158"/>
        <v>44908</v>
      </c>
      <c r="G978" s="51">
        <f t="shared" si="159"/>
        <v>22468</v>
      </c>
      <c r="H978" s="52">
        <f t="shared" si="160"/>
        <v>22440</v>
      </c>
      <c r="I978" s="910">
        <f t="shared" si="153"/>
        <v>19523</v>
      </c>
      <c r="J978" s="910">
        <f t="shared" si="154"/>
        <v>19530</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t="15" hidden="1" x14ac:dyDescent="0.25">
      <c r="A979" s="79" t="s">
        <v>48</v>
      </c>
      <c r="B979" s="471" t="s">
        <v>1017</v>
      </c>
      <c r="C979" s="29" t="str">
        <f t="shared" si="155"/>
        <v>England – PCNs - SOUTH COASTAL MEDICAL GROUP PCN</v>
      </c>
      <c r="D979" s="50">
        <f t="shared" si="156"/>
        <v>21446</v>
      </c>
      <c r="E979" s="50">
        <f t="shared" si="157"/>
        <v>20250</v>
      </c>
      <c r="F979" s="51">
        <f t="shared" si="158"/>
        <v>47558</v>
      </c>
      <c r="G979" s="51">
        <f t="shared" si="159"/>
        <v>24493</v>
      </c>
      <c r="H979" s="52">
        <f t="shared" si="160"/>
        <v>23065</v>
      </c>
      <c r="I979" s="910">
        <f t="shared" si="153"/>
        <v>21446</v>
      </c>
      <c r="J979" s="910">
        <f t="shared" si="154"/>
        <v>20250</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t="15" hidden="1" x14ac:dyDescent="0.25">
      <c r="A980" s="79" t="s">
        <v>48</v>
      </c>
      <c r="B980" s="471" t="s">
        <v>1018</v>
      </c>
      <c r="C980" s="29" t="str">
        <f t="shared" si="155"/>
        <v>England – PCNs - SOUTH COTSWOLDS PCN</v>
      </c>
      <c r="D980" s="50">
        <f t="shared" si="156"/>
        <v>23490</v>
      </c>
      <c r="E980" s="50">
        <f t="shared" si="157"/>
        <v>26203</v>
      </c>
      <c r="F980" s="51">
        <f t="shared" si="158"/>
        <v>56226</v>
      </c>
      <c r="G980" s="51">
        <f t="shared" si="159"/>
        <v>26821</v>
      </c>
      <c r="H980" s="52">
        <f t="shared" si="160"/>
        <v>29405</v>
      </c>
      <c r="I980" s="910">
        <f t="shared" si="153"/>
        <v>23490</v>
      </c>
      <c r="J980" s="910">
        <f t="shared" si="154"/>
        <v>26203</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t="15" hidden="1" x14ac:dyDescent="0.25">
      <c r="A981" s="79" t="s">
        <v>48</v>
      </c>
      <c r="B981" s="471" t="s">
        <v>1019</v>
      </c>
      <c r="C981" s="29" t="str">
        <f t="shared" si="155"/>
        <v>England – PCNs - SOUTH CRAWLEY PCN</v>
      </c>
      <c r="D981" s="50">
        <f t="shared" si="156"/>
        <v>16381</v>
      </c>
      <c r="E981" s="50">
        <f t="shared" si="157"/>
        <v>16841</v>
      </c>
      <c r="F981" s="51">
        <f t="shared" si="158"/>
        <v>39684</v>
      </c>
      <c r="G981" s="51">
        <f t="shared" si="159"/>
        <v>19780</v>
      </c>
      <c r="H981" s="52">
        <f t="shared" si="160"/>
        <v>19904</v>
      </c>
      <c r="I981" s="910">
        <f t="shared" si="153"/>
        <v>16381</v>
      </c>
      <c r="J981" s="910">
        <f t="shared" si="154"/>
        <v>16841</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t="15" hidden="1" x14ac:dyDescent="0.25">
      <c r="A982" s="79" t="s">
        <v>48</v>
      </c>
      <c r="B982" s="471" t="s">
        <v>1020</v>
      </c>
      <c r="C982" s="29" t="str">
        <f t="shared" si="155"/>
        <v>England – PCNs - SOUTH DALES PCN</v>
      </c>
      <c r="D982" s="50">
        <f t="shared" si="156"/>
        <v>12891</v>
      </c>
      <c r="E982" s="50">
        <f t="shared" si="157"/>
        <v>14019</v>
      </c>
      <c r="F982" s="51">
        <f t="shared" si="158"/>
        <v>30020</v>
      </c>
      <c r="G982" s="51">
        <f t="shared" si="159"/>
        <v>14459</v>
      </c>
      <c r="H982" s="52">
        <f t="shared" si="160"/>
        <v>15561</v>
      </c>
      <c r="I982" s="910">
        <f t="shared" si="153"/>
        <v>12891</v>
      </c>
      <c r="J982" s="910">
        <f t="shared" si="154"/>
        <v>14019</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t="15" hidden="1" x14ac:dyDescent="0.25">
      <c r="A983" s="79" t="s">
        <v>48</v>
      </c>
      <c r="B983" s="471" t="s">
        <v>1021</v>
      </c>
      <c r="C983" s="29" t="str">
        <f t="shared" si="155"/>
        <v>England – PCNs - SOUTH DARTMOOR AND TOTNES PCN</v>
      </c>
      <c r="D983" s="50">
        <f t="shared" si="156"/>
        <v>14313</v>
      </c>
      <c r="E983" s="50">
        <f t="shared" si="157"/>
        <v>16387</v>
      </c>
      <c r="F983" s="51">
        <f t="shared" si="158"/>
        <v>34554</v>
      </c>
      <c r="G983" s="51">
        <f t="shared" si="159"/>
        <v>16294</v>
      </c>
      <c r="H983" s="52">
        <f t="shared" si="160"/>
        <v>18260</v>
      </c>
      <c r="I983" s="910">
        <f t="shared" si="153"/>
        <v>14313</v>
      </c>
      <c r="J983" s="910">
        <f t="shared" si="154"/>
        <v>16387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t="15" hidden="1" x14ac:dyDescent="0.25">
      <c r="A984" s="79" t="s">
        <v>48</v>
      </c>
      <c r="B984" s="471" t="s">
        <v>1022</v>
      </c>
      <c r="C984" s="29" t="str">
        <f t="shared" si="155"/>
        <v>England – PCNs - SOUTH EAST OXFORD HEALTH ALLIANCE (SEOXHA) PCN</v>
      </c>
      <c r="D984" s="50">
        <f t="shared" si="156"/>
        <v>13486</v>
      </c>
      <c r="E984" s="50">
        <f t="shared" si="157"/>
        <v>13004</v>
      </c>
      <c r="F984" s="51">
        <f t="shared" si="158"/>
        <v>30692</v>
      </c>
      <c r="G984" s="51">
        <f t="shared" si="159"/>
        <v>15630</v>
      </c>
      <c r="H984" s="52">
        <f t="shared" si="160"/>
        <v>15062</v>
      </c>
      <c r="I984" s="910">
        <f t="shared" si="153"/>
        <v>13486</v>
      </c>
      <c r="J984" s="910">
        <f t="shared" si="154"/>
        <v>13004</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t="15" hidden="1" x14ac:dyDescent="0.25">
      <c r="A985" s="79" t="s">
        <v>48</v>
      </c>
      <c r="B985" s="471" t="s">
        <v>1023</v>
      </c>
      <c r="C985" s="29" t="str">
        <f t="shared" si="155"/>
        <v>England – PCNs - SOUTH EAST TELFORD PCN</v>
      </c>
      <c r="D985" s="50">
        <f t="shared" si="156"/>
        <v>14645</v>
      </c>
      <c r="E985" s="50">
        <f t="shared" si="157"/>
        <v>15419</v>
      </c>
      <c r="F985" s="51">
        <f t="shared" si="158"/>
        <v>35640</v>
      </c>
      <c r="G985" s="51">
        <f t="shared" si="159"/>
        <v>17456</v>
      </c>
      <c r="H985" s="52">
        <f t="shared" si="160"/>
        <v>18184</v>
      </c>
      <c r="I985" s="910">
        <f t="shared" si="153"/>
        <v>14645</v>
      </c>
      <c r="J985" s="910">
        <f t="shared" si="154"/>
        <v>15419</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t="15" hidden="1" x14ac:dyDescent="0.25">
      <c r="A986" s="79" t="s">
        <v>48</v>
      </c>
      <c r="B986" s="471" t="s">
        <v>1024</v>
      </c>
      <c r="C986" s="29" t="str">
        <f t="shared" si="155"/>
        <v>England – PCNs - SOUTH FENLAND PCN</v>
      </c>
      <c r="D986" s="50">
        <f t="shared" si="156"/>
        <v>11674</v>
      </c>
      <c r="E986" s="50">
        <f t="shared" si="157"/>
        <v>12534</v>
      </c>
      <c r="F986" s="51">
        <f t="shared" si="158"/>
        <v>27926</v>
      </c>
      <c r="G986" s="51">
        <f t="shared" si="159"/>
        <v>13571</v>
      </c>
      <c r="H986" s="52">
        <f t="shared" si="160"/>
        <v>14355</v>
      </c>
      <c r="I986" s="910">
        <f t="shared" si="153"/>
        <v>11674</v>
      </c>
      <c r="J986" s="910">
        <f t="shared" si="154"/>
        <v>12534</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t="15" hidden="1" x14ac:dyDescent="0.25">
      <c r="A987" s="79" t="s">
        <v>48</v>
      </c>
      <c r="B987" s="471" t="s">
        <v>1025</v>
      </c>
      <c r="C987" s="29" t="str">
        <f t="shared" si="155"/>
        <v>England – PCNs - SOUTH FULHAM PCN</v>
      </c>
      <c r="D987" s="50">
        <f t="shared" si="156"/>
        <v>23068</v>
      </c>
      <c r="E987" s="50">
        <f t="shared" si="157"/>
        <v>27202</v>
      </c>
      <c r="F987" s="51">
        <f t="shared" si="158"/>
        <v>57209</v>
      </c>
      <c r="G987" s="51">
        <f t="shared" si="159"/>
        <v>26569</v>
      </c>
      <c r="H987" s="52">
        <f t="shared" si="160"/>
        <v>30640</v>
      </c>
      <c r="I987" s="910">
        <f t="shared" si="153"/>
        <v>23068</v>
      </c>
      <c r="J987" s="910">
        <f t="shared" si="154"/>
        <v>27202</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t="15" hidden="1" x14ac:dyDescent="0.25">
      <c r="A988" s="79" t="s">
        <v>48</v>
      </c>
      <c r="B988" s="471" t="s">
        <v>1026</v>
      </c>
      <c r="C988" s="29" t="str">
        <f t="shared" si="155"/>
        <v>England – PCNs - SOUTH HAMBLETON &amp; RYEDALE PCN</v>
      </c>
      <c r="D988" s="50">
        <f t="shared" si="156"/>
        <v>14616</v>
      </c>
      <c r="E988" s="50">
        <f t="shared" si="157"/>
        <v>16340</v>
      </c>
      <c r="F988" s="51">
        <f t="shared" si="158"/>
        <v>34556</v>
      </c>
      <c r="G988" s="51">
        <f t="shared" si="159"/>
        <v>16483</v>
      </c>
      <c r="H988" s="52">
        <f t="shared" si="160"/>
        <v>18073</v>
      </c>
      <c r="I988" s="910">
        <f t="shared" si="153"/>
        <v>14616</v>
      </c>
      <c r="J988" s="910">
        <f t="shared" si="154"/>
        <v>16340</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t="15" hidden="1" x14ac:dyDescent="0.25">
      <c r="A989" s="79" t="s">
        <v>48</v>
      </c>
      <c r="B989" s="471" t="s">
        <v>1027</v>
      </c>
      <c r="C989" s="29" t="str">
        <f t="shared" si="155"/>
        <v>England – PCNs - SOUTH HAMS PCN</v>
      </c>
      <c r="D989" s="50">
        <f t="shared" si="156"/>
        <v>12671</v>
      </c>
      <c r="E989" s="50">
        <f t="shared" si="157"/>
        <v>14080</v>
      </c>
      <c r="F989" s="51">
        <f t="shared" si="158"/>
        <v>29778</v>
      </c>
      <c r="G989" s="51">
        <f t="shared" si="159"/>
        <v>14237</v>
      </c>
      <c r="H989" s="52">
        <f t="shared" si="160"/>
        <v>15541</v>
      </c>
      <c r="I989" s="910">
        <f t="shared" ref="I989:I1052" si="163">SUM(Y989:CY989)</f>
        <v>12671</v>
      </c>
      <c r="J989" s="910">
        <f t="shared" ref="J989:J1052" si="164">SUM(DL989:GL989)</f>
        <v>14080</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t="15" hidden="1" x14ac:dyDescent="0.25">
      <c r="A990" s="79" t="s">
        <v>48</v>
      </c>
      <c r="B990" s="471" t="s">
        <v>1028</v>
      </c>
      <c r="C990" s="29" t="str">
        <f t="shared" si="155"/>
        <v>England – PCNs - SOUTH HARDWICK PCN</v>
      </c>
      <c r="D990" s="50">
        <f t="shared" si="156"/>
        <v>26747</v>
      </c>
      <c r="E990" s="50">
        <f t="shared" si="157"/>
        <v>29003</v>
      </c>
      <c r="F990" s="51">
        <f t="shared" si="158"/>
        <v>64244</v>
      </c>
      <c r="G990" s="51">
        <f t="shared" si="159"/>
        <v>31111</v>
      </c>
      <c r="H990" s="52">
        <f t="shared" si="160"/>
        <v>33133</v>
      </c>
      <c r="I990" s="910">
        <f t="shared" si="163"/>
        <v>26747</v>
      </c>
      <c r="J990" s="910">
        <f t="shared" si="164"/>
        <v>29003</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t="15" hidden="1" x14ac:dyDescent="0.25">
      <c r="A991" s="79" t="s">
        <v>48</v>
      </c>
      <c r="B991" s="471" t="s">
        <v>1029</v>
      </c>
      <c r="C991" s="29" t="str">
        <f t="shared" si="155"/>
        <v>England – PCNs - SOUTH ISLINGTON PCN</v>
      </c>
      <c r="D991" s="50">
        <f t="shared" si="156"/>
        <v>30525</v>
      </c>
      <c r="E991" s="50">
        <f t="shared" si="157"/>
        <v>31297</v>
      </c>
      <c r="F991" s="51">
        <f t="shared" si="158"/>
        <v>67928</v>
      </c>
      <c r="G991" s="51">
        <f t="shared" si="159"/>
        <v>33579</v>
      </c>
      <c r="H991" s="52">
        <f t="shared" si="160"/>
        <v>34349</v>
      </c>
      <c r="I991" s="910">
        <f t="shared" si="163"/>
        <v>30525</v>
      </c>
      <c r="J991" s="910">
        <f t="shared" si="164"/>
        <v>31297</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t="15" hidden="1" x14ac:dyDescent="0.25">
      <c r="A992" s="79" t="s">
        <v>48</v>
      </c>
      <c r="B992" s="471" t="s">
        <v>1030</v>
      </c>
      <c r="C992" s="29" t="str">
        <f t="shared" si="155"/>
        <v>England – PCNs - SOUTH LINCOLN PCN</v>
      </c>
      <c r="D992" s="50">
        <f t="shared" si="156"/>
        <v>18740</v>
      </c>
      <c r="E992" s="50">
        <f t="shared" si="157"/>
        <v>21400</v>
      </c>
      <c r="F992" s="51">
        <f t="shared" si="158"/>
        <v>46269</v>
      </c>
      <c r="G992" s="51">
        <f t="shared" si="159"/>
        <v>21840</v>
      </c>
      <c r="H992" s="52">
        <f t="shared" si="160"/>
        <v>24429</v>
      </c>
      <c r="I992" s="910">
        <f t="shared" si="163"/>
        <v>18740</v>
      </c>
      <c r="J992" s="910">
        <f t="shared" si="164"/>
        <v>21400</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t="15" hidden="1" x14ac:dyDescent="0.25">
      <c r="A993" s="79" t="s">
        <v>48</v>
      </c>
      <c r="B993" s="471" t="s">
        <v>1031</v>
      </c>
      <c r="C993" s="29" t="str">
        <f t="shared" si="155"/>
        <v>England – PCNs - SOUTH LINCOLNSHIRE RURAL PCN</v>
      </c>
      <c r="D993" s="50">
        <f t="shared" si="156"/>
        <v>37646</v>
      </c>
      <c r="E993" s="50">
        <f t="shared" si="157"/>
        <v>41550</v>
      </c>
      <c r="F993" s="51">
        <f t="shared" si="158"/>
        <v>90299</v>
      </c>
      <c r="G993" s="51">
        <f t="shared" si="159"/>
        <v>43385</v>
      </c>
      <c r="H993" s="52">
        <f t="shared" si="160"/>
        <v>46914</v>
      </c>
      <c r="I993" s="910">
        <f t="shared" si="163"/>
        <v>37646</v>
      </c>
      <c r="J993" s="910">
        <f t="shared" si="164"/>
        <v>41550</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t="15" hidden="1" x14ac:dyDescent="0.25">
      <c r="A994" s="79" t="s">
        <v>48</v>
      </c>
      <c r="B994" s="471" t="s">
        <v>1032</v>
      </c>
      <c r="C994" s="29" t="str">
        <f t="shared" si="155"/>
        <v>England – PCNs - SOUTH NORFOLK HIP PCN</v>
      </c>
      <c r="D994" s="50">
        <f t="shared" si="156"/>
        <v>33258</v>
      </c>
      <c r="E994" s="50">
        <f t="shared" si="157"/>
        <v>36003</v>
      </c>
      <c r="F994" s="51">
        <f t="shared" si="158"/>
        <v>78376</v>
      </c>
      <c r="G994" s="51">
        <f t="shared" si="159"/>
        <v>37890</v>
      </c>
      <c r="H994" s="52">
        <f t="shared" si="160"/>
        <v>40486</v>
      </c>
      <c r="I994" s="910">
        <f t="shared" si="163"/>
        <v>33258</v>
      </c>
      <c r="J994" s="910">
        <f t="shared" si="164"/>
        <v>36003</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t="15" hidden="1" x14ac:dyDescent="0.25">
      <c r="A995" s="79" t="s">
        <v>48</v>
      </c>
      <c r="B995" s="471" t="s">
        <v>1033</v>
      </c>
      <c r="C995" s="29" t="str">
        <f t="shared" si="155"/>
        <v>England – PCNs - SOUTH ONE NEWHAM PCN</v>
      </c>
      <c r="D995" s="50">
        <f t="shared" si="156"/>
        <v>14249</v>
      </c>
      <c r="E995" s="50">
        <f t="shared" si="157"/>
        <v>14441</v>
      </c>
      <c r="F995" s="51">
        <f t="shared" si="158"/>
        <v>33275</v>
      </c>
      <c r="G995" s="51">
        <f t="shared" si="159"/>
        <v>16591</v>
      </c>
      <c r="H995" s="52">
        <f t="shared" si="160"/>
        <v>16684</v>
      </c>
      <c r="I995" s="910">
        <f t="shared" si="163"/>
        <v>14249</v>
      </c>
      <c r="J995" s="910">
        <f t="shared" si="164"/>
        <v>14441</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t="15" hidden="1" x14ac:dyDescent="0.25">
      <c r="A996" s="79" t="s">
        <v>48</v>
      </c>
      <c r="B996" s="471" t="s">
        <v>1034</v>
      </c>
      <c r="C996" s="29" t="str">
        <f t="shared" si="155"/>
        <v>England – PCNs - SOUTH PETERBOROUGH PCN</v>
      </c>
      <c r="D996" s="50">
        <f t="shared" si="156"/>
        <v>23120</v>
      </c>
      <c r="E996" s="50">
        <f t="shared" si="157"/>
        <v>25292</v>
      </c>
      <c r="F996" s="51">
        <f t="shared" si="158"/>
        <v>57244</v>
      </c>
      <c r="G996" s="51">
        <f t="shared" si="159"/>
        <v>27714</v>
      </c>
      <c r="H996" s="52">
        <f t="shared" si="160"/>
        <v>29530</v>
      </c>
      <c r="I996" s="910">
        <f t="shared" si="163"/>
        <v>23120</v>
      </c>
      <c r="J996" s="910">
        <f t="shared" si="164"/>
        <v>25292</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t="15" hidden="1" x14ac:dyDescent="0.25">
      <c r="A997" s="79" t="s">
        <v>48</v>
      </c>
      <c r="B997" s="471" t="s">
        <v>1035</v>
      </c>
      <c r="C997" s="29" t="str">
        <f t="shared" si="155"/>
        <v>England – PCNs - SOUTH RURAL PCN</v>
      </c>
      <c r="D997" s="50">
        <f t="shared" si="156"/>
        <v>21852</v>
      </c>
      <c r="E997" s="50">
        <f t="shared" si="157"/>
        <v>24058</v>
      </c>
      <c r="F997" s="51">
        <f t="shared" si="158"/>
        <v>51831</v>
      </c>
      <c r="G997" s="51">
        <f t="shared" si="159"/>
        <v>24861</v>
      </c>
      <c r="H997" s="52">
        <f t="shared" si="160"/>
        <v>26970</v>
      </c>
      <c r="I997" s="910">
        <f t="shared" si="163"/>
        <v>21852</v>
      </c>
      <c r="J997" s="910">
        <f t="shared" si="164"/>
        <v>24058</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t="15" hidden="1" x14ac:dyDescent="0.25">
      <c r="A998" s="79" t="s">
        <v>48</v>
      </c>
      <c r="B998" s="471" t="s">
        <v>1036</v>
      </c>
      <c r="C998" s="29" t="str">
        <f t="shared" si="155"/>
        <v>England – PCNs - SOUTH SEFTON PCN</v>
      </c>
      <c r="D998" s="50">
        <f t="shared" si="156"/>
        <v>48291</v>
      </c>
      <c r="E998" s="50">
        <f t="shared" si="157"/>
        <v>52977</v>
      </c>
      <c r="F998" s="51">
        <f t="shared" si="158"/>
        <v>117235</v>
      </c>
      <c r="G998" s="51">
        <f t="shared" si="159"/>
        <v>56498</v>
      </c>
      <c r="H998" s="52">
        <f t="shared" si="160"/>
        <v>60737</v>
      </c>
      <c r="I998" s="910">
        <f t="shared" si="163"/>
        <v>48291</v>
      </c>
      <c r="J998" s="910">
        <f t="shared" si="164"/>
        <v>52977</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t="15" hidden="1" x14ac:dyDescent="0.25">
      <c r="A999" s="79" t="s">
        <v>48</v>
      </c>
      <c r="B999" s="471" t="s">
        <v>1037</v>
      </c>
      <c r="C999" s="29" t="str">
        <f t="shared" si="155"/>
        <v>England – PCNs - SOUTH SOMERSET EAST - RPN PCN</v>
      </c>
      <c r="D999" s="50">
        <f t="shared" si="156"/>
        <v>13347</v>
      </c>
      <c r="E999" s="50">
        <f t="shared" si="157"/>
        <v>14684</v>
      </c>
      <c r="F999" s="51">
        <f t="shared" si="158"/>
        <v>31736</v>
      </c>
      <c r="G999" s="51">
        <f t="shared" si="159"/>
        <v>15214</v>
      </c>
      <c r="H999" s="52">
        <f t="shared" si="160"/>
        <v>16522</v>
      </c>
      <c r="I999" s="910">
        <f t="shared" si="163"/>
        <v>13347</v>
      </c>
      <c r="J999" s="910">
        <f t="shared" si="164"/>
        <v>14684</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t="15" hidden="1" x14ac:dyDescent="0.25">
      <c r="A1000" s="79" t="s">
        <v>48</v>
      </c>
      <c r="B1000" s="471" t="s">
        <v>1038</v>
      </c>
      <c r="C1000" s="29" t="str">
        <f t="shared" si="155"/>
        <v>England – PCNs - SOUTH SOMERSET WEST PCN</v>
      </c>
      <c r="D1000" s="50">
        <f t="shared" si="156"/>
        <v>14135</v>
      </c>
      <c r="E1000" s="50">
        <f t="shared" si="157"/>
        <v>15747</v>
      </c>
      <c r="F1000" s="51">
        <f t="shared" si="158"/>
        <v>33756</v>
      </c>
      <c r="G1000" s="51">
        <f t="shared" si="159"/>
        <v>16047</v>
      </c>
      <c r="H1000" s="52">
        <f t="shared" si="160"/>
        <v>17709</v>
      </c>
      <c r="I1000" s="910">
        <f t="shared" si="163"/>
        <v>14135</v>
      </c>
      <c r="J1000" s="910">
        <f t="shared" si="164"/>
        <v>15747</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t="15" hidden="1" x14ac:dyDescent="0.25">
      <c r="A1001" s="79" t="s">
        <v>48</v>
      </c>
      <c r="B1001" s="471" t="s">
        <v>1039</v>
      </c>
      <c r="C1001" s="29" t="str">
        <f t="shared" si="155"/>
        <v>England – PCNs - SOUTH SOUTHALL PCN</v>
      </c>
      <c r="D1001" s="50">
        <f t="shared" si="156"/>
        <v>28075</v>
      </c>
      <c r="E1001" s="50">
        <f t="shared" si="157"/>
        <v>21733</v>
      </c>
      <c r="F1001" s="51">
        <f t="shared" si="158"/>
        <v>58142</v>
      </c>
      <c r="G1001" s="51">
        <f t="shared" si="159"/>
        <v>32317</v>
      </c>
      <c r="H1001" s="52">
        <f t="shared" si="160"/>
        <v>25825</v>
      </c>
      <c r="I1001" s="910">
        <f t="shared" si="163"/>
        <v>28075</v>
      </c>
      <c r="J1001" s="910">
        <f t="shared" si="164"/>
        <v>21733</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t="15" hidden="1" x14ac:dyDescent="0.25">
      <c r="A1002" s="79" t="s">
        <v>48</v>
      </c>
      <c r="B1002" s="471" t="s">
        <v>1040</v>
      </c>
      <c r="C1002" s="29" t="str">
        <f t="shared" si="155"/>
        <v>England – PCNs - SOUTH SOUTHWARK PCN</v>
      </c>
      <c r="D1002" s="50">
        <f t="shared" si="156"/>
        <v>58568</v>
      </c>
      <c r="E1002" s="50">
        <f t="shared" si="157"/>
        <v>63078</v>
      </c>
      <c r="F1002" s="51">
        <f t="shared" si="158"/>
        <v>139792</v>
      </c>
      <c r="G1002" s="51">
        <f t="shared" si="159"/>
        <v>67840</v>
      </c>
      <c r="H1002" s="52">
        <f t="shared" si="160"/>
        <v>71952</v>
      </c>
      <c r="I1002" s="910">
        <f t="shared" si="163"/>
        <v>58568</v>
      </c>
      <c r="J1002" s="910">
        <f t="shared" si="164"/>
        <v>63078</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t="15" hidden="1" x14ac:dyDescent="0.25">
      <c r="A1003" s="79" t="s">
        <v>48</v>
      </c>
      <c r="B1003" s="471" t="s">
        <v>1041</v>
      </c>
      <c r="C1003" s="29" t="str">
        <f t="shared" si="155"/>
        <v>England – PCNs - SOUTH STOKE CENTRAL PCN</v>
      </c>
      <c r="D1003" s="50">
        <f t="shared" si="156"/>
        <v>18786</v>
      </c>
      <c r="E1003" s="50">
        <f t="shared" si="157"/>
        <v>19798</v>
      </c>
      <c r="F1003" s="51">
        <f t="shared" si="158"/>
        <v>44976</v>
      </c>
      <c r="G1003" s="51">
        <f t="shared" si="159"/>
        <v>21953</v>
      </c>
      <c r="H1003" s="52">
        <f t="shared" si="160"/>
        <v>23023</v>
      </c>
      <c r="I1003" s="910">
        <f t="shared" si="163"/>
        <v>18786</v>
      </c>
      <c r="J1003" s="910">
        <f t="shared" si="164"/>
        <v>19798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t="15" hidden="1" x14ac:dyDescent="0.25">
      <c r="A1004" s="79" t="s">
        <v>48</v>
      </c>
      <c r="B1004" s="471" t="s">
        <v>1042</v>
      </c>
      <c r="C1004" s="29" t="str">
        <f t="shared" ref="C1004:C1067" si="165">CONCATENATE(A1004," - ",B1004)</f>
        <v>England – PCNs - SOUTH STOKE WEST PCN</v>
      </c>
      <c r="D1004" s="50">
        <f t="shared" ref="D1004:D1067" si="166">I1004</f>
        <v>13130</v>
      </c>
      <c r="E1004" s="50">
        <f t="shared" ref="E1004:E1067" si="167">J1004</f>
        <v>14062</v>
      </c>
      <c r="F1004" s="51">
        <f t="shared" ref="F1004:F1067" si="168">G1004+H1004</f>
        <v>31583</v>
      </c>
      <c r="G1004" s="51">
        <f t="shared" ref="G1004:G1067" si="169">SUM(M1004:CY1004)</f>
        <v>15325</v>
      </c>
      <c r="H1004" s="52">
        <f t="shared" ref="H1004:H1067" si="170">SUM(CZ1004:GL1004)</f>
        <v>16258</v>
      </c>
      <c r="I1004" s="910">
        <f t="shared" si="163"/>
        <v>13130</v>
      </c>
      <c r="J1004" s="910">
        <f t="shared" si="164"/>
        <v>14062</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t="15" hidden="1" x14ac:dyDescent="0.25">
      <c r="A1005" s="79" t="s">
        <v>48</v>
      </c>
      <c r="B1005" s="471" t="s">
        <v>1043</v>
      </c>
      <c r="C1005" s="29" t="str">
        <f t="shared" si="165"/>
        <v>England – PCNs - SOUTH TANDRIDGE PCN</v>
      </c>
      <c r="D1005" s="50">
        <f t="shared" si="166"/>
        <v>13033</v>
      </c>
      <c r="E1005" s="50">
        <f t="shared" si="167"/>
        <v>14440</v>
      </c>
      <c r="F1005" s="51">
        <f t="shared" si="168"/>
        <v>31911</v>
      </c>
      <c r="G1005" s="51">
        <f t="shared" si="169"/>
        <v>15272</v>
      </c>
      <c r="H1005" s="52">
        <f t="shared" si="170"/>
        <v>16639</v>
      </c>
      <c r="I1005" s="910">
        <f t="shared" si="163"/>
        <v>13033</v>
      </c>
      <c r="J1005" s="910">
        <f t="shared" si="164"/>
        <v>14440</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t="15" hidden="1" x14ac:dyDescent="0.25">
      <c r="A1006" s="79" t="s">
        <v>48</v>
      </c>
      <c r="B1006" s="471" t="s">
        <v>1044</v>
      </c>
      <c r="C1006" s="29" t="str">
        <f t="shared" si="165"/>
        <v>England – PCNs - SOUTH TRAFFORD PCN</v>
      </c>
      <c r="D1006" s="50">
        <f t="shared" si="166"/>
        <v>12456</v>
      </c>
      <c r="E1006" s="50">
        <f t="shared" si="167"/>
        <v>13324</v>
      </c>
      <c r="F1006" s="51">
        <f t="shared" si="168"/>
        <v>30101</v>
      </c>
      <c r="G1006" s="51">
        <f t="shared" si="169"/>
        <v>14654</v>
      </c>
      <c r="H1006" s="52">
        <f t="shared" si="170"/>
        <v>15447</v>
      </c>
      <c r="I1006" s="910">
        <f t="shared" si="163"/>
        <v>12456</v>
      </c>
      <c r="J1006" s="910">
        <f t="shared" si="164"/>
        <v>13324</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t="15" hidden="1" x14ac:dyDescent="0.25">
      <c r="A1007" s="79" t="s">
        <v>48</v>
      </c>
      <c r="B1007" s="471" t="s">
        <v>1045</v>
      </c>
      <c r="C1007" s="29" t="str">
        <f t="shared" si="165"/>
        <v>England – PCNs - SOUTH TYNESIDE EAST PCN</v>
      </c>
      <c r="D1007" s="50">
        <f t="shared" si="166"/>
        <v>18339</v>
      </c>
      <c r="E1007" s="50">
        <f t="shared" si="167"/>
        <v>17709</v>
      </c>
      <c r="F1007" s="51">
        <f t="shared" si="168"/>
        <v>41578</v>
      </c>
      <c r="G1007" s="51">
        <f t="shared" si="169"/>
        <v>21203</v>
      </c>
      <c r="H1007" s="52">
        <f t="shared" si="170"/>
        <v>20375</v>
      </c>
      <c r="I1007" s="910">
        <f t="shared" si="163"/>
        <v>18339</v>
      </c>
      <c r="J1007" s="910">
        <f t="shared" si="164"/>
        <v>17709</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t="15" hidden="1" x14ac:dyDescent="0.25">
      <c r="A1008" s="79" t="s">
        <v>48</v>
      </c>
      <c r="B1008" s="471" t="s">
        <v>1046</v>
      </c>
      <c r="C1008" s="29" t="str">
        <f t="shared" si="165"/>
        <v>England – PCNs - SOUTH TYNESIDE SOUTH PCN</v>
      </c>
      <c r="D1008" s="50">
        <f t="shared" si="166"/>
        <v>25120</v>
      </c>
      <c r="E1008" s="50">
        <f t="shared" si="167"/>
        <v>27187</v>
      </c>
      <c r="F1008" s="51">
        <f t="shared" si="168"/>
        <v>60022</v>
      </c>
      <c r="G1008" s="51">
        <f t="shared" si="169"/>
        <v>29134</v>
      </c>
      <c r="H1008" s="52">
        <f t="shared" si="170"/>
        <v>30888</v>
      </c>
      <c r="I1008" s="910">
        <f t="shared" si="163"/>
        <v>25120</v>
      </c>
      <c r="J1008" s="910">
        <f t="shared" si="164"/>
        <v>27187</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t="15" hidden="1" x14ac:dyDescent="0.25">
      <c r="A1009" s="79" t="s">
        <v>48</v>
      </c>
      <c r="B1009" s="471" t="s">
        <v>1047</v>
      </c>
      <c r="C1009" s="29" t="str">
        <f t="shared" si="165"/>
        <v>England – PCNs - SOUTH TYNESIDE WEST PCN</v>
      </c>
      <c r="D1009" s="50">
        <f t="shared" si="166"/>
        <v>18137</v>
      </c>
      <c r="E1009" s="50">
        <f t="shared" si="167"/>
        <v>19534</v>
      </c>
      <c r="F1009" s="51">
        <f t="shared" si="168"/>
        <v>43524</v>
      </c>
      <c r="G1009" s="51">
        <f t="shared" si="169"/>
        <v>21149</v>
      </c>
      <c r="H1009" s="52">
        <f t="shared" si="170"/>
        <v>22375</v>
      </c>
      <c r="I1009" s="910">
        <f t="shared" si="163"/>
        <v>18137</v>
      </c>
      <c r="J1009" s="910">
        <f t="shared" si="164"/>
        <v>19534</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t="15" hidden="1" x14ac:dyDescent="0.25">
      <c r="A1010" s="79" t="s">
        <v>48</v>
      </c>
      <c r="B1010" s="471" t="s">
        <v>1048</v>
      </c>
      <c r="C1010" s="29" t="str">
        <f t="shared" si="165"/>
        <v>England – PCNs - SOUTH UTTLESFORD PCN</v>
      </c>
      <c r="D1010" s="50">
        <f t="shared" si="166"/>
        <v>20685</v>
      </c>
      <c r="E1010" s="50">
        <f t="shared" si="167"/>
        <v>22695</v>
      </c>
      <c r="F1010" s="51">
        <f t="shared" si="168"/>
        <v>50904</v>
      </c>
      <c r="G1010" s="51">
        <f t="shared" si="169"/>
        <v>24571</v>
      </c>
      <c r="H1010" s="52">
        <f t="shared" si="170"/>
        <v>26333</v>
      </c>
      <c r="I1010" s="910">
        <f t="shared" si="163"/>
        <v>20685</v>
      </c>
      <c r="J1010" s="910">
        <f t="shared" si="164"/>
        <v>22695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t="15" hidden="1" x14ac:dyDescent="0.25">
      <c r="A1011" s="79" t="s">
        <v>48</v>
      </c>
      <c r="B1011" s="471" t="s">
        <v>1049</v>
      </c>
      <c r="C1011" s="29" t="str">
        <f t="shared" si="165"/>
        <v>England – PCNs - SOUTH WARRINGTON PCN</v>
      </c>
      <c r="D1011" s="50">
        <f t="shared" si="166"/>
        <v>20446</v>
      </c>
      <c r="E1011" s="50">
        <f t="shared" si="167"/>
        <v>22580</v>
      </c>
      <c r="F1011" s="51">
        <f t="shared" si="168"/>
        <v>49504</v>
      </c>
      <c r="G1011" s="51">
        <f t="shared" si="169"/>
        <v>23747</v>
      </c>
      <c r="H1011" s="52">
        <f t="shared" si="170"/>
        <v>25757</v>
      </c>
      <c r="I1011" s="910">
        <f t="shared" si="163"/>
        <v>20446</v>
      </c>
      <c r="J1011" s="910">
        <f t="shared" si="164"/>
        <v>22580</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t="15" hidden="1" x14ac:dyDescent="0.25">
      <c r="A1012" s="79" t="s">
        <v>48</v>
      </c>
      <c r="B1012" s="471" t="s">
        <v>1050</v>
      </c>
      <c r="C1012" s="29" t="str">
        <f t="shared" si="165"/>
        <v>England – PCNs - SOUTH WAVENEY PCN</v>
      </c>
      <c r="D1012" s="50">
        <f t="shared" si="166"/>
        <v>21185</v>
      </c>
      <c r="E1012" s="50">
        <f t="shared" si="167"/>
        <v>23001</v>
      </c>
      <c r="F1012" s="51">
        <f t="shared" si="168"/>
        <v>49044</v>
      </c>
      <c r="G1012" s="51">
        <f t="shared" si="169"/>
        <v>23612</v>
      </c>
      <c r="H1012" s="52">
        <f t="shared" si="170"/>
        <v>25432</v>
      </c>
      <c r="I1012" s="910">
        <f t="shared" si="163"/>
        <v>21185</v>
      </c>
      <c r="J1012" s="910">
        <f t="shared" si="164"/>
        <v>23001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t="15" hidden="1" x14ac:dyDescent="0.25">
      <c r="A1013" s="79" t="s">
        <v>48</v>
      </c>
      <c r="B1013" s="471" t="s">
        <v>1051</v>
      </c>
      <c r="C1013" s="29" t="str">
        <f t="shared" si="165"/>
        <v>England – PCNs - SOUTH WEST BIRMINGHAM PCN</v>
      </c>
      <c r="D1013" s="50">
        <f t="shared" si="166"/>
        <v>11417</v>
      </c>
      <c r="E1013" s="50">
        <f t="shared" si="167"/>
        <v>12936</v>
      </c>
      <c r="F1013" s="51">
        <f t="shared" si="168"/>
        <v>29276</v>
      </c>
      <c r="G1013" s="51">
        <f t="shared" si="169"/>
        <v>13897</v>
      </c>
      <c r="H1013" s="52">
        <f t="shared" si="170"/>
        <v>15379</v>
      </c>
      <c r="I1013" s="910">
        <f t="shared" si="163"/>
        <v>11417</v>
      </c>
      <c r="J1013" s="910">
        <f t="shared" si="164"/>
        <v>12936</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t="15" hidden="1" x14ac:dyDescent="0.25">
      <c r="A1014" s="79" t="s">
        <v>48</v>
      </c>
      <c r="B1014" s="471" t="s">
        <v>1052</v>
      </c>
      <c r="C1014" s="29" t="str">
        <f t="shared" si="165"/>
        <v>England – PCNs - SOUTH WEST MERTON PCN</v>
      </c>
      <c r="D1014" s="50">
        <f t="shared" si="166"/>
        <v>15489</v>
      </c>
      <c r="E1014" s="50">
        <f t="shared" si="167"/>
        <v>16784</v>
      </c>
      <c r="F1014" s="51">
        <f t="shared" si="168"/>
        <v>37817</v>
      </c>
      <c r="G1014" s="51">
        <f t="shared" si="169"/>
        <v>18291</v>
      </c>
      <c r="H1014" s="52">
        <f t="shared" si="170"/>
        <v>19526</v>
      </c>
      <c r="I1014" s="910">
        <f t="shared" si="163"/>
        <v>15489</v>
      </c>
      <c r="J1014" s="910">
        <f t="shared" si="164"/>
        <v>16784</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t="15" hidden="1" x14ac:dyDescent="0.25">
      <c r="A1015" s="79" t="s">
        <v>48</v>
      </c>
      <c r="B1015" s="471" t="s">
        <v>1053</v>
      </c>
      <c r="C1015" s="29" t="str">
        <f t="shared" si="165"/>
        <v>England – PCNs - SOUTH WEST PCN</v>
      </c>
      <c r="D1015" s="50">
        <f t="shared" si="166"/>
        <v>18883</v>
      </c>
      <c r="E1015" s="50">
        <f t="shared" si="167"/>
        <v>20207</v>
      </c>
      <c r="F1015" s="51">
        <f t="shared" si="168"/>
        <v>46612</v>
      </c>
      <c r="G1015" s="51">
        <f t="shared" si="169"/>
        <v>22718</v>
      </c>
      <c r="H1015" s="52">
        <f t="shared" si="170"/>
        <v>23894</v>
      </c>
      <c r="I1015" s="910">
        <f t="shared" si="163"/>
        <v>18883</v>
      </c>
      <c r="J1015" s="910">
        <f t="shared" si="164"/>
        <v>20207</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t="15" hidden="1" x14ac:dyDescent="0.25">
      <c r="A1016" s="79" t="s">
        <v>48</v>
      </c>
      <c r="B1016" s="471" t="s">
        <v>1054</v>
      </c>
      <c r="C1016" s="29" t="str">
        <f t="shared" si="165"/>
        <v>England – PCNs - SOUTH WESTMINSTER PCN</v>
      </c>
      <c r="D1016" s="50">
        <f t="shared" si="166"/>
        <v>34750</v>
      </c>
      <c r="E1016" s="50">
        <f t="shared" si="167"/>
        <v>37456</v>
      </c>
      <c r="F1016" s="51">
        <f t="shared" si="168"/>
        <v>77220</v>
      </c>
      <c r="G1016" s="51">
        <f t="shared" si="169"/>
        <v>37303</v>
      </c>
      <c r="H1016" s="52">
        <f t="shared" si="170"/>
        <v>39917</v>
      </c>
      <c r="I1016" s="910">
        <f t="shared" si="163"/>
        <v>34750</v>
      </c>
      <c r="J1016" s="910">
        <f t="shared" si="164"/>
        <v>37456</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t="15" hidden="1" x14ac:dyDescent="0.25">
      <c r="A1017" s="79" t="s">
        <v>48</v>
      </c>
      <c r="B1017" s="471" t="s">
        <v>1055</v>
      </c>
      <c r="C1017" s="29" t="str">
        <f t="shared" si="165"/>
        <v>England – PCNs - SOUTH WORCESTERSHIRE MALVERN TOWN PCN</v>
      </c>
      <c r="D1017" s="50">
        <f t="shared" si="166"/>
        <v>15677</v>
      </c>
      <c r="E1017" s="50">
        <f t="shared" si="167"/>
        <v>17480</v>
      </c>
      <c r="F1017" s="51">
        <f t="shared" si="168"/>
        <v>37128</v>
      </c>
      <c r="G1017" s="51">
        <f t="shared" si="169"/>
        <v>17672</v>
      </c>
      <c r="H1017" s="52">
        <f t="shared" si="170"/>
        <v>19456</v>
      </c>
      <c r="I1017" s="910">
        <f t="shared" si="163"/>
        <v>15677</v>
      </c>
      <c r="J1017" s="910">
        <f t="shared" si="164"/>
        <v>17480</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t="15" hidden="1" x14ac:dyDescent="0.25">
      <c r="A1018" s="79" t="s">
        <v>48</v>
      </c>
      <c r="B1018" s="471" t="s">
        <v>1056</v>
      </c>
      <c r="C1018" s="29" t="str">
        <f t="shared" si="165"/>
        <v>England – PCNs - SOUTH WORCS DROITWITCH &amp; OMBERSLEY PCN</v>
      </c>
      <c r="D1018" s="50">
        <f t="shared" si="166"/>
        <v>21789</v>
      </c>
      <c r="E1018" s="50">
        <f t="shared" si="167"/>
        <v>23793</v>
      </c>
      <c r="F1018" s="51">
        <f t="shared" si="168"/>
        <v>51736</v>
      </c>
      <c r="G1018" s="51">
        <f t="shared" si="169"/>
        <v>24940</v>
      </c>
      <c r="H1018" s="52">
        <f t="shared" si="170"/>
        <v>26796</v>
      </c>
      <c r="I1018" s="910">
        <f t="shared" si="163"/>
        <v>21789</v>
      </c>
      <c r="J1018" s="910">
        <f t="shared" si="164"/>
        <v>23793</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t="15" hidden="1" x14ac:dyDescent="0.25">
      <c r="A1019" s="79" t="s">
        <v>48</v>
      </c>
      <c r="B1019" s="471" t="s">
        <v>1057</v>
      </c>
      <c r="C1019" s="29" t="str">
        <f t="shared" si="165"/>
        <v>England – PCNs - SOUTH WORCS PERSHORE &amp; UPTON PCN</v>
      </c>
      <c r="D1019" s="50">
        <f t="shared" si="166"/>
        <v>13673</v>
      </c>
      <c r="E1019" s="50">
        <f t="shared" si="167"/>
        <v>15242</v>
      </c>
      <c r="F1019" s="51">
        <f t="shared" si="168"/>
        <v>32229</v>
      </c>
      <c r="G1019" s="51">
        <f t="shared" si="169"/>
        <v>15362</v>
      </c>
      <c r="H1019" s="52">
        <f t="shared" si="170"/>
        <v>16867</v>
      </c>
      <c r="I1019" s="910">
        <f t="shared" si="163"/>
        <v>13673</v>
      </c>
      <c r="J1019" s="910">
        <f t="shared" si="164"/>
        <v>15242</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t="15" hidden="1" x14ac:dyDescent="0.25">
      <c r="A1020" s="79" t="s">
        <v>48</v>
      </c>
      <c r="B1020" s="471" t="s">
        <v>1058</v>
      </c>
      <c r="C1020" s="29" t="str">
        <f t="shared" si="165"/>
        <v>England – PCNs - SOUTH WORCS VALE OF EVESHAM HEALTH PCN</v>
      </c>
      <c r="D1020" s="50">
        <f t="shared" si="166"/>
        <v>24585</v>
      </c>
      <c r="E1020" s="50">
        <f t="shared" si="167"/>
        <v>26592</v>
      </c>
      <c r="F1020" s="51">
        <f t="shared" si="168"/>
        <v>58098</v>
      </c>
      <c r="G1020" s="51">
        <f t="shared" si="169"/>
        <v>28173</v>
      </c>
      <c r="H1020" s="52">
        <f t="shared" si="170"/>
        <v>29925</v>
      </c>
      <c r="I1020" s="910">
        <f t="shared" si="163"/>
        <v>24585</v>
      </c>
      <c r="J1020" s="910">
        <f t="shared" si="164"/>
        <v>26592</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t="15" hidden="1" x14ac:dyDescent="0.25">
      <c r="A1021" s="79" t="s">
        <v>48</v>
      </c>
      <c r="B1021" s="471" t="s">
        <v>1059</v>
      </c>
      <c r="C1021" s="29" t="str">
        <f t="shared" si="165"/>
        <v>England – PCNs - SOUTH WORCS WORCESTER CITY GP PCN</v>
      </c>
      <c r="D1021" s="50">
        <f t="shared" si="166"/>
        <v>49594</v>
      </c>
      <c r="E1021" s="50">
        <f t="shared" si="167"/>
        <v>53000</v>
      </c>
      <c r="F1021" s="51">
        <f t="shared" si="168"/>
        <v>118368</v>
      </c>
      <c r="G1021" s="51">
        <f t="shared" si="169"/>
        <v>57649</v>
      </c>
      <c r="H1021" s="52">
        <f t="shared" si="170"/>
        <v>60719</v>
      </c>
      <c r="I1021" s="910">
        <f t="shared" si="163"/>
        <v>49594</v>
      </c>
      <c r="J1021" s="910">
        <f t="shared" si="164"/>
        <v>53000</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t="15" hidden="1" x14ac:dyDescent="0.25">
      <c r="A1022" s="79" t="s">
        <v>48</v>
      </c>
      <c r="B1022" s="471" t="s">
        <v>1060</v>
      </c>
      <c r="C1022" s="29" t="str">
        <f t="shared" si="165"/>
        <v>England – PCNs - SOUTHAMPTON BITTERNE PCN</v>
      </c>
      <c r="D1022" s="50">
        <f t="shared" si="166"/>
        <v>13889</v>
      </c>
      <c r="E1022" s="50">
        <f t="shared" si="167"/>
        <v>14807</v>
      </c>
      <c r="F1022" s="51">
        <f t="shared" si="168"/>
        <v>33556</v>
      </c>
      <c r="G1022" s="51">
        <f t="shared" si="169"/>
        <v>16389</v>
      </c>
      <c r="H1022" s="52">
        <f t="shared" si="170"/>
        <v>17167</v>
      </c>
      <c r="I1022" s="910">
        <f t="shared" si="163"/>
        <v>13889</v>
      </c>
      <c r="J1022" s="910">
        <f t="shared" si="164"/>
        <v>14807</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t="15" hidden="1" x14ac:dyDescent="0.25">
      <c r="A1023" s="79" t="s">
        <v>48</v>
      </c>
      <c r="B1023" s="471" t="s">
        <v>1061</v>
      </c>
      <c r="C1023" s="29" t="str">
        <f t="shared" si="165"/>
        <v>England – PCNs - SOUTHAMPTON CENTRAL PCN</v>
      </c>
      <c r="D1023" s="50">
        <f t="shared" si="166"/>
        <v>21450</v>
      </c>
      <c r="E1023" s="50">
        <f t="shared" si="167"/>
        <v>18068</v>
      </c>
      <c r="F1023" s="51">
        <f t="shared" si="168"/>
        <v>46203</v>
      </c>
      <c r="G1023" s="51">
        <f t="shared" si="169"/>
        <v>24824</v>
      </c>
      <c r="H1023" s="52">
        <f t="shared" si="170"/>
        <v>21379</v>
      </c>
      <c r="I1023" s="910">
        <f t="shared" si="163"/>
        <v>21450</v>
      </c>
      <c r="J1023" s="910">
        <f t="shared" si="164"/>
        <v>18068</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t="15" hidden="1" x14ac:dyDescent="0.25">
      <c r="A1024" s="79" t="s">
        <v>48</v>
      </c>
      <c r="B1024" s="471" t="s">
        <v>1062</v>
      </c>
      <c r="C1024" s="29" t="str">
        <f t="shared" si="165"/>
        <v>England – PCNs - SOUTHAMPTON LIVING WELL PARTNERSHIP PCN</v>
      </c>
      <c r="D1024" s="50">
        <f t="shared" si="166"/>
        <v>17295</v>
      </c>
      <c r="E1024" s="50">
        <f t="shared" si="167"/>
        <v>18624</v>
      </c>
      <c r="F1024" s="51">
        <f t="shared" si="168"/>
        <v>42358</v>
      </c>
      <c r="G1024" s="51">
        <f t="shared" si="169"/>
        <v>20568</v>
      </c>
      <c r="H1024" s="52">
        <f t="shared" si="170"/>
        <v>21790</v>
      </c>
      <c r="I1024" s="910">
        <f t="shared" si="163"/>
        <v>17295</v>
      </c>
      <c r="J1024" s="910">
        <f t="shared" si="164"/>
        <v>18624</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t="15" hidden="1" x14ac:dyDescent="0.25">
      <c r="A1025" s="79" t="s">
        <v>48</v>
      </c>
      <c r="B1025" s="471" t="s">
        <v>1063</v>
      </c>
      <c r="C1025" s="29" t="str">
        <f t="shared" si="165"/>
        <v>England – PCNs - SOUTHAMPTON NORTH PCN</v>
      </c>
      <c r="D1025" s="50">
        <f t="shared" si="166"/>
        <v>16808</v>
      </c>
      <c r="E1025" s="50">
        <f t="shared" si="167"/>
        <v>15974</v>
      </c>
      <c r="F1025" s="51">
        <f t="shared" si="168"/>
        <v>33936</v>
      </c>
      <c r="G1025" s="51">
        <f t="shared" si="169"/>
        <v>17390</v>
      </c>
      <c r="H1025" s="52">
        <f t="shared" si="170"/>
        <v>16546</v>
      </c>
      <c r="I1025" s="910">
        <f t="shared" si="163"/>
        <v>16808</v>
      </c>
      <c r="J1025" s="910">
        <f t="shared" si="164"/>
        <v>15974</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t="15" hidden="1" x14ac:dyDescent="0.25">
      <c r="A1026" s="79" t="s">
        <v>48</v>
      </c>
      <c r="B1026" s="471" t="s">
        <v>1064</v>
      </c>
      <c r="C1026" s="29" t="str">
        <f t="shared" si="165"/>
        <v>England – PCNs - SOUTHAMPTON SEA CITY PCN</v>
      </c>
      <c r="D1026" s="50">
        <f t="shared" si="166"/>
        <v>16322</v>
      </c>
      <c r="E1026" s="50">
        <f t="shared" si="167"/>
        <v>14344</v>
      </c>
      <c r="F1026" s="51">
        <f t="shared" si="168"/>
        <v>34731</v>
      </c>
      <c r="G1026" s="51">
        <f t="shared" si="169"/>
        <v>18445</v>
      </c>
      <c r="H1026" s="52">
        <f t="shared" si="170"/>
        <v>16286</v>
      </c>
      <c r="I1026" s="910">
        <f t="shared" si="163"/>
        <v>16322</v>
      </c>
      <c r="J1026" s="910">
        <f t="shared" si="164"/>
        <v>14344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t="15" hidden="1" x14ac:dyDescent="0.25">
      <c r="A1027" s="79" t="s">
        <v>48</v>
      </c>
      <c r="B1027" s="471" t="s">
        <v>1065</v>
      </c>
      <c r="C1027" s="29" t="str">
        <f t="shared" si="165"/>
        <v>England – PCNs - SOUTHAMPTON WEST PCN</v>
      </c>
      <c r="D1027" s="50">
        <f t="shared" si="166"/>
        <v>32727</v>
      </c>
      <c r="E1027" s="50">
        <f t="shared" si="167"/>
        <v>33579</v>
      </c>
      <c r="F1027" s="51">
        <f t="shared" si="168"/>
        <v>77002</v>
      </c>
      <c r="G1027" s="51">
        <f t="shared" si="169"/>
        <v>38200</v>
      </c>
      <c r="H1027" s="52">
        <f t="shared" si="170"/>
        <v>38802</v>
      </c>
      <c r="I1027" s="910">
        <f t="shared" si="163"/>
        <v>32727</v>
      </c>
      <c r="J1027" s="910">
        <f t="shared" si="164"/>
        <v>33579</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t="15" hidden="1" x14ac:dyDescent="0.25">
      <c r="A1028" s="79" t="s">
        <v>48</v>
      </c>
      <c r="B1028" s="471" t="s">
        <v>1066</v>
      </c>
      <c r="C1028" s="29" t="str">
        <f t="shared" si="165"/>
        <v>England – PCNs - SOUTHAMPTON WOOLSTON &amp; TOWNHILL PCN</v>
      </c>
      <c r="D1028" s="50">
        <f t="shared" si="166"/>
        <v>14007</v>
      </c>
      <c r="E1028" s="50">
        <f t="shared" si="167"/>
        <v>15347</v>
      </c>
      <c r="F1028" s="51">
        <f t="shared" si="168"/>
        <v>34312</v>
      </c>
      <c r="G1028" s="51">
        <f t="shared" si="169"/>
        <v>16550</v>
      </c>
      <c r="H1028" s="52">
        <f t="shared" si="170"/>
        <v>17762</v>
      </c>
      <c r="I1028" s="910">
        <f t="shared" si="163"/>
        <v>14007</v>
      </c>
      <c r="J1028" s="910">
        <f t="shared" si="164"/>
        <v>15347</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t="15" hidden="1" x14ac:dyDescent="0.25">
      <c r="A1029" s="79" t="s">
        <v>48</v>
      </c>
      <c r="B1029" s="471" t="s">
        <v>1067</v>
      </c>
      <c r="C1029" s="29" t="str">
        <f t="shared" si="165"/>
        <v>England – PCNs - SOUTHEND EAST PCN</v>
      </c>
      <c r="D1029" s="50">
        <f t="shared" si="166"/>
        <v>13764</v>
      </c>
      <c r="E1029" s="50">
        <f t="shared" si="167"/>
        <v>15143</v>
      </c>
      <c r="F1029" s="51">
        <f t="shared" si="168"/>
        <v>33515</v>
      </c>
      <c r="G1029" s="51">
        <f t="shared" si="169"/>
        <v>16128</v>
      </c>
      <c r="H1029" s="52">
        <f t="shared" si="170"/>
        <v>17387</v>
      </c>
      <c r="I1029" s="910">
        <f t="shared" si="163"/>
        <v>13764</v>
      </c>
      <c r="J1029" s="910">
        <f t="shared" si="164"/>
        <v>15143</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t="15" hidden="1" x14ac:dyDescent="0.25">
      <c r="A1030" s="79" t="s">
        <v>48</v>
      </c>
      <c r="B1030" s="471" t="s">
        <v>1068</v>
      </c>
      <c r="C1030" s="29" t="str">
        <f t="shared" si="165"/>
        <v>England – PCNs - SOUTHEND VICTORIA PCN</v>
      </c>
      <c r="D1030" s="50">
        <f t="shared" si="166"/>
        <v>24852</v>
      </c>
      <c r="E1030" s="50">
        <f t="shared" si="167"/>
        <v>25992</v>
      </c>
      <c r="F1030" s="51">
        <f t="shared" si="168"/>
        <v>59716</v>
      </c>
      <c r="G1030" s="51">
        <f t="shared" si="169"/>
        <v>29275</v>
      </c>
      <c r="H1030" s="52">
        <f t="shared" si="170"/>
        <v>30441</v>
      </c>
      <c r="I1030" s="910">
        <f t="shared" si="163"/>
        <v>24852</v>
      </c>
      <c r="J1030" s="910">
        <f t="shared" si="164"/>
        <v>25992</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t="15" hidden="1" x14ac:dyDescent="0.25">
      <c r="A1031" s="79" t="s">
        <v>48</v>
      </c>
      <c r="B1031" s="471" t="s">
        <v>1069</v>
      </c>
      <c r="C1031" s="29" t="str">
        <f t="shared" si="165"/>
        <v>England – PCNs - SOUTHEND WEST CENTRAL PCN</v>
      </c>
      <c r="D1031" s="50">
        <f t="shared" si="166"/>
        <v>13537</v>
      </c>
      <c r="E1031" s="50">
        <f t="shared" si="167"/>
        <v>13565</v>
      </c>
      <c r="F1031" s="51">
        <f t="shared" si="168"/>
        <v>31890</v>
      </c>
      <c r="G1031" s="51">
        <f t="shared" si="169"/>
        <v>15955</v>
      </c>
      <c r="H1031" s="52">
        <f t="shared" si="170"/>
        <v>15935</v>
      </c>
      <c r="I1031" s="910">
        <f t="shared" si="163"/>
        <v>13537</v>
      </c>
      <c r="J1031" s="910">
        <f t="shared" si="164"/>
        <v>13565</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t="15" hidden="1" x14ac:dyDescent="0.25">
      <c r="A1032" s="79" t="s">
        <v>48</v>
      </c>
      <c r="B1032" s="471" t="s">
        <v>1070</v>
      </c>
      <c r="C1032" s="29" t="str">
        <f t="shared" si="165"/>
        <v>England – PCNs - SOUTHPORT &amp; FORMBY PCN</v>
      </c>
      <c r="D1032" s="50">
        <f t="shared" si="166"/>
        <v>49694</v>
      </c>
      <c r="E1032" s="50">
        <f t="shared" si="167"/>
        <v>54473</v>
      </c>
      <c r="F1032" s="51">
        <f t="shared" si="168"/>
        <v>117131</v>
      </c>
      <c r="G1032" s="51">
        <f t="shared" si="169"/>
        <v>56255</v>
      </c>
      <c r="H1032" s="52">
        <f t="shared" si="170"/>
        <v>60876</v>
      </c>
      <c r="I1032" s="910">
        <f t="shared" si="163"/>
        <v>49694</v>
      </c>
      <c r="J1032" s="910">
        <f t="shared" si="164"/>
        <v>54473</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t="15" hidden="1" x14ac:dyDescent="0.25">
      <c r="A1033" s="79" t="s">
        <v>48</v>
      </c>
      <c r="B1033" s="471" t="s">
        <v>1071</v>
      </c>
      <c r="C1033" s="29" t="str">
        <f t="shared" si="165"/>
        <v>England – PCNs - SOWE VALLEY PCN</v>
      </c>
      <c r="D1033" s="50">
        <f t="shared" si="166"/>
        <v>31369</v>
      </c>
      <c r="E1033" s="50">
        <f t="shared" si="167"/>
        <v>33232</v>
      </c>
      <c r="F1033" s="51">
        <f t="shared" si="168"/>
        <v>77054</v>
      </c>
      <c r="G1033" s="51">
        <f t="shared" si="169"/>
        <v>37724</v>
      </c>
      <c r="H1033" s="52">
        <f t="shared" si="170"/>
        <v>39330</v>
      </c>
      <c r="I1033" s="910">
        <f t="shared" si="163"/>
        <v>31369</v>
      </c>
      <c r="J1033" s="910">
        <f t="shared" si="164"/>
        <v>33232</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t="15" hidden="1" x14ac:dyDescent="0.25">
      <c r="A1034" s="79" t="s">
        <v>48</v>
      </c>
      <c r="B1034" s="471" t="s">
        <v>1072</v>
      </c>
      <c r="C1034" s="29" t="str">
        <f t="shared" si="165"/>
        <v>England – PCNs - SPALDING PCN</v>
      </c>
      <c r="D1034" s="50">
        <f t="shared" si="166"/>
        <v>17074</v>
      </c>
      <c r="E1034" s="50">
        <f t="shared" si="167"/>
        <v>17407</v>
      </c>
      <c r="F1034" s="51">
        <f t="shared" si="168"/>
        <v>39947</v>
      </c>
      <c r="G1034" s="51">
        <f t="shared" si="169"/>
        <v>19853</v>
      </c>
      <c r="H1034" s="52">
        <f t="shared" si="170"/>
        <v>20094</v>
      </c>
      <c r="I1034" s="910">
        <f t="shared" si="163"/>
        <v>17074</v>
      </c>
      <c r="J1034" s="910">
        <f t="shared" si="164"/>
        <v>17407</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t="15" hidden="1" x14ac:dyDescent="0.25">
      <c r="A1035" s="79" t="s">
        <v>48</v>
      </c>
      <c r="B1035" s="471" t="s">
        <v>1073</v>
      </c>
      <c r="C1035" s="29" t="str">
        <f t="shared" si="165"/>
        <v>England – PCNs - SPARCELLS PCN</v>
      </c>
      <c r="D1035" s="50">
        <f t="shared" si="166"/>
        <v>8305</v>
      </c>
      <c r="E1035" s="50">
        <f t="shared" si="167"/>
        <v>7925</v>
      </c>
      <c r="F1035" s="51">
        <f t="shared" si="168"/>
        <v>19158</v>
      </c>
      <c r="G1035" s="51">
        <f t="shared" si="169"/>
        <v>9784</v>
      </c>
      <c r="H1035" s="52">
        <f t="shared" si="170"/>
        <v>9374</v>
      </c>
      <c r="I1035" s="910">
        <f t="shared" si="163"/>
        <v>8305</v>
      </c>
      <c r="J1035" s="910">
        <f t="shared" si="164"/>
        <v>7925</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t="15" hidden="1" x14ac:dyDescent="0.25">
      <c r="A1036" s="79" t="s">
        <v>48</v>
      </c>
      <c r="B1036" s="471" t="s">
        <v>1074</v>
      </c>
      <c r="C1036" s="29" t="str">
        <f t="shared" si="165"/>
        <v>England – PCNs - SPEN HEALTH &amp; WELLBEING PCN</v>
      </c>
      <c r="D1036" s="50">
        <f t="shared" si="166"/>
        <v>19970</v>
      </c>
      <c r="E1036" s="50">
        <f t="shared" si="167"/>
        <v>21559</v>
      </c>
      <c r="F1036" s="51">
        <f t="shared" si="168"/>
        <v>48323</v>
      </c>
      <c r="G1036" s="51">
        <f t="shared" si="169"/>
        <v>23467</v>
      </c>
      <c r="H1036" s="52">
        <f t="shared" si="170"/>
        <v>24856</v>
      </c>
      <c r="I1036" s="910">
        <f t="shared" si="163"/>
        <v>19970</v>
      </c>
      <c r="J1036" s="910">
        <f t="shared" si="164"/>
        <v>21559</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t="15" hidden="1" x14ac:dyDescent="0.25">
      <c r="A1037" s="79" t="s">
        <v>48</v>
      </c>
      <c r="B1037" s="471" t="s">
        <v>1075</v>
      </c>
      <c r="C1037" s="29" t="str">
        <f t="shared" si="165"/>
        <v>England – PCNs - SPHERE PCN</v>
      </c>
      <c r="D1037" s="50">
        <f t="shared" si="166"/>
        <v>26192</v>
      </c>
      <c r="E1037" s="50">
        <f t="shared" si="167"/>
        <v>28062</v>
      </c>
      <c r="F1037" s="51">
        <f t="shared" si="168"/>
        <v>63689</v>
      </c>
      <c r="G1037" s="51">
        <f t="shared" si="169"/>
        <v>31024</v>
      </c>
      <c r="H1037" s="52">
        <f t="shared" si="170"/>
        <v>32665</v>
      </c>
      <c r="I1037" s="910">
        <f t="shared" si="163"/>
        <v>26192</v>
      </c>
      <c r="J1037" s="910">
        <f t="shared" si="164"/>
        <v>28062</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t="15" hidden="1" x14ac:dyDescent="0.25">
      <c r="A1038" s="79" t="s">
        <v>48</v>
      </c>
      <c r="B1038" s="471" t="s">
        <v>1076</v>
      </c>
      <c r="C1038" s="29" t="str">
        <f t="shared" si="165"/>
        <v>England – PCNs - SPINE PCN</v>
      </c>
      <c r="D1038" s="50">
        <f t="shared" si="166"/>
        <v>16616</v>
      </c>
      <c r="E1038" s="50">
        <f t="shared" si="167"/>
        <v>16659</v>
      </c>
      <c r="F1038" s="51">
        <f t="shared" si="168"/>
        <v>39856</v>
      </c>
      <c r="G1038" s="51">
        <f t="shared" si="169"/>
        <v>19949</v>
      </c>
      <c r="H1038" s="52">
        <f t="shared" si="170"/>
        <v>19907</v>
      </c>
      <c r="I1038" s="910">
        <f t="shared" si="163"/>
        <v>16616</v>
      </c>
      <c r="J1038" s="910">
        <f t="shared" si="164"/>
        <v>16659</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t="15" hidden="1" x14ac:dyDescent="0.25">
      <c r="A1039" s="79" t="s">
        <v>48</v>
      </c>
      <c r="B1039" s="471" t="s">
        <v>1077</v>
      </c>
      <c r="C1039" s="29" t="str">
        <f t="shared" si="165"/>
        <v>England – PCNs - SPIRES PCN</v>
      </c>
      <c r="D1039" s="50">
        <f t="shared" si="166"/>
        <v>12595</v>
      </c>
      <c r="E1039" s="50">
        <f t="shared" si="167"/>
        <v>11326</v>
      </c>
      <c r="F1039" s="51">
        <f t="shared" si="168"/>
        <v>26357</v>
      </c>
      <c r="G1039" s="51">
        <f t="shared" si="169"/>
        <v>13888</v>
      </c>
      <c r="H1039" s="52">
        <f t="shared" si="170"/>
        <v>12469</v>
      </c>
      <c r="I1039" s="910">
        <f t="shared" si="163"/>
        <v>12595</v>
      </c>
      <c r="J1039" s="910">
        <f t="shared" si="164"/>
        <v>11326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t="15" hidden="1" x14ac:dyDescent="0.25">
      <c r="A1040" s="79" t="s">
        <v>48</v>
      </c>
      <c r="B1040" s="471" t="s">
        <v>1078</v>
      </c>
      <c r="C1040" s="29" t="str">
        <f t="shared" si="165"/>
        <v>England – PCNs - SPRINGFIELD PARK PCN</v>
      </c>
      <c r="D1040" s="50">
        <f t="shared" si="166"/>
        <v>14105</v>
      </c>
      <c r="E1040" s="50">
        <f t="shared" si="167"/>
        <v>14092</v>
      </c>
      <c r="F1040" s="51">
        <f t="shared" si="168"/>
        <v>40167</v>
      </c>
      <c r="G1040" s="51">
        <f t="shared" si="169"/>
        <v>20175</v>
      </c>
      <c r="H1040" s="52">
        <f t="shared" si="170"/>
        <v>19992</v>
      </c>
      <c r="I1040" s="910">
        <f t="shared" si="163"/>
        <v>14105</v>
      </c>
      <c r="J1040" s="910">
        <f t="shared" si="164"/>
        <v>14092</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t="15" hidden="1" x14ac:dyDescent="0.25">
      <c r="A1041" s="79" t="s">
        <v>48</v>
      </c>
      <c r="B1041" s="471" t="s">
        <v>1079</v>
      </c>
      <c r="C1041" s="29" t="str">
        <f t="shared" si="165"/>
        <v>England – PCNs - SS9 PCN</v>
      </c>
      <c r="D1041" s="50">
        <f t="shared" si="166"/>
        <v>21685</v>
      </c>
      <c r="E1041" s="50">
        <f t="shared" si="167"/>
        <v>24374</v>
      </c>
      <c r="F1041" s="51">
        <f t="shared" si="168"/>
        <v>53161</v>
      </c>
      <c r="G1041" s="51">
        <f t="shared" si="169"/>
        <v>25317</v>
      </c>
      <c r="H1041" s="52">
        <f t="shared" si="170"/>
        <v>27844</v>
      </c>
      <c r="I1041" s="910">
        <f t="shared" si="163"/>
        <v>21685</v>
      </c>
      <c r="J1041" s="910">
        <f t="shared" si="164"/>
        <v>24374</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t="15" hidden="1" x14ac:dyDescent="0.25">
      <c r="A1042" s="79" t="s">
        <v>48</v>
      </c>
      <c r="B1042" s="471" t="s">
        <v>1080</v>
      </c>
      <c r="C1042" s="29" t="str">
        <f t="shared" si="165"/>
        <v>England – PCNs - ST AUSTELL HEALTHCARE PCN</v>
      </c>
      <c r="D1042" s="50">
        <f t="shared" si="166"/>
        <v>14411</v>
      </c>
      <c r="E1042" s="50">
        <f t="shared" si="167"/>
        <v>15737</v>
      </c>
      <c r="F1042" s="51">
        <f t="shared" si="168"/>
        <v>34284</v>
      </c>
      <c r="G1042" s="51">
        <f t="shared" si="169"/>
        <v>16567</v>
      </c>
      <c r="H1042" s="52">
        <f t="shared" si="170"/>
        <v>17717</v>
      </c>
      <c r="I1042" s="910">
        <f t="shared" si="163"/>
        <v>14411</v>
      </c>
      <c r="J1042" s="910">
        <f t="shared" si="164"/>
        <v>15737</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t="15" hidden="1" x14ac:dyDescent="0.25">
      <c r="A1043" s="79" t="s">
        <v>48</v>
      </c>
      <c r="B1043" s="471" t="s">
        <v>1081</v>
      </c>
      <c r="C1043" s="29" t="str">
        <f t="shared" si="165"/>
        <v>England – PCNs - ST HELENS CENTRAL PCN</v>
      </c>
      <c r="D1043" s="50">
        <f t="shared" si="166"/>
        <v>15033</v>
      </c>
      <c r="E1043" s="50">
        <f t="shared" si="167"/>
        <v>15905</v>
      </c>
      <c r="F1043" s="51">
        <f t="shared" si="168"/>
        <v>35553</v>
      </c>
      <c r="G1043" s="51">
        <f t="shared" si="169"/>
        <v>17383</v>
      </c>
      <c r="H1043" s="52">
        <f t="shared" si="170"/>
        <v>18170</v>
      </c>
      <c r="I1043" s="910">
        <f t="shared" si="163"/>
        <v>15033</v>
      </c>
      <c r="J1043" s="910">
        <f t="shared" si="164"/>
        <v>15905</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t="15" hidden="1" x14ac:dyDescent="0.25">
      <c r="A1044" s="79" t="s">
        <v>48</v>
      </c>
      <c r="B1044" s="471" t="s">
        <v>1082</v>
      </c>
      <c r="C1044" s="29" t="str">
        <f t="shared" si="165"/>
        <v>England – PCNs - ST HELENS NORTH PCN</v>
      </c>
      <c r="D1044" s="50">
        <f t="shared" si="166"/>
        <v>11388</v>
      </c>
      <c r="E1044" s="50">
        <f t="shared" si="167"/>
        <v>12463</v>
      </c>
      <c r="F1044" s="51">
        <f t="shared" si="168"/>
        <v>27012</v>
      </c>
      <c r="G1044" s="51">
        <f t="shared" si="169"/>
        <v>13054</v>
      </c>
      <c r="H1044" s="52">
        <f t="shared" si="170"/>
        <v>13958</v>
      </c>
      <c r="I1044" s="910">
        <f t="shared" si="163"/>
        <v>11388</v>
      </c>
      <c r="J1044" s="910">
        <f t="shared" si="164"/>
        <v>12463</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t="15" hidden="1" x14ac:dyDescent="0.25">
      <c r="A1045" s="79" t="s">
        <v>48</v>
      </c>
      <c r="B1045" s="471" t="s">
        <v>1083</v>
      </c>
      <c r="C1045" s="29" t="str">
        <f t="shared" si="165"/>
        <v>England – PCNs - ST HELENS SOUTH PCN</v>
      </c>
      <c r="D1045" s="50">
        <f t="shared" si="166"/>
        <v>32848</v>
      </c>
      <c r="E1045" s="50">
        <f t="shared" si="167"/>
        <v>35115</v>
      </c>
      <c r="F1045" s="51">
        <f t="shared" si="168"/>
        <v>78727</v>
      </c>
      <c r="G1045" s="51">
        <f t="shared" si="169"/>
        <v>38434</v>
      </c>
      <c r="H1045" s="52">
        <f t="shared" si="170"/>
        <v>40293</v>
      </c>
      <c r="I1045" s="910">
        <f t="shared" si="163"/>
        <v>32848</v>
      </c>
      <c r="J1045" s="910">
        <f t="shared" si="164"/>
        <v>35115</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t="15" hidden="1" x14ac:dyDescent="0.25">
      <c r="A1046" s="79" t="s">
        <v>48</v>
      </c>
      <c r="B1046" s="471" t="s">
        <v>1084</v>
      </c>
      <c r="C1046" s="29" t="str">
        <f t="shared" si="165"/>
        <v>England – PCNs - ST IVES PCN</v>
      </c>
      <c r="D1046" s="50">
        <f t="shared" si="166"/>
        <v>18550</v>
      </c>
      <c r="E1046" s="50">
        <f t="shared" si="167"/>
        <v>19733</v>
      </c>
      <c r="F1046" s="51">
        <f t="shared" si="168"/>
        <v>43819</v>
      </c>
      <c r="G1046" s="51">
        <f t="shared" si="169"/>
        <v>21280</v>
      </c>
      <c r="H1046" s="52">
        <f t="shared" si="170"/>
        <v>22539</v>
      </c>
      <c r="I1046" s="910">
        <f t="shared" si="163"/>
        <v>18550</v>
      </c>
      <c r="J1046" s="910">
        <f t="shared" si="164"/>
        <v>19733</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t="15" hidden="1" x14ac:dyDescent="0.25">
      <c r="A1047" s="79" t="s">
        <v>48</v>
      </c>
      <c r="B1047" s="471" t="s">
        <v>1085</v>
      </c>
      <c r="C1047" s="29" t="str">
        <f t="shared" si="165"/>
        <v>England – PCNs - ST JOHN'S WOOD &amp; MAIDA VALE PCN</v>
      </c>
      <c r="D1047" s="50">
        <f t="shared" si="166"/>
        <v>23010</v>
      </c>
      <c r="E1047" s="50">
        <f t="shared" si="167"/>
        <v>24063</v>
      </c>
      <c r="F1047" s="51">
        <f t="shared" si="168"/>
        <v>53075</v>
      </c>
      <c r="G1047" s="51">
        <f t="shared" si="169"/>
        <v>26078</v>
      </c>
      <c r="H1047" s="52">
        <f t="shared" si="170"/>
        <v>26997</v>
      </c>
      <c r="I1047" s="910">
        <f t="shared" si="163"/>
        <v>23010</v>
      </c>
      <c r="J1047" s="910">
        <f t="shared" si="164"/>
        <v>24063</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t="15" hidden="1" x14ac:dyDescent="0.25">
      <c r="A1048" s="79" t="s">
        <v>48</v>
      </c>
      <c r="B1048" s="471" t="s">
        <v>1086</v>
      </c>
      <c r="C1048" s="29" t="str">
        <f t="shared" si="165"/>
        <v>England – PCNs - ST NEOTS PCN</v>
      </c>
      <c r="D1048" s="50">
        <f t="shared" si="166"/>
        <v>13126</v>
      </c>
      <c r="E1048" s="50">
        <f t="shared" si="167"/>
        <v>14006</v>
      </c>
      <c r="F1048" s="51">
        <f t="shared" si="168"/>
        <v>31508</v>
      </c>
      <c r="G1048" s="51">
        <f t="shared" si="169"/>
        <v>15415</v>
      </c>
      <c r="H1048" s="52">
        <f t="shared" si="170"/>
        <v>16093</v>
      </c>
      <c r="I1048" s="910">
        <f t="shared" si="163"/>
        <v>13126</v>
      </c>
      <c r="J1048" s="910">
        <f t="shared" si="164"/>
        <v>14006</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t="15" hidden="1" x14ac:dyDescent="0.25">
      <c r="A1049" s="79" t="s">
        <v>48</v>
      </c>
      <c r="B1049" s="471" t="s">
        <v>1087</v>
      </c>
      <c r="C1049" s="29" t="str">
        <f t="shared" si="165"/>
        <v>England – PCNs - ST PAUL'S PCN</v>
      </c>
      <c r="D1049" s="50">
        <f t="shared" si="166"/>
        <v>19001</v>
      </c>
      <c r="E1049" s="50">
        <f t="shared" si="167"/>
        <v>19677</v>
      </c>
      <c r="F1049" s="51">
        <f t="shared" si="168"/>
        <v>44333</v>
      </c>
      <c r="G1049" s="51">
        <f t="shared" si="169"/>
        <v>21871</v>
      </c>
      <c r="H1049" s="52">
        <f t="shared" si="170"/>
        <v>22462</v>
      </c>
      <c r="I1049" s="910">
        <f t="shared" si="163"/>
        <v>19001</v>
      </c>
      <c r="J1049" s="910">
        <f t="shared" si="164"/>
        <v>19677</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t="15" hidden="1" x14ac:dyDescent="0.25">
      <c r="A1050" s="79" t="s">
        <v>48</v>
      </c>
      <c r="B1050" s="471" t="s">
        <v>1088</v>
      </c>
      <c r="C1050" s="29" t="str">
        <f t="shared" si="165"/>
        <v>England – PCNs - STAFFORD CENTRAL PCN</v>
      </c>
      <c r="D1050" s="50">
        <f t="shared" si="166"/>
        <v>15812</v>
      </c>
      <c r="E1050" s="50">
        <f t="shared" si="167"/>
        <v>16159</v>
      </c>
      <c r="F1050" s="51">
        <f t="shared" si="168"/>
        <v>36812</v>
      </c>
      <c r="G1050" s="51">
        <f t="shared" si="169"/>
        <v>18231</v>
      </c>
      <c r="H1050" s="52">
        <f t="shared" si="170"/>
        <v>18581</v>
      </c>
      <c r="I1050" s="910">
        <f t="shared" si="163"/>
        <v>15812</v>
      </c>
      <c r="J1050" s="910">
        <f t="shared" si="164"/>
        <v>16159</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t="15" hidden="1" x14ac:dyDescent="0.25">
      <c r="A1051" s="79" t="s">
        <v>48</v>
      </c>
      <c r="B1051" s="471" t="s">
        <v>1089</v>
      </c>
      <c r="C1051" s="29" t="str">
        <f t="shared" si="165"/>
        <v>England – PCNs - STAFFORD SOUTH PCN</v>
      </c>
      <c r="D1051" s="50">
        <f t="shared" si="166"/>
        <v>11657</v>
      </c>
      <c r="E1051" s="50">
        <f t="shared" si="167"/>
        <v>12792</v>
      </c>
      <c r="F1051" s="51">
        <f t="shared" si="168"/>
        <v>27931</v>
      </c>
      <c r="G1051" s="51">
        <f t="shared" si="169"/>
        <v>13477</v>
      </c>
      <c r="H1051" s="52">
        <f t="shared" si="170"/>
        <v>14454</v>
      </c>
      <c r="I1051" s="910">
        <f t="shared" si="163"/>
        <v>11657</v>
      </c>
      <c r="J1051" s="910">
        <f t="shared" si="164"/>
        <v>12792</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t="15" hidden="1" x14ac:dyDescent="0.25">
      <c r="A1052" s="79" t="s">
        <v>48</v>
      </c>
      <c r="B1052" s="471" t="s">
        <v>1090</v>
      </c>
      <c r="C1052" s="29" t="str">
        <f t="shared" si="165"/>
        <v>England – PCNs - STAFFORD TOWN PCN</v>
      </c>
      <c r="D1052" s="50">
        <f t="shared" si="166"/>
        <v>16638</v>
      </c>
      <c r="E1052" s="50">
        <f t="shared" si="167"/>
        <v>17274</v>
      </c>
      <c r="F1052" s="51">
        <f t="shared" si="168"/>
        <v>39228</v>
      </c>
      <c r="G1052" s="51">
        <f t="shared" si="169"/>
        <v>19357</v>
      </c>
      <c r="H1052" s="52">
        <f t="shared" si="170"/>
        <v>19871</v>
      </c>
      <c r="I1052" s="910">
        <f t="shared" si="163"/>
        <v>16638</v>
      </c>
      <c r="J1052" s="910">
        <f t="shared" si="164"/>
        <v>17274</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t="15" hidden="1" x14ac:dyDescent="0.25">
      <c r="A1053" s="79" t="s">
        <v>48</v>
      </c>
      <c r="B1053" s="471" t="s">
        <v>1091</v>
      </c>
      <c r="C1053" s="29" t="str">
        <f t="shared" si="165"/>
        <v>England – PCNs - STALYBRIDGE, DUKINFIELD &amp; MOSSLEY PCN</v>
      </c>
      <c r="D1053" s="50">
        <f t="shared" si="166"/>
        <v>16377</v>
      </c>
      <c r="E1053" s="50">
        <f t="shared" si="167"/>
        <v>17295</v>
      </c>
      <c r="F1053" s="51">
        <f t="shared" si="168"/>
        <v>39307</v>
      </c>
      <c r="G1053" s="51">
        <f t="shared" si="169"/>
        <v>19320</v>
      </c>
      <c r="H1053" s="52">
        <f t="shared" si="170"/>
        <v>19987</v>
      </c>
      <c r="I1053" s="910">
        <f t="shared" ref="I1053:I1116" si="173">SUM(Y1053:CY1053)</f>
        <v>16377</v>
      </c>
      <c r="J1053" s="910">
        <f t="shared" ref="J1053:J1116" si="174">SUM(DL1053:GL1053)</f>
        <v>17295</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t="15" hidden="1" x14ac:dyDescent="0.25">
      <c r="A1054" s="79" t="s">
        <v>48</v>
      </c>
      <c r="B1054" s="471" t="s">
        <v>1092</v>
      </c>
      <c r="C1054" s="29" t="str">
        <f t="shared" si="165"/>
        <v>England – PCNs - STANFORD-LE-HOPE PCN</v>
      </c>
      <c r="D1054" s="50">
        <f t="shared" si="166"/>
        <v>12283</v>
      </c>
      <c r="E1054" s="50">
        <f t="shared" si="167"/>
        <v>13507</v>
      </c>
      <c r="F1054" s="51">
        <f t="shared" si="168"/>
        <v>30064</v>
      </c>
      <c r="G1054" s="51">
        <f t="shared" si="169"/>
        <v>14478</v>
      </c>
      <c r="H1054" s="52">
        <f t="shared" si="170"/>
        <v>15586</v>
      </c>
      <c r="I1054" s="910">
        <f t="shared" si="173"/>
        <v>12283</v>
      </c>
      <c r="J1054" s="910">
        <f t="shared" si="174"/>
        <v>13507</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t="15" hidden="1" x14ac:dyDescent="0.25">
      <c r="A1055" s="79" t="s">
        <v>48</v>
      </c>
      <c r="B1055" s="471" t="s">
        <v>1093</v>
      </c>
      <c r="C1055" s="29" t="str">
        <f t="shared" si="165"/>
        <v>England – PCNs - STEVENAGE NORTH PCN</v>
      </c>
      <c r="D1055" s="50">
        <f t="shared" si="166"/>
        <v>18634</v>
      </c>
      <c r="E1055" s="50">
        <f t="shared" si="167"/>
        <v>19283</v>
      </c>
      <c r="F1055" s="51">
        <f t="shared" si="168"/>
        <v>44853</v>
      </c>
      <c r="G1055" s="51">
        <f t="shared" si="169"/>
        <v>22240</v>
      </c>
      <c r="H1055" s="52">
        <f t="shared" si="170"/>
        <v>22613</v>
      </c>
      <c r="I1055" s="910">
        <f t="shared" si="173"/>
        <v>18634</v>
      </c>
      <c r="J1055" s="910">
        <f t="shared" si="174"/>
        <v>19283</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t="15" hidden="1" x14ac:dyDescent="0.25">
      <c r="A1056" s="79" t="s">
        <v>48</v>
      </c>
      <c r="B1056" s="471" t="s">
        <v>1094</v>
      </c>
      <c r="C1056" s="29" t="str">
        <f t="shared" si="165"/>
        <v>England – PCNs - STEVENAGE SOUTH PCN</v>
      </c>
      <c r="D1056" s="50">
        <f t="shared" si="166"/>
        <v>25219</v>
      </c>
      <c r="E1056" s="50">
        <f t="shared" si="167"/>
        <v>26366</v>
      </c>
      <c r="F1056" s="51">
        <f t="shared" si="168"/>
        <v>60744</v>
      </c>
      <c r="G1056" s="51">
        <f t="shared" si="169"/>
        <v>29910</v>
      </c>
      <c r="H1056" s="52">
        <f t="shared" si="170"/>
        <v>30834</v>
      </c>
      <c r="I1056" s="910">
        <f t="shared" si="173"/>
        <v>25219</v>
      </c>
      <c r="J1056" s="910">
        <f t="shared" si="174"/>
        <v>26366</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t="15" hidden="1" x14ac:dyDescent="0.25">
      <c r="A1057" s="79" t="s">
        <v>48</v>
      </c>
      <c r="B1057" s="471" t="s">
        <v>1095</v>
      </c>
      <c r="C1057" s="29" t="str">
        <f t="shared" si="165"/>
        <v>England – PCNs - STOCKPORT EAST AND SOUTH PCN</v>
      </c>
      <c r="D1057" s="50">
        <f t="shared" si="166"/>
        <v>22755</v>
      </c>
      <c r="E1057" s="50">
        <f t="shared" si="167"/>
        <v>25134</v>
      </c>
      <c r="F1057" s="51">
        <f t="shared" si="168"/>
        <v>54790</v>
      </c>
      <c r="G1057" s="51">
        <f t="shared" si="169"/>
        <v>26273</v>
      </c>
      <c r="H1057" s="52">
        <f t="shared" si="170"/>
        <v>28517</v>
      </c>
      <c r="I1057" s="910">
        <f t="shared" si="173"/>
        <v>22755</v>
      </c>
      <c r="J1057" s="910">
        <f t="shared" si="174"/>
        <v>25134</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t="15" hidden="1" x14ac:dyDescent="0.25">
      <c r="A1058" s="79" t="s">
        <v>48</v>
      </c>
      <c r="B1058" s="471" t="s">
        <v>1096</v>
      </c>
      <c r="C1058" s="29" t="str">
        <f t="shared" si="165"/>
        <v>England – PCNs - STOCKTON PCN</v>
      </c>
      <c r="D1058" s="50">
        <f t="shared" si="166"/>
        <v>24479</v>
      </c>
      <c r="E1058" s="50">
        <f t="shared" si="167"/>
        <v>24806</v>
      </c>
      <c r="F1058" s="51">
        <f t="shared" si="168"/>
        <v>57797</v>
      </c>
      <c r="G1058" s="51">
        <f t="shared" si="169"/>
        <v>28856</v>
      </c>
      <c r="H1058" s="52">
        <f t="shared" si="170"/>
        <v>28941</v>
      </c>
      <c r="I1058" s="910">
        <f t="shared" si="173"/>
        <v>24479</v>
      </c>
      <c r="J1058" s="910">
        <f t="shared" si="174"/>
        <v>24806</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t="15" hidden="1" x14ac:dyDescent="0.25">
      <c r="A1059" s="79" t="s">
        <v>48</v>
      </c>
      <c r="B1059" s="471" t="s">
        <v>1097</v>
      </c>
      <c r="C1059" s="29" t="str">
        <f t="shared" si="165"/>
        <v>England – PCNs - STOCKWELLBEING PCN</v>
      </c>
      <c r="D1059" s="50">
        <f t="shared" si="166"/>
        <v>19251</v>
      </c>
      <c r="E1059" s="50">
        <f t="shared" si="167"/>
        <v>19395</v>
      </c>
      <c r="F1059" s="51">
        <f t="shared" si="168"/>
        <v>42326</v>
      </c>
      <c r="G1059" s="51">
        <f t="shared" si="169"/>
        <v>21176</v>
      </c>
      <c r="H1059" s="52">
        <f t="shared" si="170"/>
        <v>21150</v>
      </c>
      <c r="I1059" s="910">
        <f t="shared" si="173"/>
        <v>19251</v>
      </c>
      <c r="J1059" s="910">
        <f t="shared" si="174"/>
        <v>19395</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t="15" hidden="1" x14ac:dyDescent="0.25">
      <c r="A1060" s="79" t="s">
        <v>48</v>
      </c>
      <c r="B1060" s="471" t="s">
        <v>1098</v>
      </c>
      <c r="C1060" s="29" t="str">
        <f t="shared" si="165"/>
        <v>England – PCNs - STOKES PCN</v>
      </c>
      <c r="D1060" s="50">
        <f t="shared" si="166"/>
        <v>15161</v>
      </c>
      <c r="E1060" s="50">
        <f t="shared" si="167"/>
        <v>14870</v>
      </c>
      <c r="F1060" s="51">
        <f t="shared" si="168"/>
        <v>35050</v>
      </c>
      <c r="G1060" s="51">
        <f t="shared" si="169"/>
        <v>17769</v>
      </c>
      <c r="H1060" s="52">
        <f t="shared" si="170"/>
        <v>17281</v>
      </c>
      <c r="I1060" s="910">
        <f t="shared" si="173"/>
        <v>15161</v>
      </c>
      <c r="J1060" s="910">
        <f t="shared" si="174"/>
        <v>14870</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t="15" hidden="1" x14ac:dyDescent="0.25">
      <c r="A1061" s="79" t="s">
        <v>48</v>
      </c>
      <c r="B1061" s="471" t="s">
        <v>1099</v>
      </c>
      <c r="C1061" s="29" t="str">
        <f t="shared" si="165"/>
        <v>England – PCNs - STONE &amp; ECCLESHALL PCN</v>
      </c>
      <c r="D1061" s="50">
        <f t="shared" si="166"/>
        <v>13137</v>
      </c>
      <c r="E1061" s="50">
        <f t="shared" si="167"/>
        <v>14271</v>
      </c>
      <c r="F1061" s="51">
        <f t="shared" si="168"/>
        <v>31090</v>
      </c>
      <c r="G1061" s="51">
        <f t="shared" si="169"/>
        <v>14986</v>
      </c>
      <c r="H1061" s="52">
        <f t="shared" si="170"/>
        <v>16104</v>
      </c>
      <c r="I1061" s="910">
        <f t="shared" si="173"/>
        <v>13137</v>
      </c>
      <c r="J1061" s="910">
        <f t="shared" si="174"/>
        <v>14271</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t="15" hidden="1" x14ac:dyDescent="0.25">
      <c r="A1062" s="79" t="s">
        <v>48</v>
      </c>
      <c r="B1062" s="471" t="s">
        <v>1100</v>
      </c>
      <c r="C1062" s="29" t="str">
        <f t="shared" si="165"/>
        <v>England – PCNs - STORT VALLEY &amp; VILLAGES PCN</v>
      </c>
      <c r="D1062" s="50">
        <f t="shared" si="166"/>
        <v>26224</v>
      </c>
      <c r="E1062" s="50">
        <f t="shared" si="167"/>
        <v>28194</v>
      </c>
      <c r="F1062" s="51">
        <f t="shared" si="168"/>
        <v>63348</v>
      </c>
      <c r="G1062" s="51">
        <f t="shared" si="169"/>
        <v>30879</v>
      </c>
      <c r="H1062" s="52">
        <f t="shared" si="170"/>
        <v>32469</v>
      </c>
      <c r="I1062" s="910">
        <f t="shared" si="173"/>
        <v>26224</v>
      </c>
      <c r="J1062" s="910">
        <f t="shared" si="174"/>
        <v>28194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t="15" hidden="1" x14ac:dyDescent="0.25">
      <c r="A1063" s="79" t="s">
        <v>48</v>
      </c>
      <c r="B1063" s="471" t="s">
        <v>1101</v>
      </c>
      <c r="C1063" s="29" t="str">
        <f t="shared" si="165"/>
        <v>England – PCNs - STOURBRIDGE, WOLLESCOTE &amp; LYE PCN</v>
      </c>
      <c r="D1063" s="50">
        <f t="shared" si="166"/>
        <v>24897</v>
      </c>
      <c r="E1063" s="50">
        <f t="shared" si="167"/>
        <v>26314</v>
      </c>
      <c r="F1063" s="51">
        <f t="shared" si="168"/>
        <v>58690</v>
      </c>
      <c r="G1063" s="51">
        <f t="shared" si="169"/>
        <v>28744</v>
      </c>
      <c r="H1063" s="52">
        <f t="shared" si="170"/>
        <v>29946</v>
      </c>
      <c r="I1063" s="910">
        <f t="shared" si="173"/>
        <v>24897</v>
      </c>
      <c r="J1063" s="910">
        <f t="shared" si="174"/>
        <v>26314</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t="15" hidden="1" x14ac:dyDescent="0.25">
      <c r="A1064" s="79" t="s">
        <v>48</v>
      </c>
      <c r="B1064" s="471" t="s">
        <v>1102</v>
      </c>
      <c r="C1064" s="29" t="str">
        <f t="shared" si="165"/>
        <v>England – PCNs - STRATFORD CENTRAL PCN</v>
      </c>
      <c r="D1064" s="50">
        <f t="shared" si="166"/>
        <v>24220</v>
      </c>
      <c r="E1064" s="50">
        <f t="shared" si="167"/>
        <v>25737</v>
      </c>
      <c r="F1064" s="51">
        <f t="shared" si="168"/>
        <v>56254</v>
      </c>
      <c r="G1064" s="51">
        <f t="shared" si="169"/>
        <v>27453</v>
      </c>
      <c r="H1064" s="52">
        <f t="shared" si="170"/>
        <v>28801</v>
      </c>
      <c r="I1064" s="910">
        <f t="shared" si="173"/>
        <v>24220</v>
      </c>
      <c r="J1064" s="910">
        <f t="shared" si="174"/>
        <v>25737</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t="15" hidden="1" x14ac:dyDescent="0.25">
      <c r="A1065" s="79" t="s">
        <v>48</v>
      </c>
      <c r="B1065" s="471" t="s">
        <v>1103</v>
      </c>
      <c r="C1065" s="29" t="str">
        <f t="shared" si="165"/>
        <v>England – PCNs - STRATFORD PCN</v>
      </c>
      <c r="D1065" s="50">
        <f t="shared" si="166"/>
        <v>33830</v>
      </c>
      <c r="E1065" s="50">
        <f t="shared" si="167"/>
        <v>32380</v>
      </c>
      <c r="F1065" s="51">
        <f t="shared" si="168"/>
        <v>77067</v>
      </c>
      <c r="G1065" s="51">
        <f t="shared" si="169"/>
        <v>39409</v>
      </c>
      <c r="H1065" s="52">
        <f t="shared" si="170"/>
        <v>37658</v>
      </c>
      <c r="I1065" s="910">
        <f t="shared" si="173"/>
        <v>33830</v>
      </c>
      <c r="J1065" s="910">
        <f t="shared" si="174"/>
        <v>32380</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t="15" hidden="1" x14ac:dyDescent="0.25">
      <c r="A1066" s="79" t="s">
        <v>48</v>
      </c>
      <c r="B1066" s="471" t="s">
        <v>1104</v>
      </c>
      <c r="C1066" s="29" t="str">
        <f t="shared" si="165"/>
        <v>England – PCNs - STRAWBERRY HEALTH PCN</v>
      </c>
      <c r="D1066" s="50">
        <f t="shared" si="166"/>
        <v>15517</v>
      </c>
      <c r="E1066" s="50">
        <f t="shared" si="167"/>
        <v>16516</v>
      </c>
      <c r="F1066" s="51">
        <f t="shared" si="168"/>
        <v>37234</v>
      </c>
      <c r="G1066" s="51">
        <f t="shared" si="169"/>
        <v>18178</v>
      </c>
      <c r="H1066" s="52">
        <f t="shared" si="170"/>
        <v>19056</v>
      </c>
      <c r="I1066" s="910">
        <f t="shared" si="173"/>
        <v>15517</v>
      </c>
      <c r="J1066" s="910">
        <f t="shared" si="174"/>
        <v>16516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t="15" hidden="1" x14ac:dyDescent="0.25">
      <c r="A1067" s="79" t="s">
        <v>48</v>
      </c>
      <c r="B1067" s="471" t="s">
        <v>1105</v>
      </c>
      <c r="C1067" s="29" t="str">
        <f t="shared" si="165"/>
        <v>England – PCNs - STREATHAM PCN</v>
      </c>
      <c r="D1067" s="50">
        <f t="shared" si="166"/>
        <v>20368</v>
      </c>
      <c r="E1067" s="50">
        <f t="shared" si="167"/>
        <v>20039</v>
      </c>
      <c r="F1067" s="51">
        <f t="shared" si="168"/>
        <v>46073</v>
      </c>
      <c r="G1067" s="51">
        <f t="shared" si="169"/>
        <v>23225</v>
      </c>
      <c r="H1067" s="52">
        <f t="shared" si="170"/>
        <v>22848</v>
      </c>
      <c r="I1067" s="910">
        <f t="shared" si="173"/>
        <v>20368</v>
      </c>
      <c r="J1067" s="910">
        <f t="shared" si="174"/>
        <v>20039</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t="15" hidden="1" x14ac:dyDescent="0.25">
      <c r="A1068" s="79" t="s">
        <v>48</v>
      </c>
      <c r="B1068" s="471" t="s">
        <v>1106</v>
      </c>
      <c r="C1068" s="29" t="str">
        <f t="shared" ref="C1068:C1131" si="175">CONCATENATE(A1068," - ",B1068)</f>
        <v>England – PCNs - STROOD PCN</v>
      </c>
      <c r="D1068" s="50">
        <f t="shared" ref="D1068:D1131" si="176">I1068</f>
        <v>15478</v>
      </c>
      <c r="E1068" s="50">
        <f t="shared" ref="E1068:E1131" si="177">J1068</f>
        <v>16707</v>
      </c>
      <c r="F1068" s="51">
        <f t="shared" ref="F1068:F1131" si="178">G1068+H1068</f>
        <v>38492</v>
      </c>
      <c r="G1068" s="51">
        <f t="shared" ref="G1068:G1131" si="179">SUM(M1068:CY1068)</f>
        <v>18702</v>
      </c>
      <c r="H1068" s="52">
        <f t="shared" ref="H1068:H1131" si="180">SUM(CZ1068:GL1068)</f>
        <v>19790</v>
      </c>
      <c r="I1068" s="910">
        <f t="shared" si="173"/>
        <v>15478</v>
      </c>
      <c r="J1068" s="910">
        <f t="shared" si="174"/>
        <v>16707</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t="15" hidden="1" x14ac:dyDescent="0.25">
      <c r="A1069" s="79" t="s">
        <v>48</v>
      </c>
      <c r="B1069" s="471" t="s">
        <v>1107</v>
      </c>
      <c r="C1069" s="29" t="str">
        <f t="shared" si="175"/>
        <v>England – PCNs - STROUD COTSWOLD PCN</v>
      </c>
      <c r="D1069" s="50">
        <f t="shared" si="176"/>
        <v>15633</v>
      </c>
      <c r="E1069" s="50">
        <f t="shared" si="177"/>
        <v>17358</v>
      </c>
      <c r="F1069" s="51">
        <f t="shared" si="178"/>
        <v>37144</v>
      </c>
      <c r="G1069" s="51">
        <f t="shared" si="179"/>
        <v>17731</v>
      </c>
      <c r="H1069" s="52">
        <f t="shared" si="180"/>
        <v>19413</v>
      </c>
      <c r="I1069" s="910">
        <f t="shared" si="173"/>
        <v>15633</v>
      </c>
      <c r="J1069" s="910">
        <f t="shared" si="174"/>
        <v>17358</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t="15" hidden="1" x14ac:dyDescent="0.25">
      <c r="A1070" s="79" t="s">
        <v>48</v>
      </c>
      <c r="B1070" s="471" t="s">
        <v>1108</v>
      </c>
      <c r="C1070" s="29" t="str">
        <f t="shared" si="175"/>
        <v>England – PCNs - STUDENT &amp; CENTRAL SHEFFIELD PCN</v>
      </c>
      <c r="D1070" s="50">
        <f t="shared" si="176"/>
        <v>13118</v>
      </c>
      <c r="E1070" s="50">
        <f t="shared" si="177"/>
        <v>9737</v>
      </c>
      <c r="F1070" s="51">
        <f t="shared" si="178"/>
        <v>24294</v>
      </c>
      <c r="G1070" s="51">
        <f t="shared" si="179"/>
        <v>13864</v>
      </c>
      <c r="H1070" s="52">
        <f t="shared" si="180"/>
        <v>10430</v>
      </c>
      <c r="I1070" s="910">
        <f t="shared" si="173"/>
        <v>13118</v>
      </c>
      <c r="J1070" s="910">
        <f t="shared" si="174"/>
        <v>9737</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t="15" hidden="1" x14ac:dyDescent="0.25">
      <c r="A1071" s="79" t="s">
        <v>48</v>
      </c>
      <c r="B1071" s="471" t="s">
        <v>1109</v>
      </c>
      <c r="C1071" s="29" t="str">
        <f t="shared" si="175"/>
        <v>England – PCNs - SUDBURY PCN</v>
      </c>
      <c r="D1071" s="50">
        <f t="shared" si="176"/>
        <v>13883</v>
      </c>
      <c r="E1071" s="50">
        <f t="shared" si="177"/>
        <v>15430</v>
      </c>
      <c r="F1071" s="51">
        <f t="shared" si="178"/>
        <v>33606</v>
      </c>
      <c r="G1071" s="51">
        <f t="shared" si="179"/>
        <v>16026</v>
      </c>
      <c r="H1071" s="52">
        <f t="shared" si="180"/>
        <v>17580</v>
      </c>
      <c r="I1071" s="910">
        <f t="shared" si="173"/>
        <v>13883</v>
      </c>
      <c r="J1071" s="910">
        <f t="shared" si="174"/>
        <v>15430</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t="15" hidden="1" x14ac:dyDescent="0.25">
      <c r="A1072" s="79" t="s">
        <v>48</v>
      </c>
      <c r="B1072" s="471" t="s">
        <v>1110</v>
      </c>
      <c r="C1072" s="29" t="str">
        <f t="shared" si="175"/>
        <v>England – PCNs - SUNDERLAND CENTRAL PCN</v>
      </c>
      <c r="D1072" s="50">
        <f t="shared" si="176"/>
        <v>12145</v>
      </c>
      <c r="E1072" s="50">
        <f t="shared" si="177"/>
        <v>13767</v>
      </c>
      <c r="F1072" s="51">
        <f t="shared" si="178"/>
        <v>30148</v>
      </c>
      <c r="G1072" s="51">
        <f t="shared" si="179"/>
        <v>14307</v>
      </c>
      <c r="H1072" s="52">
        <f t="shared" si="180"/>
        <v>15841</v>
      </c>
      <c r="I1072" s="910">
        <f t="shared" si="173"/>
        <v>12145</v>
      </c>
      <c r="J1072" s="910">
        <f t="shared" si="174"/>
        <v>13767</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t="15" hidden="1" x14ac:dyDescent="0.25">
      <c r="A1073" s="79" t="s">
        <v>48</v>
      </c>
      <c r="B1073" s="471" t="s">
        <v>1111</v>
      </c>
      <c r="C1073" s="29" t="str">
        <f t="shared" si="175"/>
        <v>England – PCNs - SUNDERLAND EAST PCN</v>
      </c>
      <c r="D1073" s="50">
        <f t="shared" si="176"/>
        <v>20348</v>
      </c>
      <c r="E1073" s="50">
        <f t="shared" si="177"/>
        <v>20663</v>
      </c>
      <c r="F1073" s="51">
        <f t="shared" si="178"/>
        <v>47044</v>
      </c>
      <c r="G1073" s="51">
        <f t="shared" si="179"/>
        <v>23508</v>
      </c>
      <c r="H1073" s="52">
        <f t="shared" si="180"/>
        <v>23536</v>
      </c>
      <c r="I1073" s="910">
        <f t="shared" si="173"/>
        <v>20348</v>
      </c>
      <c r="J1073" s="910">
        <f t="shared" si="174"/>
        <v>20663</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t="15" hidden="1" x14ac:dyDescent="0.25">
      <c r="A1074" s="79" t="s">
        <v>48</v>
      </c>
      <c r="B1074" s="471" t="s">
        <v>1112</v>
      </c>
      <c r="C1074" s="29" t="str">
        <f t="shared" si="175"/>
        <v>England – PCNs - SUNDERLAND NORTH PCN</v>
      </c>
      <c r="D1074" s="50">
        <f t="shared" si="176"/>
        <v>17809</v>
      </c>
      <c r="E1074" s="50">
        <f t="shared" si="177"/>
        <v>18765</v>
      </c>
      <c r="F1074" s="51">
        <f t="shared" si="178"/>
        <v>41526</v>
      </c>
      <c r="G1074" s="51">
        <f t="shared" si="179"/>
        <v>20367</v>
      </c>
      <c r="H1074" s="52">
        <f t="shared" si="180"/>
        <v>21159</v>
      </c>
      <c r="I1074" s="910">
        <f t="shared" si="173"/>
        <v>17809</v>
      </c>
      <c r="J1074" s="910">
        <f t="shared" si="174"/>
        <v>18765</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t="15" hidden="1" x14ac:dyDescent="0.25">
      <c r="A1075" s="79" t="s">
        <v>48</v>
      </c>
      <c r="B1075" s="471" t="s">
        <v>1113</v>
      </c>
      <c r="C1075" s="29" t="str">
        <f t="shared" si="175"/>
        <v>England – PCNs - SUNDERLAND WEST 1 PCN</v>
      </c>
      <c r="D1075" s="50">
        <f t="shared" si="176"/>
        <v>23103</v>
      </c>
      <c r="E1075" s="50">
        <f t="shared" si="177"/>
        <v>23386</v>
      </c>
      <c r="F1075" s="51">
        <f t="shared" si="178"/>
        <v>53511</v>
      </c>
      <c r="G1075" s="51">
        <f t="shared" si="179"/>
        <v>26746</v>
      </c>
      <c r="H1075" s="52">
        <f t="shared" si="180"/>
        <v>26765</v>
      </c>
      <c r="I1075" s="910">
        <f t="shared" si="173"/>
        <v>23103</v>
      </c>
      <c r="J1075" s="910">
        <f t="shared" si="174"/>
        <v>23386</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t="15" hidden="1" x14ac:dyDescent="0.25">
      <c r="A1076" s="79" t="s">
        <v>48</v>
      </c>
      <c r="B1076" s="471" t="s">
        <v>1114</v>
      </c>
      <c r="C1076" s="29" t="str">
        <f t="shared" si="175"/>
        <v>England – PCNs - SURBITON HEALTH CENTRE PCN</v>
      </c>
      <c r="D1076" s="50">
        <f t="shared" si="176"/>
        <v>11383</v>
      </c>
      <c r="E1076" s="50">
        <f t="shared" si="177"/>
        <v>12722</v>
      </c>
      <c r="F1076" s="51">
        <f t="shared" si="178"/>
        <v>27934</v>
      </c>
      <c r="G1076" s="51">
        <f t="shared" si="179"/>
        <v>13308</v>
      </c>
      <c r="H1076" s="52">
        <f t="shared" si="180"/>
        <v>14626</v>
      </c>
      <c r="I1076" s="910">
        <f t="shared" si="173"/>
        <v>11383</v>
      </c>
      <c r="J1076" s="910">
        <f t="shared" si="174"/>
        <v>12722</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t="15" hidden="1" x14ac:dyDescent="0.25">
      <c r="A1077" s="79" t="s">
        <v>48</v>
      </c>
      <c r="B1077" s="471" t="s">
        <v>1115</v>
      </c>
      <c r="C1077" s="29" t="str">
        <f t="shared" si="175"/>
        <v>England – PCNs - SURREY HEATH PCN</v>
      </c>
      <c r="D1077" s="50">
        <f t="shared" si="176"/>
        <v>38885</v>
      </c>
      <c r="E1077" s="50">
        <f t="shared" si="177"/>
        <v>42462</v>
      </c>
      <c r="F1077" s="51">
        <f t="shared" si="178"/>
        <v>94027</v>
      </c>
      <c r="G1077" s="51">
        <f t="shared" si="179"/>
        <v>45422</v>
      </c>
      <c r="H1077" s="52">
        <f t="shared" si="180"/>
        <v>48605</v>
      </c>
      <c r="I1077" s="910">
        <f t="shared" si="173"/>
        <v>38885</v>
      </c>
      <c r="J1077" s="910">
        <f t="shared" si="174"/>
        <v>42462</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t="15" hidden="1" x14ac:dyDescent="0.25">
      <c r="A1078" s="79" t="s">
        <v>48</v>
      </c>
      <c r="B1078" s="471" t="s">
        <v>1116</v>
      </c>
      <c r="C1078" s="29" t="str">
        <f t="shared" si="175"/>
        <v>England – PCNs - SUTTON GROUP PRACTICE PCN</v>
      </c>
      <c r="D1078" s="50">
        <f t="shared" si="176"/>
        <v>19933</v>
      </c>
      <c r="E1078" s="50">
        <f t="shared" si="177"/>
        <v>21920</v>
      </c>
      <c r="F1078" s="51">
        <f t="shared" si="178"/>
        <v>48539</v>
      </c>
      <c r="G1078" s="51">
        <f t="shared" si="179"/>
        <v>23351</v>
      </c>
      <c r="H1078" s="52">
        <f t="shared" si="180"/>
        <v>25188</v>
      </c>
      <c r="I1078" s="910">
        <f t="shared" si="173"/>
        <v>19933</v>
      </c>
      <c r="J1078" s="910">
        <f t="shared" si="174"/>
        <v>21920</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t="15" hidden="1" x14ac:dyDescent="0.25">
      <c r="A1079" s="79" t="s">
        <v>48</v>
      </c>
      <c r="B1079" s="471" t="s">
        <v>1117</v>
      </c>
      <c r="C1079" s="29" t="str">
        <f t="shared" si="175"/>
        <v>England – PCNs - SW SHROPSHIRE PCN</v>
      </c>
      <c r="D1079" s="50">
        <f t="shared" si="176"/>
        <v>14555</v>
      </c>
      <c r="E1079" s="50">
        <f t="shared" si="177"/>
        <v>15843</v>
      </c>
      <c r="F1079" s="51">
        <f t="shared" si="178"/>
        <v>33623</v>
      </c>
      <c r="G1079" s="51">
        <f t="shared" si="179"/>
        <v>16226</v>
      </c>
      <c r="H1079" s="52">
        <f t="shared" si="180"/>
        <v>17397</v>
      </c>
      <c r="I1079" s="910">
        <f t="shared" si="173"/>
        <v>14555</v>
      </c>
      <c r="J1079" s="910">
        <f t="shared" si="174"/>
        <v>15843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t="15" hidden="1" x14ac:dyDescent="0.25">
      <c r="A1080" s="79" t="s">
        <v>48</v>
      </c>
      <c r="B1080" s="471" t="s">
        <v>1118</v>
      </c>
      <c r="C1080" s="29" t="str">
        <f t="shared" si="175"/>
        <v>England – PCNs - SWADLINCOTE PCN</v>
      </c>
      <c r="D1080" s="50">
        <f t="shared" si="176"/>
        <v>22670</v>
      </c>
      <c r="E1080" s="50">
        <f t="shared" si="177"/>
        <v>24357</v>
      </c>
      <c r="F1080" s="51">
        <f t="shared" si="178"/>
        <v>54894</v>
      </c>
      <c r="G1080" s="51">
        <f t="shared" si="179"/>
        <v>26709</v>
      </c>
      <c r="H1080" s="52">
        <f t="shared" si="180"/>
        <v>28185</v>
      </c>
      <c r="I1080" s="910">
        <f t="shared" si="173"/>
        <v>22670</v>
      </c>
      <c r="J1080" s="910">
        <f t="shared" si="174"/>
        <v>24357</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t="15" hidden="1" x14ac:dyDescent="0.25">
      <c r="A1081" s="79" t="s">
        <v>48</v>
      </c>
      <c r="B1081" s="471" t="s">
        <v>1119</v>
      </c>
      <c r="C1081" s="29" t="str">
        <f t="shared" si="175"/>
        <v>England – PCNs - SWAFFHAM &amp; DOWNHAM MARKET PCN</v>
      </c>
      <c r="D1081" s="50">
        <f t="shared" si="176"/>
        <v>17808</v>
      </c>
      <c r="E1081" s="50">
        <f t="shared" si="177"/>
        <v>19960</v>
      </c>
      <c r="F1081" s="51">
        <f t="shared" si="178"/>
        <v>42762</v>
      </c>
      <c r="G1081" s="51">
        <f t="shared" si="179"/>
        <v>20367</v>
      </c>
      <c r="H1081" s="52">
        <f t="shared" si="180"/>
        <v>22395</v>
      </c>
      <c r="I1081" s="910">
        <f t="shared" si="173"/>
        <v>17808</v>
      </c>
      <c r="J1081" s="910">
        <f t="shared" si="174"/>
        <v>19960</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t="15" hidden="1" x14ac:dyDescent="0.25">
      <c r="A1082" s="79" t="s">
        <v>48</v>
      </c>
      <c r="B1082" s="471" t="s">
        <v>1120</v>
      </c>
      <c r="C1082" s="29" t="str">
        <f t="shared" si="175"/>
        <v>England – PCNs - SWAGGA PCN</v>
      </c>
      <c r="D1082" s="50">
        <f t="shared" si="176"/>
        <v>35186</v>
      </c>
      <c r="E1082" s="50">
        <f t="shared" si="177"/>
        <v>38338</v>
      </c>
      <c r="F1082" s="51">
        <f t="shared" si="178"/>
        <v>85614</v>
      </c>
      <c r="G1082" s="51">
        <f t="shared" si="179"/>
        <v>41444</v>
      </c>
      <c r="H1082" s="52">
        <f t="shared" si="180"/>
        <v>44170</v>
      </c>
      <c r="I1082" s="910">
        <f t="shared" si="173"/>
        <v>35186</v>
      </c>
      <c r="J1082" s="910">
        <f t="shared" si="174"/>
        <v>38338</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t="15" hidden="1" x14ac:dyDescent="0.25">
      <c r="A1083" s="79" t="s">
        <v>48</v>
      </c>
      <c r="B1083" s="471" t="s">
        <v>1121</v>
      </c>
      <c r="C1083" s="29" t="str">
        <f t="shared" si="175"/>
        <v>England – PCNs - SWAN MEDICAL GROUP PCN</v>
      </c>
      <c r="D1083" s="50">
        <f t="shared" si="176"/>
        <v>14217</v>
      </c>
      <c r="E1083" s="50">
        <f t="shared" si="177"/>
        <v>15905</v>
      </c>
      <c r="F1083" s="51">
        <f t="shared" si="178"/>
        <v>34275</v>
      </c>
      <c r="G1083" s="51">
        <f t="shared" si="179"/>
        <v>16305</v>
      </c>
      <c r="H1083" s="52">
        <f t="shared" si="180"/>
        <v>17970</v>
      </c>
      <c r="I1083" s="910">
        <f t="shared" si="173"/>
        <v>14217</v>
      </c>
      <c r="J1083" s="910">
        <f t="shared" si="174"/>
        <v>15905</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t="15" hidden="1" x14ac:dyDescent="0.25">
      <c r="A1084" s="79" t="s">
        <v>48</v>
      </c>
      <c r="B1084" s="471" t="s">
        <v>1122</v>
      </c>
      <c r="C1084" s="29" t="str">
        <f t="shared" si="175"/>
        <v>England – PCNs - SWAN NETWORK WIGAN PCN</v>
      </c>
      <c r="D1084" s="50">
        <f t="shared" si="176"/>
        <v>13619</v>
      </c>
      <c r="E1084" s="50">
        <f t="shared" si="177"/>
        <v>14650</v>
      </c>
      <c r="F1084" s="51">
        <f t="shared" si="178"/>
        <v>32332</v>
      </c>
      <c r="G1084" s="51">
        <f t="shared" si="179"/>
        <v>15670</v>
      </c>
      <c r="H1084" s="52">
        <f t="shared" si="180"/>
        <v>16662</v>
      </c>
      <c r="I1084" s="910">
        <f t="shared" si="173"/>
        <v>13619</v>
      </c>
      <c r="J1084" s="910">
        <f t="shared" si="174"/>
        <v>14650</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t="15" hidden="1" x14ac:dyDescent="0.25">
      <c r="A1085" s="79" t="s">
        <v>48</v>
      </c>
      <c r="B1085" s="471" t="s">
        <v>1123</v>
      </c>
      <c r="C1085" s="29" t="str">
        <f t="shared" si="175"/>
        <v>England – PCNs - SWANLEY &amp; RURAL PCN</v>
      </c>
      <c r="D1085" s="50">
        <f t="shared" si="176"/>
        <v>13664</v>
      </c>
      <c r="E1085" s="50">
        <f t="shared" si="177"/>
        <v>15447</v>
      </c>
      <c r="F1085" s="51">
        <f t="shared" si="178"/>
        <v>34076</v>
      </c>
      <c r="G1085" s="51">
        <f t="shared" si="179"/>
        <v>16146</v>
      </c>
      <c r="H1085" s="52">
        <f t="shared" si="180"/>
        <v>17930</v>
      </c>
      <c r="I1085" s="910">
        <f t="shared" si="173"/>
        <v>13664</v>
      </c>
      <c r="J1085" s="910">
        <f t="shared" si="174"/>
        <v>15447</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t="15" hidden="1" x14ac:dyDescent="0.25">
      <c r="A1086" s="79" t="s">
        <v>48</v>
      </c>
      <c r="B1086" s="471" t="s">
        <v>1124</v>
      </c>
      <c r="C1086" s="29" t="str">
        <f t="shared" si="175"/>
        <v>England – PCNs - SWB CARITAS PCN</v>
      </c>
      <c r="D1086" s="50">
        <f t="shared" si="176"/>
        <v>10396</v>
      </c>
      <c r="E1086" s="50">
        <f t="shared" si="177"/>
        <v>10191</v>
      </c>
      <c r="F1086" s="51">
        <f t="shared" si="178"/>
        <v>24758</v>
      </c>
      <c r="G1086" s="51">
        <f t="shared" si="179"/>
        <v>12535</v>
      </c>
      <c r="H1086" s="52">
        <f t="shared" si="180"/>
        <v>12223</v>
      </c>
      <c r="I1086" s="910">
        <f t="shared" si="173"/>
        <v>10396</v>
      </c>
      <c r="J1086" s="910">
        <f t="shared" si="174"/>
        <v>10191</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t="15" hidden="1" x14ac:dyDescent="0.25">
      <c r="A1087" s="79" t="s">
        <v>48</v>
      </c>
      <c r="B1087" s="471" t="s">
        <v>1125</v>
      </c>
      <c r="C1087" s="29" t="str">
        <f t="shared" si="175"/>
        <v>England – PCNs - SWB CENTRAL HEALTH PARTNERSHIPS PCN</v>
      </c>
      <c r="D1087" s="50">
        <f t="shared" si="176"/>
        <v>22557</v>
      </c>
      <c r="E1087" s="50">
        <f t="shared" si="177"/>
        <v>21834</v>
      </c>
      <c r="F1087" s="51">
        <f t="shared" si="178"/>
        <v>52476</v>
      </c>
      <c r="G1087" s="51">
        <f t="shared" si="179"/>
        <v>26698</v>
      </c>
      <c r="H1087" s="52">
        <f t="shared" si="180"/>
        <v>25778</v>
      </c>
      <c r="I1087" s="910">
        <f t="shared" si="173"/>
        <v>22557</v>
      </c>
      <c r="J1087" s="910">
        <f t="shared" si="174"/>
        <v>21834</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t="15" hidden="1" x14ac:dyDescent="0.25">
      <c r="A1088" s="79" t="s">
        <v>48</v>
      </c>
      <c r="B1088" s="471" t="s">
        <v>1126</v>
      </c>
      <c r="C1088" s="29" t="str">
        <f t="shared" si="175"/>
        <v>England – PCNs - SWB CITRUS PCN</v>
      </c>
      <c r="D1088" s="50">
        <f t="shared" si="176"/>
        <v>16053</v>
      </c>
      <c r="E1088" s="50">
        <f t="shared" si="177"/>
        <v>17010</v>
      </c>
      <c r="F1088" s="51">
        <f t="shared" si="178"/>
        <v>39890</v>
      </c>
      <c r="G1088" s="51">
        <f t="shared" si="179"/>
        <v>19529</v>
      </c>
      <c r="H1088" s="52">
        <f t="shared" si="180"/>
        <v>20361</v>
      </c>
      <c r="I1088" s="910">
        <f t="shared" si="173"/>
        <v>16053</v>
      </c>
      <c r="J1088" s="910">
        <f t="shared" si="174"/>
        <v>17010</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t="15" hidden="1" x14ac:dyDescent="0.25">
      <c r="A1089" s="79" t="s">
        <v>48</v>
      </c>
      <c r="B1089" s="471" t="s">
        <v>1127</v>
      </c>
      <c r="C1089" s="29" t="str">
        <f t="shared" si="175"/>
        <v>England – PCNs - SWB I3 PCN</v>
      </c>
      <c r="D1089" s="50">
        <f t="shared" si="176"/>
        <v>31512</v>
      </c>
      <c r="E1089" s="50">
        <f t="shared" si="177"/>
        <v>29543</v>
      </c>
      <c r="F1089" s="51">
        <f t="shared" si="178"/>
        <v>74184</v>
      </c>
      <c r="G1089" s="51">
        <f t="shared" si="179"/>
        <v>38283</v>
      </c>
      <c r="H1089" s="52">
        <f t="shared" si="180"/>
        <v>35901</v>
      </c>
      <c r="I1089" s="910">
        <f t="shared" si="173"/>
        <v>31512</v>
      </c>
      <c r="J1089" s="910">
        <f t="shared" si="174"/>
        <v>29543</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t="15" hidden="1" x14ac:dyDescent="0.25">
      <c r="A1090" s="79" t="s">
        <v>48</v>
      </c>
      <c r="B1090" s="471" t="s">
        <v>1128</v>
      </c>
      <c r="C1090" s="29" t="str">
        <f t="shared" si="175"/>
        <v>England – PCNs - SWB MODALITY PCN</v>
      </c>
      <c r="D1090" s="50">
        <f t="shared" si="176"/>
        <v>23543</v>
      </c>
      <c r="E1090" s="50">
        <f t="shared" si="177"/>
        <v>19575</v>
      </c>
      <c r="F1090" s="51">
        <f t="shared" si="178"/>
        <v>49826</v>
      </c>
      <c r="G1090" s="51">
        <f t="shared" si="179"/>
        <v>27021</v>
      </c>
      <c r="H1090" s="52">
        <f t="shared" si="180"/>
        <v>22805</v>
      </c>
      <c r="I1090" s="910">
        <f t="shared" si="173"/>
        <v>23543</v>
      </c>
      <c r="J1090" s="910">
        <f t="shared" si="174"/>
        <v>19575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t="15" hidden="1" x14ac:dyDescent="0.25">
      <c r="A1091" s="79" t="s">
        <v>48</v>
      </c>
      <c r="B1091" s="471" t="s">
        <v>1129</v>
      </c>
      <c r="C1091" s="29" t="str">
        <f t="shared" si="175"/>
        <v>England – PCNs - SWB NEWCOMEN PCN</v>
      </c>
      <c r="D1091" s="50">
        <f t="shared" si="176"/>
        <v>16038</v>
      </c>
      <c r="E1091" s="50">
        <f t="shared" si="177"/>
        <v>17163</v>
      </c>
      <c r="F1091" s="51">
        <f t="shared" si="178"/>
        <v>39009</v>
      </c>
      <c r="G1091" s="51">
        <f t="shared" si="179"/>
        <v>19009</v>
      </c>
      <c r="H1091" s="52">
        <f t="shared" si="180"/>
        <v>20000</v>
      </c>
      <c r="I1091" s="910">
        <f t="shared" si="173"/>
        <v>16038</v>
      </c>
      <c r="J1091" s="910">
        <f t="shared" si="174"/>
        <v>17163</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t="15" hidden="1" x14ac:dyDescent="0.25">
      <c r="A1092" s="79" t="s">
        <v>48</v>
      </c>
      <c r="B1092" s="471" t="s">
        <v>1130</v>
      </c>
      <c r="C1092" s="29" t="str">
        <f t="shared" si="175"/>
        <v>England – PCNs - SWB TOGETHER4HEALTHCARE PCN</v>
      </c>
      <c r="D1092" s="50">
        <f t="shared" si="176"/>
        <v>17104</v>
      </c>
      <c r="E1092" s="50">
        <f t="shared" si="177"/>
        <v>17781</v>
      </c>
      <c r="F1092" s="51">
        <f t="shared" si="178"/>
        <v>41688</v>
      </c>
      <c r="G1092" s="51">
        <f t="shared" si="179"/>
        <v>20638</v>
      </c>
      <c r="H1092" s="52">
        <f t="shared" si="180"/>
        <v>21050</v>
      </c>
      <c r="I1092" s="910">
        <f t="shared" si="173"/>
        <v>17104</v>
      </c>
      <c r="J1092" s="910">
        <f t="shared" si="174"/>
        <v>17781</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t="15" hidden="1" x14ac:dyDescent="0.25">
      <c r="A1093" s="79" t="s">
        <v>48</v>
      </c>
      <c r="B1093" s="471" t="s">
        <v>1131</v>
      </c>
      <c r="C1093" s="29" t="str">
        <f t="shared" si="175"/>
        <v>England – PCNs - SWB URBAN HEALTH PCN</v>
      </c>
      <c r="D1093" s="50">
        <f t="shared" si="176"/>
        <v>15892</v>
      </c>
      <c r="E1093" s="50">
        <f t="shared" si="177"/>
        <v>14443</v>
      </c>
      <c r="F1093" s="51">
        <f t="shared" si="178"/>
        <v>34129</v>
      </c>
      <c r="G1093" s="51">
        <f t="shared" si="179"/>
        <v>17815</v>
      </c>
      <c r="H1093" s="52">
        <f t="shared" si="180"/>
        <v>16314</v>
      </c>
      <c r="I1093" s="910">
        <f t="shared" si="173"/>
        <v>15892</v>
      </c>
      <c r="J1093" s="910">
        <f t="shared" si="174"/>
        <v>14443</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t="15" hidden="1" x14ac:dyDescent="0.25">
      <c r="A1094" s="79" t="s">
        <v>48</v>
      </c>
      <c r="B1094" s="471" t="s">
        <v>1132</v>
      </c>
      <c r="C1094" s="29" t="str">
        <f t="shared" si="175"/>
        <v>England – PCNs - SWB YOUR HEALTH PARTNERSHIP PCN</v>
      </c>
      <c r="D1094" s="50">
        <f t="shared" si="176"/>
        <v>18137</v>
      </c>
      <c r="E1094" s="50">
        <f t="shared" si="177"/>
        <v>19087</v>
      </c>
      <c r="F1094" s="51">
        <f t="shared" si="178"/>
        <v>44648</v>
      </c>
      <c r="G1094" s="51">
        <f t="shared" si="179"/>
        <v>21992</v>
      </c>
      <c r="H1094" s="52">
        <f t="shared" si="180"/>
        <v>22656</v>
      </c>
      <c r="I1094" s="910">
        <f t="shared" si="173"/>
        <v>18137</v>
      </c>
      <c r="J1094" s="910">
        <f t="shared" si="174"/>
        <v>19087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t="15" hidden="1" x14ac:dyDescent="0.25">
      <c r="A1095" s="79" t="s">
        <v>48</v>
      </c>
      <c r="B1095" s="471" t="s">
        <v>1133</v>
      </c>
      <c r="C1095" s="29" t="str">
        <f t="shared" si="175"/>
        <v>England – PCNs - SWIFT PCN</v>
      </c>
      <c r="D1095" s="50">
        <f t="shared" si="176"/>
        <v>29922</v>
      </c>
      <c r="E1095" s="50">
        <f t="shared" si="177"/>
        <v>31967</v>
      </c>
      <c r="F1095" s="51">
        <f t="shared" si="178"/>
        <v>73530</v>
      </c>
      <c r="G1095" s="51">
        <f t="shared" si="179"/>
        <v>35938</v>
      </c>
      <c r="H1095" s="52">
        <f t="shared" si="180"/>
        <v>37592</v>
      </c>
      <c r="I1095" s="910">
        <f t="shared" si="173"/>
        <v>29922</v>
      </c>
      <c r="J1095" s="910">
        <f t="shared" si="174"/>
        <v>31967</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t="15" hidden="1" x14ac:dyDescent="0.25">
      <c r="A1096" s="79" t="s">
        <v>48</v>
      </c>
      <c r="B1096" s="471" t="s">
        <v>1134</v>
      </c>
      <c r="C1096" s="29" t="str">
        <f t="shared" si="175"/>
        <v>England – PCNs - SWINTON PCN</v>
      </c>
      <c r="D1096" s="50">
        <f t="shared" si="176"/>
        <v>18115</v>
      </c>
      <c r="E1096" s="50">
        <f t="shared" si="177"/>
        <v>19388</v>
      </c>
      <c r="F1096" s="51">
        <f t="shared" si="178"/>
        <v>43752</v>
      </c>
      <c r="G1096" s="51">
        <f t="shared" si="179"/>
        <v>21318</v>
      </c>
      <c r="H1096" s="52">
        <f t="shared" si="180"/>
        <v>22434</v>
      </c>
      <c r="I1096" s="910">
        <f t="shared" si="173"/>
        <v>18115</v>
      </c>
      <c r="J1096" s="910">
        <f t="shared" si="174"/>
        <v>19388</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t="15" hidden="1" x14ac:dyDescent="0.25">
      <c r="A1097" s="79" t="s">
        <v>48</v>
      </c>
      <c r="B1097" s="471" t="s">
        <v>1135</v>
      </c>
      <c r="C1097" s="29" t="str">
        <f t="shared" si="175"/>
        <v>England – PCNs - SYNERGY HEALTH PCN</v>
      </c>
      <c r="D1097" s="50">
        <f t="shared" si="176"/>
        <v>13445</v>
      </c>
      <c r="E1097" s="50">
        <f t="shared" si="177"/>
        <v>14726</v>
      </c>
      <c r="F1097" s="51">
        <f t="shared" si="178"/>
        <v>32765</v>
      </c>
      <c r="G1097" s="51">
        <f t="shared" si="179"/>
        <v>15699</v>
      </c>
      <c r="H1097" s="52">
        <f t="shared" si="180"/>
        <v>17066</v>
      </c>
      <c r="I1097" s="910">
        <f t="shared" si="173"/>
        <v>13445</v>
      </c>
      <c r="J1097" s="910">
        <f t="shared" si="174"/>
        <v>14726</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t="15" hidden="1" x14ac:dyDescent="0.25">
      <c r="A1098" s="79" t="s">
        <v>48</v>
      </c>
      <c r="B1098" s="471" t="s">
        <v>1136</v>
      </c>
      <c r="C1098" s="29" t="str">
        <f t="shared" si="175"/>
        <v>England – PCNs - SYNERGY PCN</v>
      </c>
      <c r="D1098" s="50">
        <f t="shared" si="176"/>
        <v>19000</v>
      </c>
      <c r="E1098" s="50">
        <f t="shared" si="177"/>
        <v>17109</v>
      </c>
      <c r="F1098" s="51">
        <f t="shared" si="178"/>
        <v>41644</v>
      </c>
      <c r="G1098" s="51">
        <f t="shared" si="179"/>
        <v>21803</v>
      </c>
      <c r="H1098" s="52">
        <f t="shared" si="180"/>
        <v>19841</v>
      </c>
      <c r="I1098" s="910">
        <f t="shared" si="173"/>
        <v>19000</v>
      </c>
      <c r="J1098" s="910">
        <f t="shared" si="174"/>
        <v>17109</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t="15" hidden="1" x14ac:dyDescent="0.25">
      <c r="A1099" s="79" t="s">
        <v>48</v>
      </c>
      <c r="B1099" s="471" t="s">
        <v>1137</v>
      </c>
      <c r="C1099" s="29" t="str">
        <f t="shared" si="175"/>
        <v>England – PCNs - TABA WIGAN PCN</v>
      </c>
      <c r="D1099" s="50">
        <f t="shared" si="176"/>
        <v>21169</v>
      </c>
      <c r="E1099" s="50">
        <f t="shared" si="177"/>
        <v>22654</v>
      </c>
      <c r="F1099" s="51">
        <f t="shared" si="178"/>
        <v>51623</v>
      </c>
      <c r="G1099" s="51">
        <f t="shared" si="179"/>
        <v>25172</v>
      </c>
      <c r="H1099" s="52">
        <f t="shared" si="180"/>
        <v>26451</v>
      </c>
      <c r="I1099" s="910">
        <f t="shared" si="173"/>
        <v>21169</v>
      </c>
      <c r="J1099" s="910">
        <f t="shared" si="174"/>
        <v>22654</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t="15" hidden="1" x14ac:dyDescent="0.25">
      <c r="A1100" s="79" t="s">
        <v>48</v>
      </c>
      <c r="B1100" s="471" t="s">
        <v>1138</v>
      </c>
      <c r="C1100" s="29" t="str">
        <f t="shared" si="175"/>
        <v>England – PCNs - TADCASTER AND SELBY RURAL PCN</v>
      </c>
      <c r="D1100" s="50">
        <f t="shared" si="176"/>
        <v>11528</v>
      </c>
      <c r="E1100" s="50">
        <f t="shared" si="177"/>
        <v>12762</v>
      </c>
      <c r="F1100" s="51">
        <f t="shared" si="178"/>
        <v>28446</v>
      </c>
      <c r="G1100" s="51">
        <f t="shared" si="179"/>
        <v>13694</v>
      </c>
      <c r="H1100" s="52">
        <f t="shared" si="180"/>
        <v>14752</v>
      </c>
      <c r="I1100" s="910">
        <f t="shared" si="173"/>
        <v>11528</v>
      </c>
      <c r="J1100" s="910">
        <f t="shared" si="174"/>
        <v>12762</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t="15" hidden="1" x14ac:dyDescent="0.25">
      <c r="A1101" s="79" t="s">
        <v>48</v>
      </c>
      <c r="B1101" s="471" t="s">
        <v>1139</v>
      </c>
      <c r="C1101" s="29" t="str">
        <f t="shared" si="175"/>
        <v>England – PCNs - TAME VALLEY PCN</v>
      </c>
      <c r="D1101" s="50">
        <f t="shared" si="176"/>
        <v>22309</v>
      </c>
      <c r="E1101" s="50">
        <f t="shared" si="177"/>
        <v>23415</v>
      </c>
      <c r="F1101" s="51">
        <f t="shared" si="178"/>
        <v>53782</v>
      </c>
      <c r="G1101" s="51">
        <f t="shared" si="179"/>
        <v>26425</v>
      </c>
      <c r="H1101" s="52">
        <f t="shared" si="180"/>
        <v>27357</v>
      </c>
      <c r="I1101" s="910">
        <f t="shared" si="173"/>
        <v>22309</v>
      </c>
      <c r="J1101" s="910">
        <f t="shared" si="174"/>
        <v>23415</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t="15" hidden="1" x14ac:dyDescent="0.25">
      <c r="A1102" s="79" t="s">
        <v>48</v>
      </c>
      <c r="B1102" s="471" t="s">
        <v>1140</v>
      </c>
      <c r="C1102" s="29" t="str">
        <f t="shared" si="175"/>
        <v>England – PCNs - TASC PCN</v>
      </c>
      <c r="D1102" s="50">
        <f t="shared" si="176"/>
        <v>10601</v>
      </c>
      <c r="E1102" s="50">
        <f t="shared" si="177"/>
        <v>12265</v>
      </c>
      <c r="F1102" s="51">
        <f t="shared" si="178"/>
        <v>25362</v>
      </c>
      <c r="G1102" s="51">
        <f t="shared" si="179"/>
        <v>11905</v>
      </c>
      <c r="H1102" s="52">
        <f t="shared" si="180"/>
        <v>13457</v>
      </c>
      <c r="I1102" s="910">
        <f t="shared" si="173"/>
        <v>10601</v>
      </c>
      <c r="J1102" s="910">
        <f t="shared" si="174"/>
        <v>12265</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t="15" hidden="1" x14ac:dyDescent="0.25">
      <c r="A1103" s="79" t="s">
        <v>48</v>
      </c>
      <c r="B1103" s="471" t="s">
        <v>1141</v>
      </c>
      <c r="C1103" s="29" t="str">
        <f t="shared" si="175"/>
        <v>England – PCNs - TAUNTON CENTRAL PCN</v>
      </c>
      <c r="D1103" s="50">
        <f t="shared" si="176"/>
        <v>24759</v>
      </c>
      <c r="E1103" s="50">
        <f t="shared" si="177"/>
        <v>27504</v>
      </c>
      <c r="F1103" s="51">
        <f t="shared" si="178"/>
        <v>60558</v>
      </c>
      <c r="G1103" s="51">
        <f t="shared" si="179"/>
        <v>28961</v>
      </c>
      <c r="H1103" s="52">
        <f t="shared" si="180"/>
        <v>31597</v>
      </c>
      <c r="I1103" s="910">
        <f t="shared" si="173"/>
        <v>24759</v>
      </c>
      <c r="J1103" s="910">
        <f t="shared" si="174"/>
        <v>27504</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t="15" hidden="1" x14ac:dyDescent="0.25">
      <c r="A1104" s="79" t="s">
        <v>48</v>
      </c>
      <c r="B1104" s="471" t="s">
        <v>1142</v>
      </c>
      <c r="C1104" s="29" t="str">
        <f t="shared" si="175"/>
        <v>England – PCNs - TAUNTON DEANE WEST PCN</v>
      </c>
      <c r="D1104" s="50">
        <f t="shared" si="176"/>
        <v>11451</v>
      </c>
      <c r="E1104" s="50">
        <f t="shared" si="177"/>
        <v>12612</v>
      </c>
      <c r="F1104" s="51">
        <f t="shared" si="178"/>
        <v>27338</v>
      </c>
      <c r="G1104" s="51">
        <f t="shared" si="179"/>
        <v>13126</v>
      </c>
      <c r="H1104" s="52">
        <f t="shared" si="180"/>
        <v>14212</v>
      </c>
      <c r="I1104" s="910">
        <f t="shared" si="173"/>
        <v>11451</v>
      </c>
      <c r="J1104" s="910">
        <f t="shared" si="174"/>
        <v>12612</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t="15" hidden="1" x14ac:dyDescent="0.25">
      <c r="A1105" s="79" t="s">
        <v>48</v>
      </c>
      <c r="B1105" s="471" t="s">
        <v>1143</v>
      </c>
      <c r="C1105" s="29" t="str">
        <f t="shared" si="175"/>
        <v>England – PCNs - TEDDINGTON PCN</v>
      </c>
      <c r="D1105" s="50">
        <f t="shared" si="176"/>
        <v>14759</v>
      </c>
      <c r="E1105" s="50">
        <f t="shared" si="177"/>
        <v>16120</v>
      </c>
      <c r="F1105" s="51">
        <f t="shared" si="178"/>
        <v>35333</v>
      </c>
      <c r="G1105" s="51">
        <f t="shared" si="179"/>
        <v>16996</v>
      </c>
      <c r="H1105" s="52">
        <f t="shared" si="180"/>
        <v>18337</v>
      </c>
      <c r="I1105" s="910">
        <f t="shared" si="173"/>
        <v>14759</v>
      </c>
      <c r="J1105" s="910">
        <f t="shared" si="174"/>
        <v>16120</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t="15" hidden="1" x14ac:dyDescent="0.25">
      <c r="A1106" s="79" t="s">
        <v>48</v>
      </c>
      <c r="B1106" s="471" t="s">
        <v>1144</v>
      </c>
      <c r="C1106" s="29" t="str">
        <f t="shared" si="175"/>
        <v>England – PCNs - TEESDALE PCN</v>
      </c>
      <c r="D1106" s="50">
        <f t="shared" si="176"/>
        <v>9873</v>
      </c>
      <c r="E1106" s="50">
        <f t="shared" si="177"/>
        <v>10786</v>
      </c>
      <c r="F1106" s="51">
        <f t="shared" si="178"/>
        <v>22901</v>
      </c>
      <c r="G1106" s="51">
        <f t="shared" si="179"/>
        <v>11019</v>
      </c>
      <c r="H1106" s="52">
        <f t="shared" si="180"/>
        <v>11882</v>
      </c>
      <c r="I1106" s="910">
        <f t="shared" si="173"/>
        <v>9873</v>
      </c>
      <c r="J1106" s="910">
        <f t="shared" si="174"/>
        <v>10786</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t="15" hidden="1" x14ac:dyDescent="0.25">
      <c r="A1107" s="79" t="s">
        <v>48</v>
      </c>
      <c r="B1107" s="471" t="s">
        <v>1145</v>
      </c>
      <c r="C1107" s="29" t="str">
        <f t="shared" si="175"/>
        <v>England – PCNs - TELDOC PCN</v>
      </c>
      <c r="D1107" s="50">
        <f t="shared" si="176"/>
        <v>24164</v>
      </c>
      <c r="E1107" s="50">
        <f t="shared" si="177"/>
        <v>25710</v>
      </c>
      <c r="F1107" s="51">
        <f t="shared" si="178"/>
        <v>60073</v>
      </c>
      <c r="G1107" s="51">
        <f t="shared" si="179"/>
        <v>29496</v>
      </c>
      <c r="H1107" s="52">
        <f t="shared" si="180"/>
        <v>30577</v>
      </c>
      <c r="I1107" s="910">
        <f t="shared" si="173"/>
        <v>24164</v>
      </c>
      <c r="J1107" s="910">
        <f t="shared" si="174"/>
        <v>25710</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t="15" hidden="1" x14ac:dyDescent="0.25">
      <c r="A1108" s="79" t="s">
        <v>48</v>
      </c>
      <c r="B1108" s="471" t="s">
        <v>1146</v>
      </c>
      <c r="C1108" s="29" t="str">
        <f t="shared" si="175"/>
        <v>England – PCNs - TEMPLER CARE NETWORK PCN</v>
      </c>
      <c r="D1108" s="50">
        <f t="shared" si="176"/>
        <v>13420</v>
      </c>
      <c r="E1108" s="50">
        <f t="shared" si="177"/>
        <v>14774</v>
      </c>
      <c r="F1108" s="51">
        <f t="shared" si="178"/>
        <v>32386</v>
      </c>
      <c r="G1108" s="51">
        <f t="shared" si="179"/>
        <v>15533</v>
      </c>
      <c r="H1108" s="52">
        <f t="shared" si="180"/>
        <v>16853</v>
      </c>
      <c r="I1108" s="910">
        <f t="shared" si="173"/>
        <v>13420</v>
      </c>
      <c r="J1108" s="910">
        <f t="shared" si="174"/>
        <v>14774</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t="15" hidden="1" x14ac:dyDescent="0.25">
      <c r="A1109" s="79" t="s">
        <v>48</v>
      </c>
      <c r="B1109" s="471" t="s">
        <v>1147</v>
      </c>
      <c r="C1109" s="29" t="str">
        <f t="shared" si="175"/>
        <v>England – PCNs - TENDRING PCN</v>
      </c>
      <c r="D1109" s="50">
        <f t="shared" si="176"/>
        <v>16556</v>
      </c>
      <c r="E1109" s="50">
        <f t="shared" si="177"/>
        <v>18914</v>
      </c>
      <c r="F1109" s="51">
        <f t="shared" si="178"/>
        <v>40606</v>
      </c>
      <c r="G1109" s="51">
        <f t="shared" si="179"/>
        <v>19193</v>
      </c>
      <c r="H1109" s="52">
        <f t="shared" si="180"/>
        <v>21413</v>
      </c>
      <c r="I1109" s="910">
        <f t="shared" si="173"/>
        <v>16556</v>
      </c>
      <c r="J1109" s="910">
        <f t="shared" si="174"/>
        <v>18914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t="15" hidden="1" x14ac:dyDescent="0.25">
      <c r="A1110" s="79" t="s">
        <v>48</v>
      </c>
      <c r="B1110" s="471" t="s">
        <v>1148</v>
      </c>
      <c r="C1110" s="29" t="str">
        <f t="shared" si="175"/>
        <v>England – PCNs - THAME PCN</v>
      </c>
      <c r="D1110" s="50">
        <f t="shared" si="176"/>
        <v>12252</v>
      </c>
      <c r="E1110" s="50">
        <f t="shared" si="177"/>
        <v>13700</v>
      </c>
      <c r="F1110" s="51">
        <f t="shared" si="178"/>
        <v>29864</v>
      </c>
      <c r="G1110" s="51">
        <f t="shared" si="179"/>
        <v>14273</v>
      </c>
      <c r="H1110" s="52">
        <f t="shared" si="180"/>
        <v>15591</v>
      </c>
      <c r="I1110" s="910">
        <f t="shared" si="173"/>
        <v>12252</v>
      </c>
      <c r="J1110" s="910">
        <f t="shared" si="174"/>
        <v>13700</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t="15" hidden="1" x14ac:dyDescent="0.25">
      <c r="A1111" s="79" t="s">
        <v>48</v>
      </c>
      <c r="B1111" s="471" t="s">
        <v>1149</v>
      </c>
      <c r="C1111" s="29" t="str">
        <f t="shared" si="175"/>
        <v>England – PCNs - THE ARC HUB PCN</v>
      </c>
      <c r="D1111" s="50">
        <f t="shared" si="176"/>
        <v>20759</v>
      </c>
      <c r="E1111" s="50">
        <f t="shared" si="177"/>
        <v>22791</v>
      </c>
      <c r="F1111" s="51">
        <f t="shared" si="178"/>
        <v>52256</v>
      </c>
      <c r="G1111" s="51">
        <f t="shared" si="179"/>
        <v>25152</v>
      </c>
      <c r="H1111" s="52">
        <f t="shared" si="180"/>
        <v>27104</v>
      </c>
      <c r="I1111" s="910">
        <f t="shared" si="173"/>
        <v>20759</v>
      </c>
      <c r="J1111" s="910">
        <f t="shared" si="174"/>
        <v>22791</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t="15" hidden="1" x14ac:dyDescent="0.25">
      <c r="A1112" s="79" t="s">
        <v>48</v>
      </c>
      <c r="B1112" s="471" t="s">
        <v>1150</v>
      </c>
      <c r="C1112" s="29" t="str">
        <f t="shared" si="175"/>
        <v>England – PCNs - THE BINGLEY BUBBLE PCN</v>
      </c>
      <c r="D1112" s="50">
        <f t="shared" si="176"/>
        <v>17334</v>
      </c>
      <c r="E1112" s="50">
        <f t="shared" si="177"/>
        <v>19054</v>
      </c>
      <c r="F1112" s="51">
        <f t="shared" si="178"/>
        <v>41143</v>
      </c>
      <c r="G1112" s="51">
        <f t="shared" si="179"/>
        <v>19786</v>
      </c>
      <c r="H1112" s="52">
        <f t="shared" si="180"/>
        <v>21357</v>
      </c>
      <c r="I1112" s="910">
        <f t="shared" si="173"/>
        <v>17334</v>
      </c>
      <c r="J1112" s="910">
        <f t="shared" si="174"/>
        <v>19054</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t="15" hidden="1" x14ac:dyDescent="0.25">
      <c r="A1113" s="79" t="s">
        <v>48</v>
      </c>
      <c r="B1113" s="471" t="s">
        <v>1151</v>
      </c>
      <c r="C1113" s="29" t="str">
        <f t="shared" si="175"/>
        <v>England – PCNs - THE BRIDGE MK PCN</v>
      </c>
      <c r="D1113" s="50">
        <f t="shared" si="176"/>
        <v>11200</v>
      </c>
      <c r="E1113" s="50">
        <f t="shared" si="177"/>
        <v>11920</v>
      </c>
      <c r="F1113" s="51">
        <f t="shared" si="178"/>
        <v>26772</v>
      </c>
      <c r="G1113" s="51">
        <f t="shared" si="179"/>
        <v>13052</v>
      </c>
      <c r="H1113" s="52">
        <f t="shared" si="180"/>
        <v>13720</v>
      </c>
      <c r="I1113" s="910">
        <f t="shared" si="173"/>
        <v>11200</v>
      </c>
      <c r="J1113" s="910">
        <f t="shared" si="174"/>
        <v>11920</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t="15" hidden="1" x14ac:dyDescent="0.25">
      <c r="A1114" s="79" t="s">
        <v>48</v>
      </c>
      <c r="B1114" s="471" t="s">
        <v>1152</v>
      </c>
      <c r="C1114" s="29" t="str">
        <f t="shared" si="175"/>
        <v>England – PCNs - THE BRIDGE PCN</v>
      </c>
      <c r="D1114" s="50">
        <f t="shared" si="176"/>
        <v>8802</v>
      </c>
      <c r="E1114" s="50">
        <f t="shared" si="177"/>
        <v>8102</v>
      </c>
      <c r="F1114" s="51">
        <f t="shared" si="178"/>
        <v>20815</v>
      </c>
      <c r="G1114" s="51">
        <f t="shared" si="179"/>
        <v>10805</v>
      </c>
      <c r="H1114" s="52">
        <f t="shared" si="180"/>
        <v>10010</v>
      </c>
      <c r="I1114" s="910">
        <f t="shared" si="173"/>
        <v>8802</v>
      </c>
      <c r="J1114" s="910">
        <f t="shared" si="174"/>
        <v>8102</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t="15" hidden="1" x14ac:dyDescent="0.25">
      <c r="A1115" s="79" t="s">
        <v>48</v>
      </c>
      <c r="B1115" s="471" t="s">
        <v>1153</v>
      </c>
      <c r="C1115" s="29" t="str">
        <f t="shared" si="175"/>
        <v>England – PCNs - THE CHALFONTS PCN</v>
      </c>
      <c r="D1115" s="50">
        <f t="shared" si="176"/>
        <v>11917</v>
      </c>
      <c r="E1115" s="50">
        <f t="shared" si="177"/>
        <v>13378</v>
      </c>
      <c r="F1115" s="51">
        <f t="shared" si="178"/>
        <v>29020</v>
      </c>
      <c r="G1115" s="51">
        <f t="shared" si="179"/>
        <v>13813</v>
      </c>
      <c r="H1115" s="52">
        <f t="shared" si="180"/>
        <v>15207</v>
      </c>
      <c r="I1115" s="910">
        <f t="shared" si="173"/>
        <v>11917</v>
      </c>
      <c r="J1115" s="910">
        <f t="shared" si="174"/>
        <v>13378</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t="15" hidden="1" x14ac:dyDescent="0.25">
      <c r="A1116" s="79" t="s">
        <v>48</v>
      </c>
      <c r="B1116" s="471" t="s">
        <v>1154</v>
      </c>
      <c r="C1116" s="29" t="str">
        <f t="shared" si="175"/>
        <v>England – PCNs - THE COASTAL NETWORK PCN</v>
      </c>
      <c r="D1116" s="50">
        <f t="shared" si="176"/>
        <v>14672</v>
      </c>
      <c r="E1116" s="50">
        <f t="shared" si="177"/>
        <v>16721</v>
      </c>
      <c r="F1116" s="51">
        <f t="shared" si="178"/>
        <v>34683</v>
      </c>
      <c r="G1116" s="51">
        <f t="shared" si="179"/>
        <v>16421</v>
      </c>
      <c r="H1116" s="52">
        <f t="shared" si="180"/>
        <v>18262</v>
      </c>
      <c r="I1116" s="910">
        <f t="shared" si="173"/>
        <v>14672</v>
      </c>
      <c r="J1116" s="910">
        <f t="shared" si="174"/>
        <v>16721</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t="15" hidden="1" x14ac:dyDescent="0.25">
      <c r="A1117" s="79" t="s">
        <v>48</v>
      </c>
      <c r="B1117" s="471" t="s">
        <v>1155</v>
      </c>
      <c r="C1117" s="29" t="str">
        <f t="shared" si="175"/>
        <v>England – PCNs - THE COLTE PARTNERSHIP PCN</v>
      </c>
      <c r="D1117" s="50">
        <f t="shared" si="176"/>
        <v>31832</v>
      </c>
      <c r="E1117" s="50">
        <f t="shared" si="177"/>
        <v>32165</v>
      </c>
      <c r="F1117" s="51">
        <f t="shared" si="178"/>
        <v>70942</v>
      </c>
      <c r="G1117" s="51">
        <f t="shared" si="179"/>
        <v>35401</v>
      </c>
      <c r="H1117" s="52">
        <f t="shared" si="180"/>
        <v>35541</v>
      </c>
      <c r="I1117" s="910">
        <f t="shared" ref="I1117:I1180" si="183">SUM(Y1117:CY1117)</f>
        <v>31832</v>
      </c>
      <c r="J1117" s="910">
        <f t="shared" ref="J1117:J1180" si="184">SUM(DL1117:GL1117)</f>
        <v>32165</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t="15" hidden="1" x14ac:dyDescent="0.25">
      <c r="A1118" s="79" t="s">
        <v>48</v>
      </c>
      <c r="B1118" s="471" t="s">
        <v>1156</v>
      </c>
      <c r="C1118" s="29" t="str">
        <f t="shared" si="175"/>
        <v>England – PCNs - THE CRAYS COLLABORATIVE PCN</v>
      </c>
      <c r="D1118" s="50">
        <f t="shared" si="176"/>
        <v>13127</v>
      </c>
      <c r="E1118" s="50">
        <f t="shared" si="177"/>
        <v>14492</v>
      </c>
      <c r="F1118" s="51">
        <f t="shared" si="178"/>
        <v>32667</v>
      </c>
      <c r="G1118" s="51">
        <f t="shared" si="179"/>
        <v>15801</v>
      </c>
      <c r="H1118" s="52">
        <f t="shared" si="180"/>
        <v>16866</v>
      </c>
      <c r="I1118" s="910">
        <f t="shared" si="183"/>
        <v>13127</v>
      </c>
      <c r="J1118" s="910">
        <f t="shared" si="184"/>
        <v>14492</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t="15" hidden="1" x14ac:dyDescent="0.25">
      <c r="A1119" s="79" t="s">
        <v>48</v>
      </c>
      <c r="B1119" s="471" t="s">
        <v>1157</v>
      </c>
      <c r="C1119" s="29" t="str">
        <f t="shared" si="175"/>
        <v>England – PCNs - THE DEBEN HEALTH GROUP PCN</v>
      </c>
      <c r="D1119" s="50">
        <f t="shared" si="176"/>
        <v>14643</v>
      </c>
      <c r="E1119" s="50">
        <f t="shared" si="177"/>
        <v>16351</v>
      </c>
      <c r="F1119" s="51">
        <f t="shared" si="178"/>
        <v>34791</v>
      </c>
      <c r="G1119" s="51">
        <f t="shared" si="179"/>
        <v>16599</v>
      </c>
      <c r="H1119" s="52">
        <f t="shared" si="180"/>
        <v>18192</v>
      </c>
      <c r="I1119" s="910">
        <f t="shared" si="183"/>
        <v>14643</v>
      </c>
      <c r="J1119" s="910">
        <f t="shared" si="184"/>
        <v>16351</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t="15" hidden="1" x14ac:dyDescent="0.25">
      <c r="A1120" s="79" t="s">
        <v>48</v>
      </c>
      <c r="B1120" s="471" t="s">
        <v>1158</v>
      </c>
      <c r="C1120" s="29" t="str">
        <f t="shared" si="175"/>
        <v>England – PCNs - THE EALING NETWORK PCN</v>
      </c>
      <c r="D1120" s="50">
        <f t="shared" si="176"/>
        <v>23908</v>
      </c>
      <c r="E1120" s="50">
        <f t="shared" si="177"/>
        <v>25551</v>
      </c>
      <c r="F1120" s="51">
        <f t="shared" si="178"/>
        <v>56961</v>
      </c>
      <c r="G1120" s="51">
        <f t="shared" si="179"/>
        <v>27765</v>
      </c>
      <c r="H1120" s="52">
        <f t="shared" si="180"/>
        <v>29196</v>
      </c>
      <c r="I1120" s="910">
        <f t="shared" si="183"/>
        <v>23908</v>
      </c>
      <c r="J1120" s="910">
        <f t="shared" si="184"/>
        <v>25551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t="15" hidden="1" x14ac:dyDescent="0.25">
      <c r="A1121" s="79" t="s">
        <v>48</v>
      </c>
      <c r="B1121" s="471" t="s">
        <v>1159</v>
      </c>
      <c r="C1121" s="29" t="str">
        <f t="shared" si="175"/>
        <v>England – PCNs - THE FIVE PARKS PCN</v>
      </c>
      <c r="D1121" s="50">
        <f t="shared" si="176"/>
        <v>25303</v>
      </c>
      <c r="E1121" s="50">
        <f t="shared" si="177"/>
        <v>26260</v>
      </c>
      <c r="F1121" s="51">
        <f t="shared" si="178"/>
        <v>62550</v>
      </c>
      <c r="G1121" s="51">
        <f t="shared" si="179"/>
        <v>30834</v>
      </c>
      <c r="H1121" s="52">
        <f t="shared" si="180"/>
        <v>31716</v>
      </c>
      <c r="I1121" s="910">
        <f t="shared" si="183"/>
        <v>25303</v>
      </c>
      <c r="J1121" s="910">
        <f t="shared" si="184"/>
        <v>26260</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t="15" hidden="1" x14ac:dyDescent="0.25">
      <c r="A1122" s="79" t="s">
        <v>48</v>
      </c>
      <c r="B1122" s="471" t="s">
        <v>1160</v>
      </c>
      <c r="C1122" s="29" t="str">
        <f t="shared" si="175"/>
        <v>England – PCNs - THE HAVENS PCN</v>
      </c>
      <c r="D1122" s="50">
        <f t="shared" si="176"/>
        <v>13667</v>
      </c>
      <c r="E1122" s="50">
        <f t="shared" si="177"/>
        <v>14951</v>
      </c>
      <c r="F1122" s="51">
        <f t="shared" si="178"/>
        <v>33162</v>
      </c>
      <c r="G1122" s="51">
        <f t="shared" si="179"/>
        <v>15986</v>
      </c>
      <c r="H1122" s="52">
        <f t="shared" si="180"/>
        <v>17176</v>
      </c>
      <c r="I1122" s="910">
        <f t="shared" si="183"/>
        <v>13667</v>
      </c>
      <c r="J1122" s="910">
        <f t="shared" si="184"/>
        <v>14951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t="15" hidden="1" x14ac:dyDescent="0.25">
      <c r="A1123" s="79" t="s">
        <v>48</v>
      </c>
      <c r="B1123" s="471" t="s">
        <v>1161</v>
      </c>
      <c r="C1123" s="29" t="str">
        <f t="shared" si="175"/>
        <v>England – PCNs - THE HEALTH TRIANGLE PCN</v>
      </c>
      <c r="D1123" s="50">
        <f t="shared" si="176"/>
        <v>20144</v>
      </c>
      <c r="E1123" s="50">
        <f t="shared" si="177"/>
        <v>21547</v>
      </c>
      <c r="F1123" s="51">
        <f t="shared" si="178"/>
        <v>48418</v>
      </c>
      <c r="G1123" s="51">
        <f t="shared" si="179"/>
        <v>23588</v>
      </c>
      <c r="H1123" s="52">
        <f t="shared" si="180"/>
        <v>24830</v>
      </c>
      <c r="I1123" s="910">
        <f t="shared" si="183"/>
        <v>20144</v>
      </c>
      <c r="J1123" s="910">
        <f t="shared" si="184"/>
        <v>21547</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t="15" hidden="1" x14ac:dyDescent="0.25">
      <c r="A1124" s="79" t="s">
        <v>48</v>
      </c>
      <c r="B1124" s="471" t="s">
        <v>1162</v>
      </c>
      <c r="C1124" s="29" t="str">
        <f t="shared" si="175"/>
        <v>England – PCNs - THE LEICESTER FOXES PCN</v>
      </c>
      <c r="D1124" s="50">
        <f t="shared" si="176"/>
        <v>15723</v>
      </c>
      <c r="E1124" s="50">
        <f t="shared" si="177"/>
        <v>15098</v>
      </c>
      <c r="F1124" s="51">
        <f t="shared" si="178"/>
        <v>36355</v>
      </c>
      <c r="G1124" s="51">
        <f t="shared" si="179"/>
        <v>18594</v>
      </c>
      <c r="H1124" s="52">
        <f t="shared" si="180"/>
        <v>17761</v>
      </c>
      <c r="I1124" s="910">
        <f t="shared" si="183"/>
        <v>15723</v>
      </c>
      <c r="J1124" s="910">
        <f t="shared" si="184"/>
        <v>15098</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t="15" hidden="1" x14ac:dyDescent="0.25">
      <c r="A1125" s="79" t="s">
        <v>48</v>
      </c>
      <c r="B1125" s="471" t="s">
        <v>1163</v>
      </c>
      <c r="C1125" s="29" t="str">
        <f t="shared" si="175"/>
        <v>England – PCNs - THE MARSH PCN</v>
      </c>
      <c r="D1125" s="50">
        <f t="shared" si="176"/>
        <v>7029</v>
      </c>
      <c r="E1125" s="50">
        <f t="shared" si="177"/>
        <v>7651</v>
      </c>
      <c r="F1125" s="51">
        <f t="shared" si="178"/>
        <v>16192</v>
      </c>
      <c r="G1125" s="51">
        <f t="shared" si="179"/>
        <v>7807</v>
      </c>
      <c r="H1125" s="52">
        <f t="shared" si="180"/>
        <v>8385</v>
      </c>
      <c r="I1125" s="910">
        <f t="shared" si="183"/>
        <v>7029</v>
      </c>
      <c r="J1125" s="910">
        <f t="shared" si="184"/>
        <v>7651</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t="15" hidden="1" x14ac:dyDescent="0.25">
      <c r="A1126" s="79" t="s">
        <v>48</v>
      </c>
      <c r="B1126" s="471" t="s">
        <v>1164</v>
      </c>
      <c r="C1126" s="29" t="str">
        <f t="shared" si="175"/>
        <v>England – PCNs - THE MAST PCN</v>
      </c>
      <c r="D1126" s="50">
        <f t="shared" si="176"/>
        <v>13739</v>
      </c>
      <c r="E1126" s="50">
        <f t="shared" si="177"/>
        <v>15215</v>
      </c>
      <c r="F1126" s="51">
        <f t="shared" si="178"/>
        <v>32738</v>
      </c>
      <c r="G1126" s="51">
        <f t="shared" si="179"/>
        <v>15663</v>
      </c>
      <c r="H1126" s="52">
        <f t="shared" si="180"/>
        <v>17075</v>
      </c>
      <c r="I1126" s="910">
        <f t="shared" si="183"/>
        <v>13739</v>
      </c>
      <c r="J1126" s="910">
        <f t="shared" si="184"/>
        <v>15215</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t="15" hidden="1" x14ac:dyDescent="0.25">
      <c r="A1127" s="79" t="s">
        <v>48</v>
      </c>
      <c r="B1127" s="471" t="s">
        <v>1165</v>
      </c>
      <c r="C1127" s="29" t="str">
        <f t="shared" si="175"/>
        <v>England – PCNs - THE PICTON PCN</v>
      </c>
      <c r="D1127" s="50">
        <f t="shared" si="176"/>
        <v>18175</v>
      </c>
      <c r="E1127" s="50">
        <f t="shared" si="177"/>
        <v>17014</v>
      </c>
      <c r="F1127" s="51">
        <f t="shared" si="178"/>
        <v>41524</v>
      </c>
      <c r="G1127" s="51">
        <f t="shared" si="179"/>
        <v>21420</v>
      </c>
      <c r="H1127" s="52">
        <f t="shared" si="180"/>
        <v>20104</v>
      </c>
      <c r="I1127" s="910">
        <f t="shared" si="183"/>
        <v>18175</v>
      </c>
      <c r="J1127" s="910">
        <f t="shared" si="184"/>
        <v>17014</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t="15" hidden="1" x14ac:dyDescent="0.25">
      <c r="A1128" s="79" t="s">
        <v>48</v>
      </c>
      <c r="B1128" s="471" t="s">
        <v>1166</v>
      </c>
      <c r="C1128" s="29" t="str">
        <f t="shared" si="175"/>
        <v>England – PCNs - THE RIDGE PCN</v>
      </c>
      <c r="D1128" s="50">
        <f t="shared" si="176"/>
        <v>13904</v>
      </c>
      <c r="E1128" s="50">
        <f t="shared" si="177"/>
        <v>15236</v>
      </c>
      <c r="F1128" s="51">
        <f t="shared" si="178"/>
        <v>33704</v>
      </c>
      <c r="G1128" s="51">
        <f t="shared" si="179"/>
        <v>16165</v>
      </c>
      <c r="H1128" s="52">
        <f t="shared" si="180"/>
        <v>17539</v>
      </c>
      <c r="I1128" s="910">
        <f t="shared" si="183"/>
        <v>13904</v>
      </c>
      <c r="J1128" s="910">
        <f t="shared" si="184"/>
        <v>15236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t="15" hidden="1" x14ac:dyDescent="0.25">
      <c r="A1129" s="79" t="s">
        <v>48</v>
      </c>
      <c r="B1129" s="471" t="s">
        <v>1167</v>
      </c>
      <c r="C1129" s="29" t="str">
        <f t="shared" si="175"/>
        <v>England – PCNs - THE SWAN NETWORK PCN</v>
      </c>
      <c r="D1129" s="50">
        <f t="shared" si="176"/>
        <v>11893</v>
      </c>
      <c r="E1129" s="50">
        <f t="shared" si="177"/>
        <v>12747</v>
      </c>
      <c r="F1129" s="51">
        <f t="shared" si="178"/>
        <v>28496</v>
      </c>
      <c r="G1129" s="51">
        <f t="shared" si="179"/>
        <v>13879</v>
      </c>
      <c r="H1129" s="52">
        <f t="shared" si="180"/>
        <v>14617</v>
      </c>
      <c r="I1129" s="910">
        <f t="shared" si="183"/>
        <v>11893</v>
      </c>
      <c r="J1129" s="910">
        <f t="shared" si="184"/>
        <v>12747</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t="15" hidden="1" x14ac:dyDescent="0.25">
      <c r="A1130" s="79" t="s">
        <v>48</v>
      </c>
      <c r="B1130" s="471" t="s">
        <v>1168</v>
      </c>
      <c r="C1130" s="29" t="str">
        <f t="shared" si="175"/>
        <v>England – PCNs - THE TRIANGLE PCN</v>
      </c>
      <c r="D1130" s="50">
        <f t="shared" si="176"/>
        <v>11544</v>
      </c>
      <c r="E1130" s="50">
        <f t="shared" si="177"/>
        <v>12216</v>
      </c>
      <c r="F1130" s="51">
        <f t="shared" si="178"/>
        <v>27335</v>
      </c>
      <c r="G1130" s="51">
        <f t="shared" si="179"/>
        <v>13417</v>
      </c>
      <c r="H1130" s="52">
        <f t="shared" si="180"/>
        <v>13918</v>
      </c>
      <c r="I1130" s="910">
        <f t="shared" si="183"/>
        <v>11544</v>
      </c>
      <c r="J1130" s="910">
        <f t="shared" si="184"/>
        <v>12216</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t="15" hidden="1" x14ac:dyDescent="0.25">
      <c r="A1131" s="79" t="s">
        <v>48</v>
      </c>
      <c r="B1131" s="471" t="s">
        <v>1169</v>
      </c>
      <c r="C1131" s="29" t="str">
        <f t="shared" si="175"/>
        <v>England – PCNs - THE VALE PCN</v>
      </c>
      <c r="D1131" s="50">
        <f t="shared" si="176"/>
        <v>15429</v>
      </c>
      <c r="E1131" s="50">
        <f t="shared" si="177"/>
        <v>17172</v>
      </c>
      <c r="F1131" s="51">
        <f t="shared" si="178"/>
        <v>36799</v>
      </c>
      <c r="G1131" s="51">
        <f t="shared" si="179"/>
        <v>17592</v>
      </c>
      <c r="H1131" s="52">
        <f t="shared" si="180"/>
        <v>19207</v>
      </c>
      <c r="I1131" s="910">
        <f t="shared" si="183"/>
        <v>15429</v>
      </c>
      <c r="J1131" s="910">
        <f t="shared" si="184"/>
        <v>17172</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t="15" hidden="1" x14ac:dyDescent="0.25">
      <c r="A1132" s="79" t="s">
        <v>48</v>
      </c>
      <c r="B1132" s="471" t="s">
        <v>1170</v>
      </c>
      <c r="C1132" s="29" t="str">
        <f t="shared" ref="C1132:C1195" si="185">CONCATENATE(A1132," - ",B1132)</f>
        <v>England – PCNs - THE VALLEYS HEALTH &amp; SOCIAL CARE PCN</v>
      </c>
      <c r="D1132" s="50">
        <f t="shared" ref="D1132:D1195" si="186">I1132</f>
        <v>22360</v>
      </c>
      <c r="E1132" s="50">
        <f t="shared" ref="E1132:E1195" si="187">J1132</f>
        <v>24466</v>
      </c>
      <c r="F1132" s="51">
        <f t="shared" ref="F1132:F1195" si="188">G1132+H1132</f>
        <v>53221</v>
      </c>
      <c r="G1132" s="51">
        <f t="shared" ref="G1132:G1195" si="189">SUM(M1132:CY1132)</f>
        <v>25486</v>
      </c>
      <c r="H1132" s="52">
        <f t="shared" ref="H1132:H1195" si="190">SUM(CZ1132:GL1132)</f>
        <v>27735</v>
      </c>
      <c r="I1132" s="910">
        <f t="shared" si="183"/>
        <v>22360</v>
      </c>
      <c r="J1132" s="910">
        <f t="shared" si="184"/>
        <v>24466</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t="15" hidden="1" x14ac:dyDescent="0.25">
      <c r="A1133" s="79" t="s">
        <v>48</v>
      </c>
      <c r="B1133" s="471" t="s">
        <v>1171</v>
      </c>
      <c r="C1133" s="29" t="str">
        <f t="shared" si="185"/>
        <v>England – PCNs - THE WBC (HEREFORD CITY) PCN</v>
      </c>
      <c r="D1133" s="50">
        <f t="shared" si="186"/>
        <v>11827</v>
      </c>
      <c r="E1133" s="50">
        <f t="shared" si="187"/>
        <v>12919</v>
      </c>
      <c r="F1133" s="51">
        <f t="shared" si="188"/>
        <v>28500</v>
      </c>
      <c r="G1133" s="51">
        <f t="shared" si="189"/>
        <v>13807</v>
      </c>
      <c r="H1133" s="52">
        <f t="shared" si="190"/>
        <v>14693</v>
      </c>
      <c r="I1133" s="910">
        <f t="shared" si="183"/>
        <v>11827</v>
      </c>
      <c r="J1133" s="910">
        <f t="shared" si="184"/>
        <v>12919</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t="15" hidden="1" x14ac:dyDescent="0.25">
      <c r="A1134" s="79" t="s">
        <v>48</v>
      </c>
      <c r="B1134" s="471" t="s">
        <v>1172</v>
      </c>
      <c r="C1134" s="29" t="str">
        <f t="shared" si="185"/>
        <v>England – PCNs - THREE HARBOURS AND BOSVENA PCN</v>
      </c>
      <c r="D1134" s="50">
        <f t="shared" si="186"/>
        <v>16980</v>
      </c>
      <c r="E1134" s="50">
        <f t="shared" si="187"/>
        <v>18528</v>
      </c>
      <c r="F1134" s="51">
        <f t="shared" si="188"/>
        <v>40344</v>
      </c>
      <c r="G1134" s="51">
        <f t="shared" si="189"/>
        <v>19435</v>
      </c>
      <c r="H1134" s="52">
        <f t="shared" si="190"/>
        <v>20909</v>
      </c>
      <c r="I1134" s="910">
        <f t="shared" si="183"/>
        <v>16980</v>
      </c>
      <c r="J1134" s="910">
        <f t="shared" si="184"/>
        <v>18528</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t="15" hidden="1" x14ac:dyDescent="0.25">
      <c r="A1135" s="79" t="s">
        <v>48</v>
      </c>
      <c r="B1135" s="471" t="s">
        <v>1173</v>
      </c>
      <c r="C1135" s="29" t="str">
        <f t="shared" si="185"/>
        <v>England – PCNs - THREE VALLEYS HEALTH PCN</v>
      </c>
      <c r="D1135" s="50">
        <f t="shared" si="186"/>
        <v>26518</v>
      </c>
      <c r="E1135" s="50">
        <f t="shared" si="187"/>
        <v>28570</v>
      </c>
      <c r="F1135" s="51">
        <f t="shared" si="188"/>
        <v>63711</v>
      </c>
      <c r="G1135" s="51">
        <f t="shared" si="189"/>
        <v>31007</v>
      </c>
      <c r="H1135" s="52">
        <f t="shared" si="190"/>
        <v>32704</v>
      </c>
      <c r="I1135" s="910">
        <f t="shared" si="183"/>
        <v>26518</v>
      </c>
      <c r="J1135" s="910">
        <f t="shared" si="184"/>
        <v>28570</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t="15" hidden="1" x14ac:dyDescent="0.25">
      <c r="A1136" s="79" t="s">
        <v>48</v>
      </c>
      <c r="B1136" s="471" t="s">
        <v>1174</v>
      </c>
      <c r="C1136" s="29" t="str">
        <f t="shared" si="185"/>
        <v>England – PCNs - TILBURY AND CHADWELL PCN</v>
      </c>
      <c r="D1136" s="50">
        <f t="shared" si="186"/>
        <v>13906</v>
      </c>
      <c r="E1136" s="50">
        <f t="shared" si="187"/>
        <v>15412</v>
      </c>
      <c r="F1136" s="51">
        <f t="shared" si="188"/>
        <v>35968</v>
      </c>
      <c r="G1136" s="51">
        <f t="shared" si="189"/>
        <v>17379</v>
      </c>
      <c r="H1136" s="52">
        <f t="shared" si="190"/>
        <v>18589</v>
      </c>
      <c r="I1136" s="910">
        <f t="shared" si="183"/>
        <v>13906</v>
      </c>
      <c r="J1136" s="910">
        <f t="shared" si="184"/>
        <v>15412</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t="15" hidden="1" x14ac:dyDescent="0.25">
      <c r="A1137" s="79" t="s">
        <v>48</v>
      </c>
      <c r="B1137" s="471" t="s">
        <v>1175</v>
      </c>
      <c r="C1137" s="29" t="str">
        <f t="shared" si="185"/>
        <v>England – PCNs - TITAN PCN</v>
      </c>
      <c r="D1137" s="50">
        <f t="shared" si="186"/>
        <v>12465</v>
      </c>
      <c r="E1137" s="50">
        <f t="shared" si="187"/>
        <v>13244</v>
      </c>
      <c r="F1137" s="51">
        <f t="shared" si="188"/>
        <v>30664</v>
      </c>
      <c r="G1137" s="51">
        <f t="shared" si="189"/>
        <v>15009</v>
      </c>
      <c r="H1137" s="52">
        <f t="shared" si="190"/>
        <v>15655</v>
      </c>
      <c r="I1137" s="910">
        <f t="shared" si="183"/>
        <v>12465</v>
      </c>
      <c r="J1137" s="910">
        <f t="shared" si="184"/>
        <v>13244</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t="15" hidden="1" x14ac:dyDescent="0.25">
      <c r="A1138" s="79" t="s">
        <v>48</v>
      </c>
      <c r="B1138" s="471" t="s">
        <v>1176</v>
      </c>
      <c r="C1138" s="29" t="str">
        <f t="shared" si="185"/>
        <v>England – PCNs - TIVERTON PCN</v>
      </c>
      <c r="D1138" s="50">
        <f t="shared" si="186"/>
        <v>14452</v>
      </c>
      <c r="E1138" s="50">
        <f t="shared" si="187"/>
        <v>15677</v>
      </c>
      <c r="F1138" s="51">
        <f t="shared" si="188"/>
        <v>34088</v>
      </c>
      <c r="G1138" s="51">
        <f t="shared" si="189"/>
        <v>16512</v>
      </c>
      <c r="H1138" s="52">
        <f t="shared" si="190"/>
        <v>17576</v>
      </c>
      <c r="I1138" s="910">
        <f t="shared" si="183"/>
        <v>14452</v>
      </c>
      <c r="J1138" s="910">
        <f t="shared" si="184"/>
        <v>15677</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t="15" hidden="1" x14ac:dyDescent="0.25">
      <c r="A1139" s="79" t="s">
        <v>48</v>
      </c>
      <c r="B1139" s="471" t="s">
        <v>1177</v>
      </c>
      <c r="C1139" s="29" t="str">
        <f t="shared" si="185"/>
        <v>England – PCNs - TOLSON CARE PARTNERSHIP PCN</v>
      </c>
      <c r="D1139" s="50">
        <f t="shared" si="186"/>
        <v>21462</v>
      </c>
      <c r="E1139" s="50">
        <f t="shared" si="187"/>
        <v>19305</v>
      </c>
      <c r="F1139" s="51">
        <f t="shared" si="188"/>
        <v>46070</v>
      </c>
      <c r="G1139" s="51">
        <f t="shared" si="189"/>
        <v>24176</v>
      </c>
      <c r="H1139" s="52">
        <f t="shared" si="190"/>
        <v>21894</v>
      </c>
      <c r="I1139" s="910">
        <f t="shared" si="183"/>
        <v>21462</v>
      </c>
      <c r="J1139" s="910">
        <f t="shared" si="184"/>
        <v>19305</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t="15" hidden="1" x14ac:dyDescent="0.25">
      <c r="A1140" s="79" t="s">
        <v>48</v>
      </c>
      <c r="B1140" s="471" t="s">
        <v>1178</v>
      </c>
      <c r="C1140" s="29" t="str">
        <f t="shared" si="185"/>
        <v>England – PCNs - TONBRIDGE PCN</v>
      </c>
      <c r="D1140" s="50">
        <f t="shared" si="186"/>
        <v>26337</v>
      </c>
      <c r="E1140" s="50">
        <f t="shared" si="187"/>
        <v>28706</v>
      </c>
      <c r="F1140" s="51">
        <f t="shared" si="188"/>
        <v>63920</v>
      </c>
      <c r="G1140" s="51">
        <f t="shared" si="189"/>
        <v>30876</v>
      </c>
      <c r="H1140" s="52">
        <f t="shared" si="190"/>
        <v>33044</v>
      </c>
      <c r="I1140" s="910">
        <f t="shared" si="183"/>
        <v>26337</v>
      </c>
      <c r="J1140" s="910">
        <f t="shared" si="184"/>
        <v>28706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t="15" hidden="1" x14ac:dyDescent="0.25">
      <c r="A1141" s="79" t="s">
        <v>48</v>
      </c>
      <c r="B1141" s="471" t="s">
        <v>1179</v>
      </c>
      <c r="C1141" s="29" t="str">
        <f t="shared" si="185"/>
        <v>England – PCNs - TONE VALLEY PCN</v>
      </c>
      <c r="D1141" s="50">
        <f t="shared" si="186"/>
        <v>14226</v>
      </c>
      <c r="E1141" s="50">
        <f t="shared" si="187"/>
        <v>15197</v>
      </c>
      <c r="F1141" s="51">
        <f t="shared" si="188"/>
        <v>33815</v>
      </c>
      <c r="G1141" s="51">
        <f t="shared" si="189"/>
        <v>16453</v>
      </c>
      <c r="H1141" s="52">
        <f t="shared" si="190"/>
        <v>17362</v>
      </c>
      <c r="I1141" s="910">
        <f t="shared" si="183"/>
        <v>14226</v>
      </c>
      <c r="J1141" s="910">
        <f t="shared" si="184"/>
        <v>15197</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t="15" hidden="1" x14ac:dyDescent="0.25">
      <c r="A1142" s="79" t="s">
        <v>48</v>
      </c>
      <c r="B1142" s="471" t="s">
        <v>1180</v>
      </c>
      <c r="C1142" s="29" t="str">
        <f t="shared" si="185"/>
        <v>England – PCNs - TORENTUM PCN</v>
      </c>
      <c r="D1142" s="50">
        <f t="shared" si="186"/>
        <v>13190</v>
      </c>
      <c r="E1142" s="50">
        <f t="shared" si="187"/>
        <v>14640</v>
      </c>
      <c r="F1142" s="51">
        <f t="shared" si="188"/>
        <v>30890</v>
      </c>
      <c r="G1142" s="51">
        <f t="shared" si="189"/>
        <v>14728</v>
      </c>
      <c r="H1142" s="52">
        <f t="shared" si="190"/>
        <v>16162</v>
      </c>
      <c r="I1142" s="910">
        <f t="shared" si="183"/>
        <v>13190</v>
      </c>
      <c r="J1142" s="910">
        <f t="shared" si="184"/>
        <v>14640</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t="15" hidden="1" x14ac:dyDescent="0.25">
      <c r="A1143" s="79" t="s">
        <v>48</v>
      </c>
      <c r="B1143" s="471" t="s">
        <v>1181</v>
      </c>
      <c r="C1143" s="29" t="str">
        <f t="shared" si="185"/>
        <v>England – PCNs - TORQUAY PCN</v>
      </c>
      <c r="D1143" s="50">
        <f t="shared" si="186"/>
        <v>19491</v>
      </c>
      <c r="E1143" s="50">
        <f t="shared" si="187"/>
        <v>20378</v>
      </c>
      <c r="F1143" s="51">
        <f t="shared" si="188"/>
        <v>45515</v>
      </c>
      <c r="G1143" s="51">
        <f t="shared" si="189"/>
        <v>22426</v>
      </c>
      <c r="H1143" s="52">
        <f t="shared" si="190"/>
        <v>23089</v>
      </c>
      <c r="I1143" s="910">
        <f t="shared" si="183"/>
        <v>19491</v>
      </c>
      <c r="J1143" s="910">
        <f t="shared" si="184"/>
        <v>20378</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t="15" hidden="1" x14ac:dyDescent="0.25">
      <c r="A1144" s="79" t="s">
        <v>48</v>
      </c>
      <c r="B1144" s="471" t="s">
        <v>1182</v>
      </c>
      <c r="C1144" s="29" t="str">
        <f t="shared" si="185"/>
        <v>England – PCNs - TORRIDGE PCN</v>
      </c>
      <c r="D1144" s="50">
        <f t="shared" si="186"/>
        <v>20490</v>
      </c>
      <c r="E1144" s="50">
        <f t="shared" si="187"/>
        <v>22514</v>
      </c>
      <c r="F1144" s="51">
        <f t="shared" si="188"/>
        <v>48398</v>
      </c>
      <c r="G1144" s="51">
        <f t="shared" si="189"/>
        <v>23269</v>
      </c>
      <c r="H1144" s="52">
        <f t="shared" si="190"/>
        <v>25129</v>
      </c>
      <c r="I1144" s="910">
        <f t="shared" si="183"/>
        <v>20490</v>
      </c>
      <c r="J1144" s="910">
        <f t="shared" si="184"/>
        <v>22514</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t="15" hidden="1" x14ac:dyDescent="0.25">
      <c r="A1145" s="79" t="s">
        <v>48</v>
      </c>
      <c r="B1145" s="471" t="s">
        <v>1183</v>
      </c>
      <c r="C1145" s="29" t="str">
        <f t="shared" si="185"/>
        <v>England – PCNs - TOTAL HEALTH EXCELLENCE EAST PCN</v>
      </c>
      <c r="D1145" s="50">
        <f t="shared" si="186"/>
        <v>13872</v>
      </c>
      <c r="E1145" s="50">
        <f t="shared" si="187"/>
        <v>14529</v>
      </c>
      <c r="F1145" s="51">
        <f t="shared" si="188"/>
        <v>33179</v>
      </c>
      <c r="G1145" s="51">
        <f t="shared" si="189"/>
        <v>16328</v>
      </c>
      <c r="H1145" s="52">
        <f t="shared" si="190"/>
        <v>16851</v>
      </c>
      <c r="I1145" s="910">
        <f t="shared" si="183"/>
        <v>13872</v>
      </c>
      <c r="J1145" s="910">
        <f t="shared" si="184"/>
        <v>14529</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t="15" hidden="1" x14ac:dyDescent="0.25">
      <c r="A1146" s="79" t="s">
        <v>48</v>
      </c>
      <c r="B1146" s="471" t="s">
        <v>1184</v>
      </c>
      <c r="C1146" s="29" t="str">
        <f t="shared" si="185"/>
        <v>England – PCNs - TOTAL HEALTH EXCELLENCE WEST PCN</v>
      </c>
      <c r="D1146" s="50">
        <f t="shared" si="186"/>
        <v>16227</v>
      </c>
      <c r="E1146" s="50">
        <f t="shared" si="187"/>
        <v>17293</v>
      </c>
      <c r="F1146" s="51">
        <f t="shared" si="188"/>
        <v>38776</v>
      </c>
      <c r="G1146" s="51">
        <f t="shared" si="189"/>
        <v>18858</v>
      </c>
      <c r="H1146" s="52">
        <f t="shared" si="190"/>
        <v>19918</v>
      </c>
      <c r="I1146" s="910">
        <f t="shared" si="183"/>
        <v>16227</v>
      </c>
      <c r="J1146" s="910">
        <f t="shared" si="184"/>
        <v>17293</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t="15" hidden="1" x14ac:dyDescent="0.25">
      <c r="A1147" s="79" t="s">
        <v>48</v>
      </c>
      <c r="B1147" s="471" t="s">
        <v>1185</v>
      </c>
      <c r="C1147" s="29" t="str">
        <f t="shared" si="185"/>
        <v>England – PCNs - TOTTON PCN</v>
      </c>
      <c r="D1147" s="50">
        <f t="shared" si="186"/>
        <v>14293</v>
      </c>
      <c r="E1147" s="50">
        <f t="shared" si="187"/>
        <v>15372</v>
      </c>
      <c r="F1147" s="51">
        <f t="shared" si="188"/>
        <v>33824</v>
      </c>
      <c r="G1147" s="51">
        <f t="shared" si="189"/>
        <v>16448</v>
      </c>
      <c r="H1147" s="52">
        <f t="shared" si="190"/>
        <v>17376</v>
      </c>
      <c r="I1147" s="910">
        <f t="shared" si="183"/>
        <v>14293</v>
      </c>
      <c r="J1147" s="910">
        <f t="shared" si="184"/>
        <v>15372</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t="15" hidden="1" x14ac:dyDescent="0.25">
      <c r="A1148" s="79" t="s">
        <v>48</v>
      </c>
      <c r="B1148" s="471" t="s">
        <v>1186</v>
      </c>
      <c r="C1148" s="29" t="str">
        <f t="shared" si="185"/>
        <v>England – PCNs - TOWER HAMLETS NETWORK 1 PCN</v>
      </c>
      <c r="D1148" s="50">
        <f t="shared" si="186"/>
        <v>19716</v>
      </c>
      <c r="E1148" s="50">
        <f t="shared" si="187"/>
        <v>19724</v>
      </c>
      <c r="F1148" s="51">
        <f t="shared" si="188"/>
        <v>43952</v>
      </c>
      <c r="G1148" s="51">
        <f t="shared" si="189"/>
        <v>21974</v>
      </c>
      <c r="H1148" s="52">
        <f t="shared" si="190"/>
        <v>21978</v>
      </c>
      <c r="I1148" s="910">
        <f t="shared" si="183"/>
        <v>19716</v>
      </c>
      <c r="J1148" s="910">
        <f t="shared" si="184"/>
        <v>19724</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t="15" hidden="1" x14ac:dyDescent="0.25">
      <c r="A1149" s="79" t="s">
        <v>48</v>
      </c>
      <c r="B1149" s="471" t="s">
        <v>1187</v>
      </c>
      <c r="C1149" s="29" t="str">
        <f t="shared" si="185"/>
        <v>England – PCNs - TOWER HAMLETS NETWORK 2 PCN</v>
      </c>
      <c r="D1149" s="50">
        <f t="shared" si="186"/>
        <v>16844</v>
      </c>
      <c r="E1149" s="50">
        <f t="shared" si="187"/>
        <v>12678</v>
      </c>
      <c r="F1149" s="51">
        <f t="shared" si="188"/>
        <v>33606</v>
      </c>
      <c r="G1149" s="51">
        <f t="shared" si="189"/>
        <v>18938</v>
      </c>
      <c r="H1149" s="52">
        <f t="shared" si="190"/>
        <v>14668</v>
      </c>
      <c r="I1149" s="910">
        <f t="shared" si="183"/>
        <v>16844</v>
      </c>
      <c r="J1149" s="910">
        <f t="shared" si="184"/>
        <v>12678</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t="15" hidden="1" x14ac:dyDescent="0.25">
      <c r="A1150" s="79" t="s">
        <v>48</v>
      </c>
      <c r="B1150" s="471" t="s">
        <v>1188</v>
      </c>
      <c r="C1150" s="29" t="str">
        <f t="shared" si="185"/>
        <v>England – PCNs - TOWER HAMLETS NETWORK 5 PCN</v>
      </c>
      <c r="D1150" s="50">
        <f t="shared" si="186"/>
        <v>13672</v>
      </c>
      <c r="E1150" s="50">
        <f t="shared" si="187"/>
        <v>13747</v>
      </c>
      <c r="F1150" s="51">
        <f t="shared" si="188"/>
        <v>31613</v>
      </c>
      <c r="G1150" s="51">
        <f t="shared" si="189"/>
        <v>15840</v>
      </c>
      <c r="H1150" s="52">
        <f t="shared" si="190"/>
        <v>15773</v>
      </c>
      <c r="I1150" s="910">
        <f t="shared" si="183"/>
        <v>13672</v>
      </c>
      <c r="J1150" s="910">
        <f t="shared" si="184"/>
        <v>13747</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t="15" hidden="1" x14ac:dyDescent="0.25">
      <c r="A1151" s="79" t="s">
        <v>48</v>
      </c>
      <c r="B1151" s="471" t="s">
        <v>1189</v>
      </c>
      <c r="C1151" s="29" t="str">
        <f t="shared" si="185"/>
        <v>England – PCNs - TOWER HAMLETS NETWORK 7 PCN</v>
      </c>
      <c r="D1151" s="50">
        <f t="shared" si="186"/>
        <v>20144</v>
      </c>
      <c r="E1151" s="50">
        <f t="shared" si="187"/>
        <v>19547</v>
      </c>
      <c r="F1151" s="51">
        <f t="shared" si="188"/>
        <v>46599</v>
      </c>
      <c r="G1151" s="51">
        <f t="shared" si="189"/>
        <v>23624</v>
      </c>
      <c r="H1151" s="52">
        <f t="shared" si="190"/>
        <v>22975</v>
      </c>
      <c r="I1151" s="910">
        <f t="shared" si="183"/>
        <v>20144</v>
      </c>
      <c r="J1151" s="910">
        <f t="shared" si="184"/>
        <v>19547</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t="15" hidden="1" x14ac:dyDescent="0.25">
      <c r="A1152" s="79" t="s">
        <v>48</v>
      </c>
      <c r="B1152" s="471" t="s">
        <v>1190</v>
      </c>
      <c r="C1152" s="29" t="str">
        <f t="shared" si="185"/>
        <v>England – PCNs - TOWER HAMLETS NETWORK 8 PCN</v>
      </c>
      <c r="D1152" s="50">
        <f t="shared" si="186"/>
        <v>26070</v>
      </c>
      <c r="E1152" s="50">
        <f t="shared" si="187"/>
        <v>25051</v>
      </c>
      <c r="F1152" s="51">
        <f t="shared" si="188"/>
        <v>58230</v>
      </c>
      <c r="G1152" s="51">
        <f t="shared" si="189"/>
        <v>29744</v>
      </c>
      <c r="H1152" s="52">
        <f t="shared" si="190"/>
        <v>28486</v>
      </c>
      <c r="I1152" s="910">
        <f t="shared" si="183"/>
        <v>26070</v>
      </c>
      <c r="J1152" s="910">
        <f t="shared" si="184"/>
        <v>25051</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t="15" hidden="1" x14ac:dyDescent="0.25">
      <c r="A1153" s="79" t="s">
        <v>48</v>
      </c>
      <c r="B1153" s="471" t="s">
        <v>1191</v>
      </c>
      <c r="C1153" s="29" t="str">
        <f t="shared" si="185"/>
        <v>England – PCNs - TOWER NETWORK PCN</v>
      </c>
      <c r="D1153" s="50">
        <f t="shared" si="186"/>
        <v>34671</v>
      </c>
      <c r="E1153" s="50">
        <f t="shared" si="187"/>
        <v>32776</v>
      </c>
      <c r="F1153" s="51">
        <f t="shared" si="188"/>
        <v>77462</v>
      </c>
      <c r="G1153" s="51">
        <f t="shared" si="189"/>
        <v>39731</v>
      </c>
      <c r="H1153" s="52">
        <f t="shared" si="190"/>
        <v>37731</v>
      </c>
      <c r="I1153" s="910">
        <f t="shared" si="183"/>
        <v>34671</v>
      </c>
      <c r="J1153" s="910">
        <f t="shared" si="184"/>
        <v>32776</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t="15" hidden="1" x14ac:dyDescent="0.25">
      <c r="A1154" s="79" t="s">
        <v>48</v>
      </c>
      <c r="B1154" s="471" t="s">
        <v>1192</v>
      </c>
      <c r="C1154" s="29" t="str">
        <f t="shared" si="185"/>
        <v>England – PCNs - TOWNSHIPS 1 PCN</v>
      </c>
      <c r="D1154" s="50">
        <f t="shared" si="186"/>
        <v>16757</v>
      </c>
      <c r="E1154" s="50">
        <f t="shared" si="187"/>
        <v>18196</v>
      </c>
      <c r="F1154" s="51">
        <f t="shared" si="188"/>
        <v>39918</v>
      </c>
      <c r="G1154" s="51">
        <f t="shared" si="189"/>
        <v>19274</v>
      </c>
      <c r="H1154" s="52">
        <f t="shared" si="190"/>
        <v>20644</v>
      </c>
      <c r="I1154" s="910">
        <f t="shared" si="183"/>
        <v>16757</v>
      </c>
      <c r="J1154" s="910">
        <f t="shared" si="184"/>
        <v>18196</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t="15" hidden="1" x14ac:dyDescent="0.25">
      <c r="A1155" s="79" t="s">
        <v>48</v>
      </c>
      <c r="B1155" s="471" t="s">
        <v>1193</v>
      </c>
      <c r="C1155" s="29" t="str">
        <f t="shared" si="185"/>
        <v>England – PCNs - TOWNSHIPS 2 PCN</v>
      </c>
      <c r="D1155" s="50">
        <f t="shared" si="186"/>
        <v>13582</v>
      </c>
      <c r="E1155" s="50">
        <f t="shared" si="187"/>
        <v>14913</v>
      </c>
      <c r="F1155" s="51">
        <f t="shared" si="188"/>
        <v>32874</v>
      </c>
      <c r="G1155" s="51">
        <f t="shared" si="189"/>
        <v>15822</v>
      </c>
      <c r="H1155" s="52">
        <f t="shared" si="190"/>
        <v>17052</v>
      </c>
      <c r="I1155" s="910">
        <f t="shared" si="183"/>
        <v>13582</v>
      </c>
      <c r="J1155" s="910">
        <f t="shared" si="184"/>
        <v>14913</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t="15" hidden="1" x14ac:dyDescent="0.25">
      <c r="A1156" s="79" t="s">
        <v>48</v>
      </c>
      <c r="B1156" s="471" t="s">
        <v>1194</v>
      </c>
      <c r="C1156" s="29" t="str">
        <f t="shared" si="185"/>
        <v>England – PCNs - TRAFFORD WEST PCN</v>
      </c>
      <c r="D1156" s="50">
        <f t="shared" si="186"/>
        <v>19835</v>
      </c>
      <c r="E1156" s="50">
        <f t="shared" si="187"/>
        <v>22016</v>
      </c>
      <c r="F1156" s="51">
        <f t="shared" si="188"/>
        <v>48767</v>
      </c>
      <c r="G1156" s="51">
        <f t="shared" si="189"/>
        <v>23382</v>
      </c>
      <c r="H1156" s="52">
        <f t="shared" si="190"/>
        <v>25385</v>
      </c>
      <c r="I1156" s="910">
        <f t="shared" si="183"/>
        <v>19835</v>
      </c>
      <c r="J1156" s="910">
        <f t="shared" si="184"/>
        <v>22016</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t="15" hidden="1" x14ac:dyDescent="0.25">
      <c r="A1157" s="79" t="s">
        <v>48</v>
      </c>
      <c r="B1157" s="471" t="s">
        <v>1195</v>
      </c>
      <c r="C1157" s="29" t="str">
        <f t="shared" si="185"/>
        <v>England – PCNs - TRENT CARE PCN</v>
      </c>
      <c r="D1157" s="50">
        <f t="shared" si="186"/>
        <v>15399</v>
      </c>
      <c r="E1157" s="50">
        <f t="shared" si="187"/>
        <v>16475</v>
      </c>
      <c r="F1157" s="51">
        <f t="shared" si="188"/>
        <v>36821</v>
      </c>
      <c r="G1157" s="51">
        <f t="shared" si="189"/>
        <v>17950</v>
      </c>
      <c r="H1157" s="52">
        <f t="shared" si="190"/>
        <v>18871</v>
      </c>
      <c r="I1157" s="910">
        <f t="shared" si="183"/>
        <v>15399</v>
      </c>
      <c r="J1157" s="910">
        <f t="shared" si="184"/>
        <v>16475</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t="15" hidden="1" x14ac:dyDescent="0.25">
      <c r="A1158" s="79" t="s">
        <v>48</v>
      </c>
      <c r="B1158" s="471" t="s">
        <v>1196</v>
      </c>
      <c r="C1158" s="29" t="str">
        <f t="shared" si="185"/>
        <v>England – PCNs - TRIANGLE PCN</v>
      </c>
      <c r="D1158" s="50">
        <f t="shared" si="186"/>
        <v>13541</v>
      </c>
      <c r="E1158" s="50">
        <f t="shared" si="187"/>
        <v>14857</v>
      </c>
      <c r="F1158" s="51">
        <f t="shared" si="188"/>
        <v>33499</v>
      </c>
      <c r="G1158" s="51">
        <f t="shared" si="189"/>
        <v>16152</v>
      </c>
      <c r="H1158" s="52">
        <f t="shared" si="190"/>
        <v>17347</v>
      </c>
      <c r="I1158" s="910">
        <f t="shared" si="183"/>
        <v>13541</v>
      </c>
      <c r="J1158" s="910">
        <f t="shared" si="184"/>
        <v>14857</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t="15" hidden="1" x14ac:dyDescent="0.25">
      <c r="A1159" s="79" t="s">
        <v>48</v>
      </c>
      <c r="B1159" s="471" t="s">
        <v>1197</v>
      </c>
      <c r="C1159" s="29" t="str">
        <f t="shared" si="185"/>
        <v>England – PCNs - TRINITY HEALTH GROUP PCN</v>
      </c>
      <c r="D1159" s="50">
        <f t="shared" si="186"/>
        <v>23560</v>
      </c>
      <c r="E1159" s="50">
        <f t="shared" si="187"/>
        <v>22798</v>
      </c>
      <c r="F1159" s="51">
        <f t="shared" si="188"/>
        <v>54086</v>
      </c>
      <c r="G1159" s="51">
        <f t="shared" si="189"/>
        <v>27504</v>
      </c>
      <c r="H1159" s="52">
        <f t="shared" si="190"/>
        <v>26582</v>
      </c>
      <c r="I1159" s="910">
        <f t="shared" si="183"/>
        <v>23560</v>
      </c>
      <c r="J1159" s="910">
        <f t="shared" si="184"/>
        <v>22798</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t="15" hidden="1" x14ac:dyDescent="0.25">
      <c r="A1160" s="79" t="s">
        <v>48</v>
      </c>
      <c r="B1160" s="471" t="s">
        <v>1198</v>
      </c>
      <c r="C1160" s="29" t="str">
        <f t="shared" si="185"/>
        <v>England – PCNs - TROWBRIDGE PCN</v>
      </c>
      <c r="D1160" s="50">
        <f t="shared" si="186"/>
        <v>19400</v>
      </c>
      <c r="E1160" s="50">
        <f t="shared" si="187"/>
        <v>20795</v>
      </c>
      <c r="F1160" s="51">
        <f t="shared" si="188"/>
        <v>46391</v>
      </c>
      <c r="G1160" s="51">
        <f t="shared" si="189"/>
        <v>22580</v>
      </c>
      <c r="H1160" s="52">
        <f t="shared" si="190"/>
        <v>23811</v>
      </c>
      <c r="I1160" s="910">
        <f t="shared" si="183"/>
        <v>19400</v>
      </c>
      <c r="J1160" s="910">
        <f t="shared" si="184"/>
        <v>20795</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t="15" hidden="1" x14ac:dyDescent="0.25">
      <c r="A1161" s="79" t="s">
        <v>48</v>
      </c>
      <c r="B1161" s="471" t="s">
        <v>1199</v>
      </c>
      <c r="C1161" s="29" t="str">
        <f t="shared" si="185"/>
        <v>England – PCNs - TRURO PCN</v>
      </c>
      <c r="D1161" s="50">
        <f t="shared" si="186"/>
        <v>13873</v>
      </c>
      <c r="E1161" s="50">
        <f t="shared" si="187"/>
        <v>15484</v>
      </c>
      <c r="F1161" s="51">
        <f t="shared" si="188"/>
        <v>33613</v>
      </c>
      <c r="G1161" s="51">
        <f t="shared" si="189"/>
        <v>16031</v>
      </c>
      <c r="H1161" s="52">
        <f t="shared" si="190"/>
        <v>17582</v>
      </c>
      <c r="I1161" s="910">
        <f t="shared" si="183"/>
        <v>13873</v>
      </c>
      <c r="J1161" s="910">
        <f t="shared" si="184"/>
        <v>15484</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t="15" hidden="1" x14ac:dyDescent="0.25">
      <c r="A1162" s="79" t="s">
        <v>48</v>
      </c>
      <c r="B1162" s="471" t="s">
        <v>1200</v>
      </c>
      <c r="C1162" s="29" t="str">
        <f t="shared" si="185"/>
        <v>England – PCNs - TUNBRIDGE WELLS PCN</v>
      </c>
      <c r="D1162" s="50">
        <f t="shared" si="186"/>
        <v>31674</v>
      </c>
      <c r="E1162" s="50">
        <f t="shared" si="187"/>
        <v>34759</v>
      </c>
      <c r="F1162" s="51">
        <f t="shared" si="188"/>
        <v>77734</v>
      </c>
      <c r="G1162" s="51">
        <f t="shared" si="189"/>
        <v>37480</v>
      </c>
      <c r="H1162" s="52">
        <f t="shared" si="190"/>
        <v>40254</v>
      </c>
      <c r="I1162" s="910">
        <f t="shared" si="183"/>
        <v>31674</v>
      </c>
      <c r="J1162" s="910">
        <f t="shared" si="184"/>
        <v>34759</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t="15" hidden="1" x14ac:dyDescent="0.25">
      <c r="A1163" s="79" t="s">
        <v>48</v>
      </c>
      <c r="B1163" s="471" t="s">
        <v>1201</v>
      </c>
      <c r="C1163" s="29" t="str">
        <f t="shared" si="185"/>
        <v>England – PCNs - TURTON PCN</v>
      </c>
      <c r="D1163" s="50">
        <f t="shared" si="186"/>
        <v>16934</v>
      </c>
      <c r="E1163" s="50">
        <f t="shared" si="187"/>
        <v>18525</v>
      </c>
      <c r="F1163" s="51">
        <f t="shared" si="188"/>
        <v>41125</v>
      </c>
      <c r="G1163" s="51">
        <f t="shared" si="189"/>
        <v>19812</v>
      </c>
      <c r="H1163" s="52">
        <f t="shared" si="190"/>
        <v>21313</v>
      </c>
      <c r="I1163" s="910">
        <f t="shared" si="183"/>
        <v>16934</v>
      </c>
      <c r="J1163" s="910">
        <f t="shared" si="184"/>
        <v>18525</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t="15" hidden="1" x14ac:dyDescent="0.25">
      <c r="A1164" s="79" t="s">
        <v>48</v>
      </c>
      <c r="B1164" s="471" t="s">
        <v>1202</v>
      </c>
      <c r="C1164" s="29" t="str">
        <f t="shared" si="185"/>
        <v>England – PCNs - TWNS PCN</v>
      </c>
      <c r="D1164" s="50">
        <f t="shared" si="186"/>
        <v>19802</v>
      </c>
      <c r="E1164" s="50">
        <f t="shared" si="187"/>
        <v>21373</v>
      </c>
      <c r="F1164" s="51">
        <f t="shared" si="188"/>
        <v>47346</v>
      </c>
      <c r="G1164" s="51">
        <f t="shared" si="189"/>
        <v>22975</v>
      </c>
      <c r="H1164" s="52">
        <f t="shared" si="190"/>
        <v>24371</v>
      </c>
      <c r="I1164" s="910">
        <f t="shared" si="183"/>
        <v>19802</v>
      </c>
      <c r="J1164" s="910">
        <f t="shared" si="184"/>
        <v>21373</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t="15" hidden="1" x14ac:dyDescent="0.25">
      <c r="A1165" s="79" t="s">
        <v>48</v>
      </c>
      <c r="B1165" s="471" t="s">
        <v>1203</v>
      </c>
      <c r="C1165" s="29" t="str">
        <f t="shared" si="185"/>
        <v>England – PCNs - TYNTESFIELD PCN</v>
      </c>
      <c r="D1165" s="50">
        <f t="shared" si="186"/>
        <v>13033</v>
      </c>
      <c r="E1165" s="50">
        <f t="shared" si="187"/>
        <v>14379</v>
      </c>
      <c r="F1165" s="51">
        <f t="shared" si="188"/>
        <v>31390</v>
      </c>
      <c r="G1165" s="51">
        <f t="shared" si="189"/>
        <v>15078</v>
      </c>
      <c r="H1165" s="52">
        <f t="shared" si="190"/>
        <v>16312</v>
      </c>
      <c r="I1165" s="910">
        <f t="shared" si="183"/>
        <v>13033</v>
      </c>
      <c r="J1165" s="910">
        <f t="shared" si="184"/>
        <v>14379</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t="15" hidden="1" x14ac:dyDescent="0.25">
      <c r="A1166" s="79" t="s">
        <v>48</v>
      </c>
      <c r="B1166" s="471" t="s">
        <v>1204</v>
      </c>
      <c r="C1166" s="29" t="str">
        <f t="shared" si="185"/>
        <v>England – PCNs - Unallocated</v>
      </c>
      <c r="D1166" s="50">
        <f t="shared" si="186"/>
        <v>96339</v>
      </c>
      <c r="E1166" s="50">
        <f t="shared" si="187"/>
        <v>99528</v>
      </c>
      <c r="F1166" s="51">
        <f t="shared" si="188"/>
        <v>228787</v>
      </c>
      <c r="G1166" s="51">
        <f t="shared" si="189"/>
        <v>113112</v>
      </c>
      <c r="H1166" s="52">
        <f t="shared" si="190"/>
        <v>115675</v>
      </c>
      <c r="I1166" s="910">
        <f t="shared" si="183"/>
        <v>96339</v>
      </c>
      <c r="J1166" s="910">
        <f t="shared" si="184"/>
        <v>99528</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t="15" hidden="1" x14ac:dyDescent="0.25">
      <c r="A1167" s="79" t="s">
        <v>48</v>
      </c>
      <c r="B1167" s="471" t="s">
        <v>1205</v>
      </c>
      <c r="C1167" s="29" t="str">
        <f t="shared" si="185"/>
        <v>England – PCNs - UNITY (BEDFORD) PCN</v>
      </c>
      <c r="D1167" s="50">
        <f t="shared" si="186"/>
        <v>20237</v>
      </c>
      <c r="E1167" s="50">
        <f t="shared" si="187"/>
        <v>21817</v>
      </c>
      <c r="F1167" s="51">
        <f t="shared" si="188"/>
        <v>48131</v>
      </c>
      <c r="G1167" s="51">
        <f t="shared" si="189"/>
        <v>23373</v>
      </c>
      <c r="H1167" s="52">
        <f t="shared" si="190"/>
        <v>24758</v>
      </c>
      <c r="I1167" s="910">
        <f t="shared" si="183"/>
        <v>20237</v>
      </c>
      <c r="J1167" s="910">
        <f t="shared" si="184"/>
        <v>21817</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t="15" hidden="1" x14ac:dyDescent="0.25">
      <c r="A1168" s="79" t="s">
        <v>48</v>
      </c>
      <c r="B1168" s="471" t="s">
        <v>1206</v>
      </c>
      <c r="C1168" s="29" t="str">
        <f t="shared" si="185"/>
        <v>England – PCNs - UNITY (GREENWICH) PCN</v>
      </c>
      <c r="D1168" s="50">
        <f t="shared" si="186"/>
        <v>13893</v>
      </c>
      <c r="E1168" s="50">
        <f t="shared" si="187"/>
        <v>14634</v>
      </c>
      <c r="F1168" s="51">
        <f t="shared" si="188"/>
        <v>33637</v>
      </c>
      <c r="G1168" s="51">
        <f t="shared" si="189"/>
        <v>16471</v>
      </c>
      <c r="H1168" s="52">
        <f t="shared" si="190"/>
        <v>17166</v>
      </c>
      <c r="I1168" s="910">
        <f t="shared" si="183"/>
        <v>13893</v>
      </c>
      <c r="J1168" s="910">
        <f t="shared" si="184"/>
        <v>14634</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t="15" hidden="1" x14ac:dyDescent="0.25">
      <c r="A1169" s="79" t="s">
        <v>48</v>
      </c>
      <c r="B1169" s="471" t="s">
        <v>1207</v>
      </c>
      <c r="C1169" s="29" t="str">
        <f t="shared" si="185"/>
        <v>England – PCNs - UNITY (NOTTINGHAM) PCN</v>
      </c>
      <c r="D1169" s="50">
        <f t="shared" si="186"/>
        <v>22288</v>
      </c>
      <c r="E1169" s="50">
        <f t="shared" si="187"/>
        <v>19359</v>
      </c>
      <c r="F1169" s="51">
        <f t="shared" si="188"/>
        <v>42449</v>
      </c>
      <c r="G1169" s="51">
        <f t="shared" si="189"/>
        <v>22705</v>
      </c>
      <c r="H1169" s="52">
        <f t="shared" si="190"/>
        <v>19744</v>
      </c>
      <c r="I1169" s="910">
        <f t="shared" si="183"/>
        <v>22288</v>
      </c>
      <c r="J1169" s="910">
        <f t="shared" si="184"/>
        <v>19359</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t="15" hidden="1" x14ac:dyDescent="0.25">
      <c r="A1170" s="79" t="s">
        <v>48</v>
      </c>
      <c r="B1170" s="471" t="s">
        <v>1208</v>
      </c>
      <c r="C1170" s="29" t="str">
        <f t="shared" si="185"/>
        <v>England – PCNs - UNITY MEDICAL GROUP PCN</v>
      </c>
      <c r="D1170" s="50">
        <f t="shared" si="186"/>
        <v>12030</v>
      </c>
      <c r="E1170" s="50">
        <f t="shared" si="187"/>
        <v>11281</v>
      </c>
      <c r="F1170" s="51">
        <f t="shared" si="188"/>
        <v>24379</v>
      </c>
      <c r="G1170" s="51">
        <f t="shared" si="189"/>
        <v>12543</v>
      </c>
      <c r="H1170" s="52">
        <f t="shared" si="190"/>
        <v>11836</v>
      </c>
      <c r="I1170" s="910">
        <f t="shared" si="183"/>
        <v>12030</v>
      </c>
      <c r="J1170" s="910">
        <f t="shared" si="184"/>
        <v>11281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t="15" hidden="1" x14ac:dyDescent="0.25">
      <c r="A1171" s="79" t="s">
        <v>48</v>
      </c>
      <c r="B1171" s="471" t="s">
        <v>1209</v>
      </c>
      <c r="C1171" s="29" t="str">
        <f t="shared" si="185"/>
        <v>England – PCNs - UOS STUDENT PCN</v>
      </c>
      <c r="D1171" s="50">
        <f t="shared" si="186"/>
        <v>20424</v>
      </c>
      <c r="E1171" s="50">
        <f t="shared" si="187"/>
        <v>13105</v>
      </c>
      <c r="F1171" s="51">
        <f t="shared" si="188"/>
        <v>33849</v>
      </c>
      <c r="G1171" s="51">
        <f t="shared" si="189"/>
        <v>20590</v>
      </c>
      <c r="H1171" s="52">
        <f t="shared" si="190"/>
        <v>13259</v>
      </c>
      <c r="I1171" s="910">
        <f t="shared" si="183"/>
        <v>20424</v>
      </c>
      <c r="J1171" s="910">
        <f t="shared" si="184"/>
        <v>13105</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t="15" hidden="1" x14ac:dyDescent="0.25">
      <c r="A1172" s="79" t="s">
        <v>48</v>
      </c>
      <c r="B1172" s="471" t="s">
        <v>1210</v>
      </c>
      <c r="C1172" s="29" t="str">
        <f t="shared" si="185"/>
        <v>England – PCNs - UPPER CALDER VALLEY PCN</v>
      </c>
      <c r="D1172" s="50">
        <f t="shared" si="186"/>
        <v>13324</v>
      </c>
      <c r="E1172" s="50">
        <f t="shared" si="187"/>
        <v>14742</v>
      </c>
      <c r="F1172" s="51">
        <f t="shared" si="188"/>
        <v>31626</v>
      </c>
      <c r="G1172" s="51">
        <f t="shared" si="189"/>
        <v>15149</v>
      </c>
      <c r="H1172" s="52">
        <f t="shared" si="190"/>
        <v>16477</v>
      </c>
      <c r="I1172" s="910">
        <f t="shared" si="183"/>
        <v>13324</v>
      </c>
      <c r="J1172" s="910">
        <f t="shared" si="184"/>
        <v>14742</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t="15" hidden="1" x14ac:dyDescent="0.25">
      <c r="A1173" s="79" t="s">
        <v>48</v>
      </c>
      <c r="B1173" s="471" t="s">
        <v>1211</v>
      </c>
      <c r="C1173" s="29" t="str">
        <f t="shared" si="185"/>
        <v>England – PCNs - UPPER DON VALLEY PCN</v>
      </c>
      <c r="D1173" s="50">
        <f t="shared" si="186"/>
        <v>8108</v>
      </c>
      <c r="E1173" s="50">
        <f t="shared" si="187"/>
        <v>8644</v>
      </c>
      <c r="F1173" s="51">
        <f t="shared" si="188"/>
        <v>18853</v>
      </c>
      <c r="G1173" s="51">
        <f t="shared" si="189"/>
        <v>9167</v>
      </c>
      <c r="H1173" s="52">
        <f t="shared" si="190"/>
        <v>9686</v>
      </c>
      <c r="I1173" s="910">
        <f t="shared" si="183"/>
        <v>8108</v>
      </c>
      <c r="J1173" s="910">
        <f t="shared" si="184"/>
        <v>8644</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t="15" hidden="1" x14ac:dyDescent="0.25">
      <c r="A1174" s="79" t="s">
        <v>48</v>
      </c>
      <c r="B1174" s="471" t="s">
        <v>1212</v>
      </c>
      <c r="C1174" s="29" t="str">
        <f t="shared" si="185"/>
        <v>England – PCNs - VALENTINE HEALTH PCN</v>
      </c>
      <c r="D1174" s="50">
        <f t="shared" si="186"/>
        <v>11868</v>
      </c>
      <c r="E1174" s="50">
        <f t="shared" si="187"/>
        <v>12396</v>
      </c>
      <c r="F1174" s="51">
        <f t="shared" si="188"/>
        <v>28733</v>
      </c>
      <c r="G1174" s="51">
        <f t="shared" si="189"/>
        <v>14179</v>
      </c>
      <c r="H1174" s="52">
        <f t="shared" si="190"/>
        <v>14554</v>
      </c>
      <c r="I1174" s="910">
        <f t="shared" si="183"/>
        <v>11868</v>
      </c>
      <c r="J1174" s="910">
        <f t="shared" si="184"/>
        <v>12396</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t="15" hidden="1" x14ac:dyDescent="0.25">
      <c r="A1175" s="79" t="s">
        <v>48</v>
      </c>
      <c r="B1175" s="471" t="s">
        <v>1213</v>
      </c>
      <c r="C1175" s="29" t="str">
        <f t="shared" si="185"/>
        <v>England – PCNs - VENN PCN</v>
      </c>
      <c r="D1175" s="50">
        <f t="shared" si="186"/>
        <v>20137</v>
      </c>
      <c r="E1175" s="50">
        <f t="shared" si="187"/>
        <v>18097</v>
      </c>
      <c r="F1175" s="51">
        <f t="shared" si="188"/>
        <v>44300</v>
      </c>
      <c r="G1175" s="51">
        <f t="shared" si="189"/>
        <v>23259</v>
      </c>
      <c r="H1175" s="52">
        <f t="shared" si="190"/>
        <v>21041</v>
      </c>
      <c r="I1175" s="910">
        <f t="shared" si="183"/>
        <v>20137</v>
      </c>
      <c r="J1175" s="910">
        <f t="shared" si="184"/>
        <v>18097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t="15" hidden="1" x14ac:dyDescent="0.25">
      <c r="A1176" s="79" t="s">
        <v>48</v>
      </c>
      <c r="B1176" s="471" t="s">
        <v>1214</v>
      </c>
      <c r="C1176" s="29" t="str">
        <f t="shared" si="185"/>
        <v>England – PCNs - VIADUCT CARE PCN</v>
      </c>
      <c r="D1176" s="50">
        <f t="shared" si="186"/>
        <v>19688</v>
      </c>
      <c r="E1176" s="50">
        <f t="shared" si="187"/>
        <v>20482</v>
      </c>
      <c r="F1176" s="51">
        <f t="shared" si="188"/>
        <v>47639</v>
      </c>
      <c r="G1176" s="51">
        <f t="shared" si="189"/>
        <v>23494</v>
      </c>
      <c r="H1176" s="52">
        <f t="shared" si="190"/>
        <v>24145</v>
      </c>
      <c r="I1176" s="910">
        <f t="shared" si="183"/>
        <v>19688</v>
      </c>
      <c r="J1176" s="910">
        <f t="shared" si="184"/>
        <v>20482</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t="15" hidden="1" x14ac:dyDescent="0.25">
      <c r="A1177" s="79" t="s">
        <v>48</v>
      </c>
      <c r="B1177" s="471" t="s">
        <v>1215</v>
      </c>
      <c r="C1177" s="29" t="str">
        <f t="shared" si="185"/>
        <v>England – PCNs - VICTORIA EASTBOURNE PCN</v>
      </c>
      <c r="D1177" s="50">
        <f t="shared" si="186"/>
        <v>19972</v>
      </c>
      <c r="E1177" s="50">
        <f t="shared" si="187"/>
        <v>21192</v>
      </c>
      <c r="F1177" s="51">
        <f t="shared" si="188"/>
        <v>46458</v>
      </c>
      <c r="G1177" s="51">
        <f t="shared" si="189"/>
        <v>22691</v>
      </c>
      <c r="H1177" s="52">
        <f t="shared" si="190"/>
        <v>23767</v>
      </c>
      <c r="I1177" s="910">
        <f t="shared" si="183"/>
        <v>19972</v>
      </c>
      <c r="J1177" s="910">
        <f t="shared" si="184"/>
        <v>21192</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t="15" hidden="1" x14ac:dyDescent="0.25">
      <c r="A1178" s="79" t="s">
        <v>48</v>
      </c>
      <c r="B1178" s="471" t="s">
        <v>1216</v>
      </c>
      <c r="C1178" s="29" t="str">
        <f t="shared" si="185"/>
        <v>England – PCNs - VICTORIA PCN</v>
      </c>
      <c r="D1178" s="50">
        <f t="shared" si="186"/>
        <v>15418</v>
      </c>
      <c r="E1178" s="50">
        <f t="shared" si="187"/>
        <v>16727</v>
      </c>
      <c r="F1178" s="51">
        <f t="shared" si="188"/>
        <v>37630</v>
      </c>
      <c r="G1178" s="51">
        <f t="shared" si="189"/>
        <v>18223</v>
      </c>
      <c r="H1178" s="52">
        <f t="shared" si="190"/>
        <v>19407</v>
      </c>
      <c r="I1178" s="910">
        <f t="shared" si="183"/>
        <v>15418</v>
      </c>
      <c r="J1178" s="910">
        <f t="shared" si="184"/>
        <v>16727</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t="15" hidden="1" x14ac:dyDescent="0.25">
      <c r="A1179" s="79" t="s">
        <v>48</v>
      </c>
      <c r="B1179" s="471" t="s">
        <v>1217</v>
      </c>
      <c r="C1179" s="29" t="str">
        <f t="shared" si="185"/>
        <v>England – PCNs - WACA PCN</v>
      </c>
      <c r="D1179" s="50">
        <f t="shared" si="186"/>
        <v>29898</v>
      </c>
      <c r="E1179" s="50">
        <f t="shared" si="187"/>
        <v>32266</v>
      </c>
      <c r="F1179" s="51">
        <f t="shared" si="188"/>
        <v>71173</v>
      </c>
      <c r="G1179" s="51">
        <f t="shared" si="189"/>
        <v>34433</v>
      </c>
      <c r="H1179" s="52">
        <f t="shared" si="190"/>
        <v>36740</v>
      </c>
      <c r="I1179" s="910">
        <f t="shared" si="183"/>
        <v>29898</v>
      </c>
      <c r="J1179" s="910">
        <f t="shared" si="184"/>
        <v>32266</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t="15" hidden="1" x14ac:dyDescent="0.25">
      <c r="A1180" s="79" t="s">
        <v>48</v>
      </c>
      <c r="B1180" s="471" t="s">
        <v>1218</v>
      </c>
      <c r="C1180" s="29" t="str">
        <f t="shared" si="185"/>
        <v>England – PCNs - WAKEFIELD HEALTH ALLIANCE SOUTH PCN</v>
      </c>
      <c r="D1180" s="50">
        <f t="shared" si="186"/>
        <v>24490</v>
      </c>
      <c r="E1180" s="50">
        <f t="shared" si="187"/>
        <v>26046</v>
      </c>
      <c r="F1180" s="51">
        <f t="shared" si="188"/>
        <v>59010</v>
      </c>
      <c r="G1180" s="51">
        <f t="shared" si="189"/>
        <v>28852</v>
      </c>
      <c r="H1180" s="52">
        <f t="shared" si="190"/>
        <v>30158</v>
      </c>
      <c r="I1180" s="910">
        <f t="shared" si="183"/>
        <v>24490</v>
      </c>
      <c r="J1180" s="910">
        <f t="shared" si="184"/>
        <v>26046</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t="15" hidden="1" x14ac:dyDescent="0.25">
      <c r="A1181" s="79" t="s">
        <v>48</v>
      </c>
      <c r="B1181" s="471" t="s">
        <v>1219</v>
      </c>
      <c r="C1181" s="29" t="str">
        <f t="shared" si="185"/>
        <v>England – PCNs - WAKEFIELD NORTH PCN</v>
      </c>
      <c r="D1181" s="50">
        <f t="shared" si="186"/>
        <v>18234</v>
      </c>
      <c r="E1181" s="50">
        <f t="shared" si="187"/>
        <v>19337</v>
      </c>
      <c r="F1181" s="51">
        <f t="shared" si="188"/>
        <v>44067</v>
      </c>
      <c r="G1181" s="51">
        <f t="shared" si="189"/>
        <v>21610</v>
      </c>
      <c r="H1181" s="52">
        <f t="shared" si="190"/>
        <v>22457</v>
      </c>
      <c r="I1181" s="910">
        <f t="shared" ref="I1181:I1244" si="193">SUM(Y1181:CY1181)</f>
        <v>18234</v>
      </c>
      <c r="J1181" s="910">
        <f t="shared" ref="J1181:J1244" si="194">SUM(DL1181:GL1181)</f>
        <v>19337</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t="15" hidden="1" x14ac:dyDescent="0.25">
      <c r="A1182" s="79" t="s">
        <v>48</v>
      </c>
      <c r="B1182" s="471" t="s">
        <v>1220</v>
      </c>
      <c r="C1182" s="29" t="str">
        <f t="shared" si="185"/>
        <v>England – PCNs - WALKDEN &amp; LITTLE HULTON PCN</v>
      </c>
      <c r="D1182" s="50">
        <f t="shared" si="186"/>
        <v>16047</v>
      </c>
      <c r="E1182" s="50">
        <f t="shared" si="187"/>
        <v>17888</v>
      </c>
      <c r="F1182" s="51">
        <f t="shared" si="188"/>
        <v>40830</v>
      </c>
      <c r="G1182" s="51">
        <f t="shared" si="189"/>
        <v>19597</v>
      </c>
      <c r="H1182" s="52">
        <f t="shared" si="190"/>
        <v>21233</v>
      </c>
      <c r="I1182" s="910">
        <f t="shared" si="193"/>
        <v>16047</v>
      </c>
      <c r="J1182" s="910">
        <f t="shared" si="194"/>
        <v>17888</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t="15" hidden="1" x14ac:dyDescent="0.25">
      <c r="A1183" s="79" t="s">
        <v>48</v>
      </c>
      <c r="B1183" s="471" t="s">
        <v>1221</v>
      </c>
      <c r="C1183" s="29" t="str">
        <f t="shared" si="185"/>
        <v>England – PCNs - WALLASEY PCN</v>
      </c>
      <c r="D1183" s="50">
        <f t="shared" si="186"/>
        <v>25416</v>
      </c>
      <c r="E1183" s="50">
        <f t="shared" si="187"/>
        <v>27166</v>
      </c>
      <c r="F1183" s="51">
        <f t="shared" si="188"/>
        <v>60785</v>
      </c>
      <c r="G1183" s="51">
        <f t="shared" si="189"/>
        <v>29651</v>
      </c>
      <c r="H1183" s="52">
        <f t="shared" si="190"/>
        <v>31134</v>
      </c>
      <c r="I1183" s="910">
        <f t="shared" si="193"/>
        <v>25416</v>
      </c>
      <c r="J1183" s="910">
        <f t="shared" si="194"/>
        <v>27166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t="15" hidden="1" x14ac:dyDescent="0.25">
      <c r="A1184" s="79" t="s">
        <v>48</v>
      </c>
      <c r="B1184" s="471" t="s">
        <v>1222</v>
      </c>
      <c r="C1184" s="29" t="str">
        <f t="shared" si="185"/>
        <v>England – PCNs - WALLINGFORD &amp; SURROUNDS PCN</v>
      </c>
      <c r="D1184" s="50">
        <f t="shared" si="186"/>
        <v>13290</v>
      </c>
      <c r="E1184" s="50">
        <f t="shared" si="187"/>
        <v>14709</v>
      </c>
      <c r="F1184" s="51">
        <f t="shared" si="188"/>
        <v>32304</v>
      </c>
      <c r="G1184" s="51">
        <f t="shared" si="189"/>
        <v>15517</v>
      </c>
      <c r="H1184" s="52">
        <f t="shared" si="190"/>
        <v>16787</v>
      </c>
      <c r="I1184" s="910">
        <f t="shared" si="193"/>
        <v>13290</v>
      </c>
      <c r="J1184" s="910">
        <f t="shared" si="194"/>
        <v>14709</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t="15" hidden="1" x14ac:dyDescent="0.25">
      <c r="A1185" s="79" t="s">
        <v>48</v>
      </c>
      <c r="B1185" s="471" t="s">
        <v>1223</v>
      </c>
      <c r="C1185" s="29" t="str">
        <f t="shared" si="185"/>
        <v>England – PCNs - WALLINGTON PCN</v>
      </c>
      <c r="D1185" s="50">
        <f t="shared" si="186"/>
        <v>21972</v>
      </c>
      <c r="E1185" s="50">
        <f t="shared" si="187"/>
        <v>24153</v>
      </c>
      <c r="F1185" s="51">
        <f t="shared" si="188"/>
        <v>53775</v>
      </c>
      <c r="G1185" s="51">
        <f t="shared" si="189"/>
        <v>25965</v>
      </c>
      <c r="H1185" s="52">
        <f t="shared" si="190"/>
        <v>27810</v>
      </c>
      <c r="I1185" s="910">
        <f t="shared" si="193"/>
        <v>21972</v>
      </c>
      <c r="J1185" s="910">
        <f t="shared" si="194"/>
        <v>24153</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t="15" hidden="1" x14ac:dyDescent="0.25">
      <c r="A1186" s="79" t="s">
        <v>48</v>
      </c>
      <c r="B1186" s="471" t="s">
        <v>1224</v>
      </c>
      <c r="C1186" s="29" t="str">
        <f t="shared" si="185"/>
        <v>England – PCNs - WALLSEND PCN</v>
      </c>
      <c r="D1186" s="50">
        <f t="shared" si="186"/>
        <v>16170</v>
      </c>
      <c r="E1186" s="50">
        <f t="shared" si="187"/>
        <v>17588</v>
      </c>
      <c r="F1186" s="51">
        <f t="shared" si="188"/>
        <v>39003</v>
      </c>
      <c r="G1186" s="51">
        <f t="shared" si="189"/>
        <v>18989</v>
      </c>
      <c r="H1186" s="52">
        <f t="shared" si="190"/>
        <v>20014</v>
      </c>
      <c r="I1186" s="910">
        <f t="shared" si="193"/>
        <v>16170</v>
      </c>
      <c r="J1186" s="910">
        <f t="shared" si="194"/>
        <v>17588</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t="15" hidden="1" x14ac:dyDescent="0.25">
      <c r="A1187" s="79" t="s">
        <v>48</v>
      </c>
      <c r="B1187" s="471" t="s">
        <v>1225</v>
      </c>
      <c r="C1187" s="29" t="str">
        <f t="shared" si="185"/>
        <v>England – PCNs - WALSALL EAST 1 PCN</v>
      </c>
      <c r="D1187" s="50">
        <f t="shared" si="186"/>
        <v>12751</v>
      </c>
      <c r="E1187" s="50">
        <f t="shared" si="187"/>
        <v>13532</v>
      </c>
      <c r="F1187" s="51">
        <f t="shared" si="188"/>
        <v>30373</v>
      </c>
      <c r="G1187" s="51">
        <f t="shared" si="189"/>
        <v>14825</v>
      </c>
      <c r="H1187" s="52">
        <f t="shared" si="190"/>
        <v>15548</v>
      </c>
      <c r="I1187" s="910">
        <f t="shared" si="193"/>
        <v>12751</v>
      </c>
      <c r="J1187" s="910">
        <f t="shared" si="194"/>
        <v>13532</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t="15" hidden="1" x14ac:dyDescent="0.25">
      <c r="A1188" s="79" t="s">
        <v>48</v>
      </c>
      <c r="B1188" s="471" t="s">
        <v>1226</v>
      </c>
      <c r="C1188" s="29" t="str">
        <f t="shared" si="185"/>
        <v>England – PCNs - WALSALL EAST 2 PCN</v>
      </c>
      <c r="D1188" s="50">
        <f t="shared" si="186"/>
        <v>15995</v>
      </c>
      <c r="E1188" s="50">
        <f t="shared" si="187"/>
        <v>17886</v>
      </c>
      <c r="F1188" s="51">
        <f t="shared" si="188"/>
        <v>39205</v>
      </c>
      <c r="G1188" s="51">
        <f t="shared" si="189"/>
        <v>18652</v>
      </c>
      <c r="H1188" s="52">
        <f t="shared" si="190"/>
        <v>20553</v>
      </c>
      <c r="I1188" s="910">
        <f t="shared" si="193"/>
        <v>15995</v>
      </c>
      <c r="J1188" s="910">
        <f t="shared" si="194"/>
        <v>17886</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t="15" hidden="1" x14ac:dyDescent="0.25">
      <c r="A1189" s="79" t="s">
        <v>48</v>
      </c>
      <c r="B1189" s="471" t="s">
        <v>1227</v>
      </c>
      <c r="C1189" s="29" t="str">
        <f t="shared" si="185"/>
        <v>England – PCNs - WALSALL NORTH PCN</v>
      </c>
      <c r="D1189" s="50">
        <f t="shared" si="186"/>
        <v>20134</v>
      </c>
      <c r="E1189" s="50">
        <f t="shared" si="187"/>
        <v>21639</v>
      </c>
      <c r="F1189" s="51">
        <f t="shared" si="188"/>
        <v>51191</v>
      </c>
      <c r="G1189" s="51">
        <f t="shared" si="189"/>
        <v>24933</v>
      </c>
      <c r="H1189" s="52">
        <f t="shared" si="190"/>
        <v>26258</v>
      </c>
      <c r="I1189" s="910">
        <f t="shared" si="193"/>
        <v>20134</v>
      </c>
      <c r="J1189" s="910">
        <f t="shared" si="194"/>
        <v>21639</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t="15" hidden="1" x14ac:dyDescent="0.25">
      <c r="A1190" s="79" t="s">
        <v>48</v>
      </c>
      <c r="B1190" s="471" t="s">
        <v>1228</v>
      </c>
      <c r="C1190" s="29" t="str">
        <f t="shared" si="185"/>
        <v>England – PCNs - WALSALL SOUTH 1 PCN</v>
      </c>
      <c r="D1190" s="50">
        <f t="shared" si="186"/>
        <v>18088</v>
      </c>
      <c r="E1190" s="50">
        <f t="shared" si="187"/>
        <v>17180</v>
      </c>
      <c r="F1190" s="51">
        <f t="shared" si="188"/>
        <v>42787</v>
      </c>
      <c r="G1190" s="51">
        <f t="shared" si="189"/>
        <v>21883</v>
      </c>
      <c r="H1190" s="52">
        <f t="shared" si="190"/>
        <v>20904</v>
      </c>
      <c r="I1190" s="910">
        <f t="shared" si="193"/>
        <v>18088</v>
      </c>
      <c r="J1190" s="910">
        <f t="shared" si="194"/>
        <v>17180</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t="15" hidden="1" x14ac:dyDescent="0.25">
      <c r="A1191" s="79" t="s">
        <v>48</v>
      </c>
      <c r="B1191" s="471" t="s">
        <v>1229</v>
      </c>
      <c r="C1191" s="29" t="str">
        <f t="shared" si="185"/>
        <v>England – PCNs - WALSALL SOUTH 2 PCN</v>
      </c>
      <c r="D1191" s="50">
        <f t="shared" si="186"/>
        <v>16018</v>
      </c>
      <c r="E1191" s="50">
        <f t="shared" si="187"/>
        <v>16813</v>
      </c>
      <c r="F1191" s="51">
        <f t="shared" si="188"/>
        <v>39417</v>
      </c>
      <c r="G1191" s="51">
        <f t="shared" si="189"/>
        <v>19355</v>
      </c>
      <c r="H1191" s="52">
        <f t="shared" si="190"/>
        <v>20062</v>
      </c>
      <c r="I1191" s="910">
        <f t="shared" si="193"/>
        <v>16018</v>
      </c>
      <c r="J1191" s="910">
        <f t="shared" si="194"/>
        <v>16813</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t="15" hidden="1" x14ac:dyDescent="0.25">
      <c r="A1192" s="79" t="s">
        <v>48</v>
      </c>
      <c r="B1192" s="471" t="s">
        <v>1230</v>
      </c>
      <c r="C1192" s="29" t="str">
        <f t="shared" si="185"/>
        <v>England – PCNs - WALSALL WEST 1 PCN</v>
      </c>
      <c r="D1192" s="50">
        <f t="shared" si="186"/>
        <v>13957</v>
      </c>
      <c r="E1192" s="50">
        <f t="shared" si="187"/>
        <v>15057</v>
      </c>
      <c r="F1192" s="51">
        <f t="shared" si="188"/>
        <v>35198</v>
      </c>
      <c r="G1192" s="51">
        <f t="shared" si="189"/>
        <v>17146</v>
      </c>
      <c r="H1192" s="52">
        <f t="shared" si="190"/>
        <v>18052</v>
      </c>
      <c r="I1192" s="910">
        <f t="shared" si="193"/>
        <v>13957</v>
      </c>
      <c r="J1192" s="910">
        <f t="shared" si="194"/>
        <v>15057</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t="15" hidden="1" x14ac:dyDescent="0.25">
      <c r="A1193" s="79" t="s">
        <v>48</v>
      </c>
      <c r="B1193" s="471" t="s">
        <v>1231</v>
      </c>
      <c r="C1193" s="29" t="str">
        <f t="shared" si="185"/>
        <v>England – PCNs - WALSALL WEST 2 PCN</v>
      </c>
      <c r="D1193" s="50">
        <f t="shared" si="186"/>
        <v>17954</v>
      </c>
      <c r="E1193" s="50">
        <f t="shared" si="187"/>
        <v>18739</v>
      </c>
      <c r="F1193" s="51">
        <f t="shared" si="188"/>
        <v>43706</v>
      </c>
      <c r="G1193" s="51">
        <f t="shared" si="189"/>
        <v>21504</v>
      </c>
      <c r="H1193" s="52">
        <f t="shared" si="190"/>
        <v>22202</v>
      </c>
      <c r="I1193" s="910">
        <f t="shared" si="193"/>
        <v>17954</v>
      </c>
      <c r="J1193" s="910">
        <f t="shared" si="194"/>
        <v>18739</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t="15" hidden="1" x14ac:dyDescent="0.25">
      <c r="A1194" s="79" t="s">
        <v>48</v>
      </c>
      <c r="B1194" s="471" t="s">
        <v>1232</v>
      </c>
      <c r="C1194" s="29" t="str">
        <f t="shared" si="185"/>
        <v>England – PCNs - WALTHAM FOREST 8 PCN</v>
      </c>
      <c r="D1194" s="50">
        <f t="shared" si="186"/>
        <v>19234</v>
      </c>
      <c r="E1194" s="50">
        <f t="shared" si="187"/>
        <v>20135</v>
      </c>
      <c r="F1194" s="51">
        <f t="shared" si="188"/>
        <v>47211</v>
      </c>
      <c r="G1194" s="51">
        <f t="shared" si="189"/>
        <v>23227</v>
      </c>
      <c r="H1194" s="52">
        <f t="shared" si="190"/>
        <v>23984</v>
      </c>
      <c r="I1194" s="910">
        <f t="shared" si="193"/>
        <v>19234</v>
      </c>
      <c r="J1194" s="910">
        <f t="shared" si="194"/>
        <v>20135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t="15" hidden="1" x14ac:dyDescent="0.25">
      <c r="A1195" s="79" t="s">
        <v>48</v>
      </c>
      <c r="B1195" s="471" t="s">
        <v>1233</v>
      </c>
      <c r="C1195" s="29" t="str">
        <f t="shared" si="185"/>
        <v>England – PCNs - WALTHAM FOREST INTEGRATED HEALTH PCN</v>
      </c>
      <c r="D1195" s="50">
        <f t="shared" si="186"/>
        <v>22700</v>
      </c>
      <c r="E1195" s="50">
        <f t="shared" si="187"/>
        <v>22630</v>
      </c>
      <c r="F1195" s="51">
        <f t="shared" si="188"/>
        <v>53122</v>
      </c>
      <c r="G1195" s="51">
        <f t="shared" si="189"/>
        <v>26617</v>
      </c>
      <c r="H1195" s="52">
        <f t="shared" si="190"/>
        <v>26505</v>
      </c>
      <c r="I1195" s="910">
        <f t="shared" si="193"/>
        <v>22700</v>
      </c>
      <c r="J1195" s="910">
        <f t="shared" si="194"/>
        <v>22630</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t="15" hidden="1" x14ac:dyDescent="0.25">
      <c r="A1196" s="79" t="s">
        <v>48</v>
      </c>
      <c r="B1196" s="471" t="s">
        <v>1234</v>
      </c>
      <c r="C1196" s="29" t="str">
        <f t="shared" ref="C1196:C1200" si="195">CONCATENATE(A1196," - ",B1196)</f>
        <v>England – PCNs - WALTHAM FOREST LEYTON COLLABORATIVE PCN</v>
      </c>
      <c r="D1196" s="50">
        <f t="shared" ref="D1196:D1200" si="196">I1196</f>
        <v>14500</v>
      </c>
      <c r="E1196" s="50">
        <f t="shared" ref="E1196:E1200" si="197">J1196</f>
        <v>12639</v>
      </c>
      <c r="F1196" s="51">
        <f t="shared" ref="F1196:F1200" si="198">G1196+H1196</f>
        <v>31867</v>
      </c>
      <c r="G1196" s="51">
        <f t="shared" ref="G1196:G1200" si="199">SUM(M1196:CY1196)</f>
        <v>16905</v>
      </c>
      <c r="H1196" s="52">
        <f t="shared" ref="H1196:H1200" si="200">SUM(CZ1196:GL1196)</f>
        <v>14962</v>
      </c>
      <c r="I1196" s="910">
        <f t="shared" si="193"/>
        <v>14500</v>
      </c>
      <c r="J1196" s="910">
        <f t="shared" si="194"/>
        <v>12639</v>
      </c>
      <c r="K1196" s="49">
        <f t="shared" ref="K1196:K1200" si="201">SUM(M1196:AD1196)</f>
        <v>3741</v>
      </c>
      <c r="L1196" s="50">
        <f t="shared" ref="L1196:L1200" si="202">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t="15" hidden="1" x14ac:dyDescent="0.25">
      <c r="A1197" s="79" t="s">
        <v>48</v>
      </c>
      <c r="B1197" s="471" t="s">
        <v>1235</v>
      </c>
      <c r="C1197" s="29" t="str">
        <f t="shared" si="195"/>
        <v>England – PCNs - WALTHAM FOREST SOUTH LEYTONSTONE PCN</v>
      </c>
      <c r="D1197" s="50">
        <f t="shared" si="196"/>
        <v>15169</v>
      </c>
      <c r="E1197" s="50">
        <f t="shared" si="197"/>
        <v>13926</v>
      </c>
      <c r="F1197" s="51">
        <f t="shared" si="198"/>
        <v>33745</v>
      </c>
      <c r="G1197" s="51">
        <f t="shared" si="199"/>
        <v>17557</v>
      </c>
      <c r="H1197" s="52">
        <f t="shared" si="200"/>
        <v>16188</v>
      </c>
      <c r="I1197" s="910">
        <f t="shared" si="193"/>
        <v>15169</v>
      </c>
      <c r="J1197" s="910">
        <f t="shared" si="194"/>
        <v>13926</v>
      </c>
      <c r="K1197" s="49">
        <f t="shared" si="201"/>
        <v>3549</v>
      </c>
      <c r="L1197" s="50">
        <f t="shared" si="202"/>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t="15" hidden="1" x14ac:dyDescent="0.25">
      <c r="A1198" s="79" t="s">
        <v>48</v>
      </c>
      <c r="B1198" s="471" t="s">
        <v>1236</v>
      </c>
      <c r="C1198" s="29" t="str">
        <f t="shared" si="195"/>
        <v>England – PCNs - WALTHAM FOREST WALTHAMSTOW CENTRAL PCN</v>
      </c>
      <c r="D1198" s="50">
        <f t="shared" si="196"/>
        <v>17529</v>
      </c>
      <c r="E1198" s="50">
        <f t="shared" si="197"/>
        <v>18696</v>
      </c>
      <c r="F1198" s="51">
        <f t="shared" si="198"/>
        <v>42647</v>
      </c>
      <c r="G1198" s="51">
        <f t="shared" si="199"/>
        <v>20796</v>
      </c>
      <c r="H1198" s="52">
        <f t="shared" si="200"/>
        <v>21851</v>
      </c>
      <c r="I1198" s="910">
        <f t="shared" si="193"/>
        <v>17529</v>
      </c>
      <c r="J1198" s="910">
        <f t="shared" si="194"/>
        <v>18696</v>
      </c>
      <c r="K1198" s="49">
        <f t="shared" si="201"/>
        <v>4847</v>
      </c>
      <c r="L1198" s="50">
        <f t="shared" si="202"/>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t="15" hidden="1" x14ac:dyDescent="0.25">
      <c r="A1199" s="79" t="s">
        <v>48</v>
      </c>
      <c r="B1199" s="471" t="s">
        <v>1237</v>
      </c>
      <c r="C1199" s="29" t="str">
        <f t="shared" si="195"/>
        <v>England – PCNs - WALTHAM FOREST WALTHAMSTOW WEST PCN</v>
      </c>
      <c r="D1199" s="50">
        <f t="shared" si="196"/>
        <v>16853</v>
      </c>
      <c r="E1199" s="50">
        <f t="shared" si="197"/>
        <v>15995</v>
      </c>
      <c r="F1199" s="51">
        <f t="shared" si="198"/>
        <v>39106</v>
      </c>
      <c r="G1199" s="51">
        <f t="shared" si="199"/>
        <v>20111</v>
      </c>
      <c r="H1199" s="52">
        <f t="shared" si="200"/>
        <v>18995</v>
      </c>
      <c r="I1199" s="910">
        <f t="shared" si="193"/>
        <v>16853</v>
      </c>
      <c r="J1199" s="910">
        <f t="shared" si="194"/>
        <v>15995</v>
      </c>
      <c r="K1199" s="49">
        <f t="shared" si="201"/>
        <v>4808</v>
      </c>
      <c r="L1199" s="50">
        <f t="shared" si="202"/>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t="15" hidden="1" x14ac:dyDescent="0.25">
      <c r="A1200" s="79" t="s">
        <v>48</v>
      </c>
      <c r="B1200" s="471" t="s">
        <v>1238</v>
      </c>
      <c r="C1200" s="29" t="str">
        <f t="shared" si="195"/>
        <v>England – PCNs - WALTON PRACTICES CONFEDERATION PCN</v>
      </c>
      <c r="D1200" s="50">
        <f t="shared" si="196"/>
        <v>8323</v>
      </c>
      <c r="E1200" s="50">
        <f t="shared" si="197"/>
        <v>8758</v>
      </c>
      <c r="F1200" s="51">
        <f t="shared" si="198"/>
        <v>20125</v>
      </c>
      <c r="G1200" s="51">
        <f t="shared" si="199"/>
        <v>9906</v>
      </c>
      <c r="H1200" s="52">
        <f t="shared" si="200"/>
        <v>10219</v>
      </c>
      <c r="I1200" s="910">
        <f t="shared" si="193"/>
        <v>8323</v>
      </c>
      <c r="J1200" s="910">
        <f t="shared" si="194"/>
        <v>8758</v>
      </c>
      <c r="K1200" s="49">
        <f t="shared" si="201"/>
        <v>2312</v>
      </c>
      <c r="L1200" s="50">
        <f t="shared" si="202"/>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t="15" hidden="1" x14ac:dyDescent="0.25">
      <c r="A1201" s="79" t="s">
        <v>48</v>
      </c>
      <c r="B1201" s="471" t="s">
        <v>1239</v>
      </c>
      <c r="C1201" s="29" t="str">
        <f t="shared" ref="C1201:C1264" si="203">CONCATENATE(A1201," - ",B1201)</f>
        <v>England – PCNs - WANDLE PCN</v>
      </c>
      <c r="D1201" s="50">
        <f t="shared" ref="D1201:D1264" si="204">I1201</f>
        <v>21192</v>
      </c>
      <c r="E1201" s="50">
        <f t="shared" ref="E1201:E1264" si="205">J1201</f>
        <v>23785</v>
      </c>
      <c r="F1201" s="51">
        <f t="shared" ref="F1201:F1264" si="206">G1201+H1201</f>
        <v>52042</v>
      </c>
      <c r="G1201" s="51">
        <f t="shared" ref="G1201:G1264" si="207">SUM(M1201:CY1201)</f>
        <v>24741</v>
      </c>
      <c r="H1201" s="52">
        <f t="shared" ref="H1201:H1264" si="208">SUM(CZ1201:GL1201)</f>
        <v>27301</v>
      </c>
      <c r="I1201" s="910">
        <f t="shared" si="193"/>
        <v>21192</v>
      </c>
      <c r="J1201" s="910">
        <f t="shared" si="194"/>
        <v>23785</v>
      </c>
      <c r="K1201" s="49">
        <f t="shared" ref="K1201:K1264" si="209">SUM(M1201:AD1201)</f>
        <v>4994</v>
      </c>
      <c r="L1201" s="50">
        <f t="shared" ref="L1201:L1264" si="210">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t="15" hidden="1" x14ac:dyDescent="0.25">
      <c r="A1202" s="79" t="s">
        <v>48</v>
      </c>
      <c r="B1202" s="471" t="s">
        <v>1240</v>
      </c>
      <c r="C1202" s="29" t="str">
        <f t="shared" si="203"/>
        <v>England – PCNs - WANDSWORTH PCN</v>
      </c>
      <c r="D1202" s="50">
        <f t="shared" si="204"/>
        <v>19808</v>
      </c>
      <c r="E1202" s="50">
        <f t="shared" si="205"/>
        <v>21518</v>
      </c>
      <c r="F1202" s="51">
        <f t="shared" si="206"/>
        <v>46321</v>
      </c>
      <c r="G1202" s="51">
        <f t="shared" si="207"/>
        <v>22356</v>
      </c>
      <c r="H1202" s="52">
        <f t="shared" si="208"/>
        <v>23965</v>
      </c>
      <c r="I1202" s="910">
        <f t="shared" si="193"/>
        <v>19808</v>
      </c>
      <c r="J1202" s="910">
        <f t="shared" si="194"/>
        <v>21518</v>
      </c>
      <c r="K1202" s="49">
        <f t="shared" si="209"/>
        <v>3566</v>
      </c>
      <c r="L1202" s="50">
        <f t="shared" si="210"/>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t="15" hidden="1" x14ac:dyDescent="0.25">
      <c r="A1203" s="79" t="s">
        <v>48</v>
      </c>
      <c r="B1203" s="471" t="s">
        <v>1241</v>
      </c>
      <c r="C1203" s="29" t="str">
        <f t="shared" si="203"/>
        <v>England – PCNs - WANSBECK PCN</v>
      </c>
      <c r="D1203" s="50">
        <f t="shared" si="204"/>
        <v>17968</v>
      </c>
      <c r="E1203" s="50">
        <f t="shared" si="205"/>
        <v>19465</v>
      </c>
      <c r="F1203" s="51">
        <f t="shared" si="206"/>
        <v>42620</v>
      </c>
      <c r="G1203" s="51">
        <f t="shared" si="207"/>
        <v>20551</v>
      </c>
      <c r="H1203" s="52">
        <f t="shared" si="208"/>
        <v>22069</v>
      </c>
      <c r="I1203" s="910">
        <f t="shared" si="193"/>
        <v>17968</v>
      </c>
      <c r="J1203" s="910">
        <f t="shared" si="194"/>
        <v>19465</v>
      </c>
      <c r="K1203" s="49">
        <f t="shared" si="209"/>
        <v>4138</v>
      </c>
      <c r="L1203" s="50">
        <f t="shared" si="210"/>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t="15" hidden="1" x14ac:dyDescent="0.25">
      <c r="A1204" s="79" t="s">
        <v>48</v>
      </c>
      <c r="B1204" s="471" t="s">
        <v>1242</v>
      </c>
      <c r="C1204" s="29" t="str">
        <f t="shared" si="203"/>
        <v>England – PCNs - WANSTEAD AND WOODFORD PCN</v>
      </c>
      <c r="D1204" s="50">
        <f t="shared" si="204"/>
        <v>31162</v>
      </c>
      <c r="E1204" s="50">
        <f t="shared" si="205"/>
        <v>34316</v>
      </c>
      <c r="F1204" s="51">
        <f t="shared" si="206"/>
        <v>77019</v>
      </c>
      <c r="G1204" s="51">
        <f t="shared" si="207"/>
        <v>37008</v>
      </c>
      <c r="H1204" s="52">
        <f t="shared" si="208"/>
        <v>40011</v>
      </c>
      <c r="I1204" s="910">
        <f t="shared" si="193"/>
        <v>31162</v>
      </c>
      <c r="J1204" s="910">
        <f t="shared" si="194"/>
        <v>34316</v>
      </c>
      <c r="K1204" s="49">
        <f t="shared" si="209"/>
        <v>8635</v>
      </c>
      <c r="L1204" s="50">
        <f t="shared" si="210"/>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t="15" hidden="1" x14ac:dyDescent="0.25">
      <c r="A1205" s="79" t="s">
        <v>48</v>
      </c>
      <c r="B1205" s="471" t="s">
        <v>1243</v>
      </c>
      <c r="C1205" s="29" t="str">
        <f t="shared" si="203"/>
        <v>England – PCNs - WANTAGE PCN</v>
      </c>
      <c r="D1205" s="50">
        <f t="shared" si="204"/>
        <v>13014</v>
      </c>
      <c r="E1205" s="50">
        <f t="shared" si="205"/>
        <v>14242</v>
      </c>
      <c r="F1205" s="51">
        <f t="shared" si="206"/>
        <v>32386</v>
      </c>
      <c r="G1205" s="51">
        <f t="shared" si="207"/>
        <v>15662</v>
      </c>
      <c r="H1205" s="52">
        <f t="shared" si="208"/>
        <v>16724</v>
      </c>
      <c r="I1205" s="910">
        <f t="shared" si="193"/>
        <v>13014</v>
      </c>
      <c r="J1205" s="910">
        <f t="shared" si="194"/>
        <v>14242</v>
      </c>
      <c r="K1205" s="49">
        <f t="shared" si="209"/>
        <v>3776</v>
      </c>
      <c r="L1205" s="50">
        <f t="shared" si="210"/>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t="15" hidden="1" x14ac:dyDescent="0.25">
      <c r="A1206" s="79" t="s">
        <v>48</v>
      </c>
      <c r="B1206" s="471" t="s">
        <v>1244</v>
      </c>
      <c r="C1206" s="29" t="str">
        <f t="shared" si="203"/>
        <v>England – PCNs - WARE AND RURALS PCN</v>
      </c>
      <c r="D1206" s="50">
        <f t="shared" si="204"/>
        <v>13557</v>
      </c>
      <c r="E1206" s="50">
        <f t="shared" si="205"/>
        <v>15031</v>
      </c>
      <c r="F1206" s="51">
        <f t="shared" si="206"/>
        <v>33399</v>
      </c>
      <c r="G1206" s="51">
        <f t="shared" si="207"/>
        <v>16007</v>
      </c>
      <c r="H1206" s="52">
        <f t="shared" si="208"/>
        <v>17392</v>
      </c>
      <c r="I1206" s="910">
        <f t="shared" si="193"/>
        <v>13557</v>
      </c>
      <c r="J1206" s="910">
        <f t="shared" si="194"/>
        <v>15031</v>
      </c>
      <c r="K1206" s="49">
        <f t="shared" si="209"/>
        <v>3736</v>
      </c>
      <c r="L1206" s="50">
        <f t="shared" si="210"/>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t="15" hidden="1" x14ac:dyDescent="0.25">
      <c r="A1207" s="79" t="s">
        <v>48</v>
      </c>
      <c r="B1207" s="471" t="s">
        <v>1245</v>
      </c>
      <c r="C1207" s="29" t="str">
        <f t="shared" si="203"/>
        <v>England – PCNs - WARRINGTON CENTRAL EAST PCN</v>
      </c>
      <c r="D1207" s="50">
        <f t="shared" si="204"/>
        <v>11217</v>
      </c>
      <c r="E1207" s="50">
        <f t="shared" si="205"/>
        <v>11592</v>
      </c>
      <c r="F1207" s="51">
        <f t="shared" si="206"/>
        <v>26119</v>
      </c>
      <c r="G1207" s="51">
        <f t="shared" si="207"/>
        <v>12920</v>
      </c>
      <c r="H1207" s="52">
        <f t="shared" si="208"/>
        <v>13199</v>
      </c>
      <c r="I1207" s="910">
        <f t="shared" si="193"/>
        <v>11217</v>
      </c>
      <c r="J1207" s="910">
        <f t="shared" si="194"/>
        <v>11592</v>
      </c>
      <c r="K1207" s="49">
        <f t="shared" si="209"/>
        <v>2651</v>
      </c>
      <c r="L1207" s="50">
        <f t="shared" si="210"/>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t="15" hidden="1" x14ac:dyDescent="0.25">
      <c r="A1208" s="79" t="s">
        <v>48</v>
      </c>
      <c r="B1208" s="471" t="s">
        <v>1246</v>
      </c>
      <c r="C1208" s="29" t="str">
        <f t="shared" si="203"/>
        <v>England – PCNs - WARRINGTON INNOVATION PCN</v>
      </c>
      <c r="D1208" s="50">
        <f t="shared" si="204"/>
        <v>18209</v>
      </c>
      <c r="E1208" s="50">
        <f t="shared" si="205"/>
        <v>19530</v>
      </c>
      <c r="F1208" s="51">
        <f t="shared" si="206"/>
        <v>43987</v>
      </c>
      <c r="G1208" s="51">
        <f t="shared" si="207"/>
        <v>21439</v>
      </c>
      <c r="H1208" s="52">
        <f t="shared" si="208"/>
        <v>22548</v>
      </c>
      <c r="I1208" s="910">
        <f t="shared" si="193"/>
        <v>18209</v>
      </c>
      <c r="J1208" s="910">
        <f t="shared" si="194"/>
        <v>19530</v>
      </c>
      <c r="K1208" s="49">
        <f t="shared" si="209"/>
        <v>5037</v>
      </c>
      <c r="L1208" s="50">
        <f t="shared" si="210"/>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t="15" hidden="1" x14ac:dyDescent="0.25">
      <c r="A1209" s="79" t="s">
        <v>48</v>
      </c>
      <c r="B1209" s="471" t="s">
        <v>1247</v>
      </c>
      <c r="C1209" s="29" t="str">
        <f t="shared" si="203"/>
        <v>England – PCNs - WARWICKSHIRE EAST PCN</v>
      </c>
      <c r="D1209" s="50">
        <f t="shared" si="204"/>
        <v>14025</v>
      </c>
      <c r="E1209" s="50">
        <f t="shared" si="205"/>
        <v>14993</v>
      </c>
      <c r="F1209" s="51">
        <f t="shared" si="206"/>
        <v>33648</v>
      </c>
      <c r="G1209" s="51">
        <f t="shared" si="207"/>
        <v>16369</v>
      </c>
      <c r="H1209" s="52">
        <f t="shared" si="208"/>
        <v>17279</v>
      </c>
      <c r="I1209" s="910">
        <f t="shared" si="193"/>
        <v>14025</v>
      </c>
      <c r="J1209" s="910">
        <f t="shared" si="194"/>
        <v>14993</v>
      </c>
      <c r="K1209" s="49">
        <f t="shared" si="209"/>
        <v>3469</v>
      </c>
      <c r="L1209" s="50">
        <f t="shared" si="210"/>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t="15" hidden="1" x14ac:dyDescent="0.25">
      <c r="A1210" s="79" t="s">
        <v>48</v>
      </c>
      <c r="B1210" s="471" t="s">
        <v>1248</v>
      </c>
      <c r="C1210" s="29" t="str">
        <f t="shared" si="203"/>
        <v>England – PCNs - WARWICKSHIRE RURAL PCN</v>
      </c>
      <c r="D1210" s="50">
        <f t="shared" si="204"/>
        <v>18933</v>
      </c>
      <c r="E1210" s="50">
        <f t="shared" si="205"/>
        <v>20671</v>
      </c>
      <c r="F1210" s="51">
        <f t="shared" si="206"/>
        <v>46153</v>
      </c>
      <c r="G1210" s="51">
        <f t="shared" si="207"/>
        <v>22197</v>
      </c>
      <c r="H1210" s="52">
        <f t="shared" si="208"/>
        <v>23956</v>
      </c>
      <c r="I1210" s="910">
        <f t="shared" si="193"/>
        <v>18933</v>
      </c>
      <c r="J1210" s="910">
        <f t="shared" si="194"/>
        <v>20671</v>
      </c>
      <c r="K1210" s="49">
        <f t="shared" si="209"/>
        <v>4908</v>
      </c>
      <c r="L1210" s="50">
        <f t="shared" si="210"/>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t="15" hidden="1" x14ac:dyDescent="0.25">
      <c r="A1211" s="79" t="s">
        <v>48</v>
      </c>
      <c r="B1211" s="471" t="s">
        <v>1249</v>
      </c>
      <c r="C1211" s="29" t="str">
        <f t="shared" si="203"/>
        <v>England – PCNs - WASHINGTON PCN</v>
      </c>
      <c r="D1211" s="50">
        <f t="shared" si="204"/>
        <v>20199</v>
      </c>
      <c r="E1211" s="50">
        <f t="shared" si="205"/>
        <v>21713</v>
      </c>
      <c r="F1211" s="51">
        <f t="shared" si="206"/>
        <v>47973</v>
      </c>
      <c r="G1211" s="51">
        <f t="shared" si="207"/>
        <v>23291</v>
      </c>
      <c r="H1211" s="52">
        <f t="shared" si="208"/>
        <v>24682</v>
      </c>
      <c r="I1211" s="910">
        <f t="shared" si="193"/>
        <v>20199</v>
      </c>
      <c r="J1211" s="910">
        <f t="shared" si="194"/>
        <v>21713</v>
      </c>
      <c r="K1211" s="49">
        <f t="shared" si="209"/>
        <v>4924</v>
      </c>
      <c r="L1211" s="50">
        <f t="shared" si="210"/>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t="15" hidden="1" x14ac:dyDescent="0.25">
      <c r="A1212" s="79" t="s">
        <v>48</v>
      </c>
      <c r="B1212" s="471" t="s">
        <v>1250</v>
      </c>
      <c r="C1212" s="29" t="str">
        <f t="shared" si="203"/>
        <v>England – PCNs - WASHWOOD HEATH PCN</v>
      </c>
      <c r="D1212" s="50">
        <f t="shared" si="204"/>
        <v>21659</v>
      </c>
      <c r="E1212" s="50">
        <f t="shared" si="205"/>
        <v>19885</v>
      </c>
      <c r="F1212" s="51">
        <f t="shared" si="206"/>
        <v>52544</v>
      </c>
      <c r="G1212" s="51">
        <f t="shared" si="207"/>
        <v>27346</v>
      </c>
      <c r="H1212" s="52">
        <f t="shared" si="208"/>
        <v>25198</v>
      </c>
      <c r="I1212" s="910">
        <f t="shared" si="193"/>
        <v>21659</v>
      </c>
      <c r="J1212" s="910">
        <f t="shared" si="194"/>
        <v>19885</v>
      </c>
      <c r="K1212" s="49">
        <f t="shared" si="209"/>
        <v>8646</v>
      </c>
      <c r="L1212" s="50">
        <f t="shared" si="210"/>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t="15" hidden="1" x14ac:dyDescent="0.25">
      <c r="A1213" s="79" t="s">
        <v>48</v>
      </c>
      <c r="B1213" s="471" t="s">
        <v>1251</v>
      </c>
      <c r="C1213" s="29" t="str">
        <f t="shared" si="203"/>
        <v>England – PCNs - WATERGATE PCN</v>
      </c>
      <c r="D1213" s="50">
        <f t="shared" si="204"/>
        <v>19128</v>
      </c>
      <c r="E1213" s="50">
        <f t="shared" si="205"/>
        <v>20632</v>
      </c>
      <c r="F1213" s="51">
        <f t="shared" si="206"/>
        <v>45452</v>
      </c>
      <c r="G1213" s="51">
        <f t="shared" si="207"/>
        <v>22075</v>
      </c>
      <c r="H1213" s="52">
        <f t="shared" si="208"/>
        <v>23377</v>
      </c>
      <c r="I1213" s="910">
        <f t="shared" si="193"/>
        <v>19128</v>
      </c>
      <c r="J1213" s="910">
        <f t="shared" si="194"/>
        <v>20632</v>
      </c>
      <c r="K1213" s="49">
        <f t="shared" si="209"/>
        <v>4537</v>
      </c>
      <c r="L1213" s="50">
        <f t="shared" si="210"/>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t="15" hidden="1" x14ac:dyDescent="0.25">
      <c r="A1214" s="79" t="s">
        <v>48</v>
      </c>
      <c r="B1214" s="471" t="s">
        <v>1252</v>
      </c>
      <c r="C1214" s="29" t="str">
        <f t="shared" si="203"/>
        <v>England – PCNs - WATERMEAD PCN</v>
      </c>
      <c r="D1214" s="50">
        <f t="shared" si="204"/>
        <v>16332</v>
      </c>
      <c r="E1214" s="50">
        <f t="shared" si="205"/>
        <v>18052</v>
      </c>
      <c r="F1214" s="51">
        <f t="shared" si="206"/>
        <v>40396</v>
      </c>
      <c r="G1214" s="51">
        <f t="shared" si="207"/>
        <v>19420</v>
      </c>
      <c r="H1214" s="52">
        <f t="shared" si="208"/>
        <v>20976</v>
      </c>
      <c r="I1214" s="910">
        <f t="shared" si="193"/>
        <v>16332</v>
      </c>
      <c r="J1214" s="910">
        <f t="shared" si="194"/>
        <v>18052</v>
      </c>
      <c r="K1214" s="49">
        <f t="shared" si="209"/>
        <v>4703</v>
      </c>
      <c r="L1214" s="50">
        <f t="shared" si="210"/>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t="15" hidden="1" x14ac:dyDescent="0.25">
      <c r="A1215" s="79" t="s">
        <v>48</v>
      </c>
      <c r="B1215" s="471" t="s">
        <v>1253</v>
      </c>
      <c r="C1215" s="29" t="str">
        <f t="shared" si="203"/>
        <v>England – PCNs - WATERSIDE HEALTH NETWORK PCN</v>
      </c>
      <c r="D1215" s="50">
        <f t="shared" si="204"/>
        <v>27336</v>
      </c>
      <c r="E1215" s="50">
        <f t="shared" si="205"/>
        <v>29031</v>
      </c>
      <c r="F1215" s="51">
        <f t="shared" si="206"/>
        <v>63906</v>
      </c>
      <c r="G1215" s="51">
        <f t="shared" si="207"/>
        <v>31149</v>
      </c>
      <c r="H1215" s="52">
        <f t="shared" si="208"/>
        <v>32757</v>
      </c>
      <c r="I1215" s="910">
        <f t="shared" si="193"/>
        <v>27336</v>
      </c>
      <c r="J1215" s="910">
        <f t="shared" si="194"/>
        <v>29031</v>
      </c>
      <c r="K1215" s="49">
        <f t="shared" si="209"/>
        <v>5771</v>
      </c>
      <c r="L1215" s="50">
        <f t="shared" si="210"/>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t="15" hidden="1" x14ac:dyDescent="0.25">
      <c r="A1216" s="79" t="s">
        <v>48</v>
      </c>
      <c r="B1216" s="471" t="s">
        <v>1254</v>
      </c>
      <c r="C1216" s="29" t="str">
        <f t="shared" si="203"/>
        <v>England – PCNs - WATERSIDE PCN</v>
      </c>
      <c r="D1216" s="50">
        <f t="shared" si="204"/>
        <v>15878</v>
      </c>
      <c r="E1216" s="50">
        <f t="shared" si="205"/>
        <v>17445</v>
      </c>
      <c r="F1216" s="51">
        <f t="shared" si="206"/>
        <v>37926</v>
      </c>
      <c r="G1216" s="51">
        <f t="shared" si="207"/>
        <v>18288</v>
      </c>
      <c r="H1216" s="52">
        <f t="shared" si="208"/>
        <v>19638</v>
      </c>
      <c r="I1216" s="910">
        <f t="shared" si="193"/>
        <v>15878</v>
      </c>
      <c r="J1216" s="910">
        <f t="shared" si="194"/>
        <v>17445</v>
      </c>
      <c r="K1216" s="49">
        <f t="shared" si="209"/>
        <v>3738</v>
      </c>
      <c r="L1216" s="50">
        <f t="shared" si="210"/>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t="15" hidden="1" x14ac:dyDescent="0.25">
      <c r="A1217" s="79" t="s">
        <v>48</v>
      </c>
      <c r="B1217" s="471" t="s">
        <v>1255</v>
      </c>
      <c r="C1217" s="29" t="str">
        <f t="shared" si="203"/>
        <v>England – PCNs - WATLING STREET NETWORK PCN</v>
      </c>
      <c r="D1217" s="50">
        <f t="shared" si="204"/>
        <v>15386</v>
      </c>
      <c r="E1217" s="50">
        <f t="shared" si="205"/>
        <v>16512</v>
      </c>
      <c r="F1217" s="51">
        <f t="shared" si="206"/>
        <v>36961</v>
      </c>
      <c r="G1217" s="51">
        <f t="shared" si="207"/>
        <v>17995</v>
      </c>
      <c r="H1217" s="52">
        <f t="shared" si="208"/>
        <v>18966</v>
      </c>
      <c r="I1217" s="910">
        <f t="shared" si="193"/>
        <v>15386</v>
      </c>
      <c r="J1217" s="910">
        <f t="shared" si="194"/>
        <v>16512</v>
      </c>
      <c r="K1217" s="49">
        <f t="shared" si="209"/>
        <v>4225</v>
      </c>
      <c r="L1217" s="50">
        <f t="shared" si="210"/>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t="15" hidden="1" x14ac:dyDescent="0.25">
      <c r="A1218" s="79" t="s">
        <v>48</v>
      </c>
      <c r="B1218" s="471" t="s">
        <v>1256</v>
      </c>
      <c r="C1218" s="29" t="str">
        <f t="shared" si="203"/>
        <v>England – PCNs - WB PCN</v>
      </c>
      <c r="D1218" s="50">
        <f t="shared" si="204"/>
        <v>11721</v>
      </c>
      <c r="E1218" s="50">
        <f t="shared" si="205"/>
        <v>12657</v>
      </c>
      <c r="F1218" s="51">
        <f t="shared" si="206"/>
        <v>28231</v>
      </c>
      <c r="G1218" s="51">
        <f t="shared" si="207"/>
        <v>13648</v>
      </c>
      <c r="H1218" s="52">
        <f t="shared" si="208"/>
        <v>14583</v>
      </c>
      <c r="I1218" s="910">
        <f t="shared" si="193"/>
        <v>11721</v>
      </c>
      <c r="J1218" s="910">
        <f t="shared" si="194"/>
        <v>12657</v>
      </c>
      <c r="K1218" s="49">
        <f t="shared" si="209"/>
        <v>2976</v>
      </c>
      <c r="L1218" s="50">
        <f t="shared" si="210"/>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t="15" hidden="1" x14ac:dyDescent="0.25">
      <c r="A1219" s="79" t="s">
        <v>48</v>
      </c>
      <c r="B1219" s="471" t="s">
        <v>1257</v>
      </c>
      <c r="C1219" s="29" t="str">
        <f t="shared" si="203"/>
        <v>England – PCNs - WEALD PCN</v>
      </c>
      <c r="D1219" s="50">
        <f t="shared" si="204"/>
        <v>20371</v>
      </c>
      <c r="E1219" s="50">
        <f t="shared" si="205"/>
        <v>22428</v>
      </c>
      <c r="F1219" s="51">
        <f t="shared" si="206"/>
        <v>49508</v>
      </c>
      <c r="G1219" s="51">
        <f t="shared" si="207"/>
        <v>23842</v>
      </c>
      <c r="H1219" s="52">
        <f t="shared" si="208"/>
        <v>25666</v>
      </c>
      <c r="I1219" s="910">
        <f t="shared" si="193"/>
        <v>20371</v>
      </c>
      <c r="J1219" s="910">
        <f t="shared" si="194"/>
        <v>22428</v>
      </c>
      <c r="K1219" s="49">
        <f t="shared" si="209"/>
        <v>5420</v>
      </c>
      <c r="L1219" s="50">
        <f t="shared" si="210"/>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t="15" hidden="1" x14ac:dyDescent="0.25">
      <c r="A1220" s="79" t="s">
        <v>48</v>
      </c>
      <c r="B1220" s="471" t="s">
        <v>1258</v>
      </c>
      <c r="C1220" s="29" t="str">
        <f t="shared" si="203"/>
        <v>England – PCNs - WEAR VALLEY PCN</v>
      </c>
      <c r="D1220" s="50">
        <f t="shared" si="204"/>
        <v>11684</v>
      </c>
      <c r="E1220" s="50">
        <f t="shared" si="205"/>
        <v>12474</v>
      </c>
      <c r="F1220" s="51">
        <f t="shared" si="206"/>
        <v>27363</v>
      </c>
      <c r="G1220" s="51">
        <f t="shared" si="207"/>
        <v>13371</v>
      </c>
      <c r="H1220" s="52">
        <f t="shared" si="208"/>
        <v>13992</v>
      </c>
      <c r="I1220" s="910">
        <f t="shared" si="193"/>
        <v>11684</v>
      </c>
      <c r="J1220" s="910">
        <f t="shared" si="194"/>
        <v>12474</v>
      </c>
      <c r="K1220" s="49">
        <f t="shared" si="209"/>
        <v>2664</v>
      </c>
      <c r="L1220" s="50">
        <f t="shared" si="210"/>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t="15" hidden="1" x14ac:dyDescent="0.25">
      <c r="A1221" s="79" t="s">
        <v>48</v>
      </c>
      <c r="B1221" s="471" t="s">
        <v>1259</v>
      </c>
      <c r="C1221" s="29" t="str">
        <f t="shared" si="203"/>
        <v>England – PCNs - WEB PCN</v>
      </c>
      <c r="D1221" s="50">
        <f t="shared" si="204"/>
        <v>20141</v>
      </c>
      <c r="E1221" s="50">
        <f t="shared" si="205"/>
        <v>23011</v>
      </c>
      <c r="F1221" s="51">
        <f t="shared" si="206"/>
        <v>48220</v>
      </c>
      <c r="G1221" s="51">
        <f t="shared" si="207"/>
        <v>22729</v>
      </c>
      <c r="H1221" s="52">
        <f t="shared" si="208"/>
        <v>25491</v>
      </c>
      <c r="I1221" s="910">
        <f t="shared" si="193"/>
        <v>20141</v>
      </c>
      <c r="J1221" s="910">
        <f t="shared" si="194"/>
        <v>23011</v>
      </c>
      <c r="K1221" s="49">
        <f t="shared" si="209"/>
        <v>4176</v>
      </c>
      <c r="L1221" s="50">
        <f t="shared" si="210"/>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t="15" hidden="1" x14ac:dyDescent="0.25">
      <c r="A1222" s="79" t="s">
        <v>48</v>
      </c>
      <c r="B1222" s="471" t="s">
        <v>1260</v>
      </c>
      <c r="C1222" s="29" t="str">
        <f t="shared" si="203"/>
        <v>England – PCNs - WELL STREET COMMON PCN</v>
      </c>
      <c r="D1222" s="50">
        <f t="shared" si="204"/>
        <v>15063</v>
      </c>
      <c r="E1222" s="50">
        <f t="shared" si="205"/>
        <v>15622</v>
      </c>
      <c r="F1222" s="51">
        <f t="shared" si="206"/>
        <v>34840</v>
      </c>
      <c r="G1222" s="51">
        <f t="shared" si="207"/>
        <v>17198</v>
      </c>
      <c r="H1222" s="52">
        <f t="shared" si="208"/>
        <v>17642</v>
      </c>
      <c r="I1222" s="910">
        <f t="shared" si="193"/>
        <v>15063</v>
      </c>
      <c r="J1222" s="910">
        <f t="shared" si="194"/>
        <v>15622</v>
      </c>
      <c r="K1222" s="49">
        <f t="shared" si="209"/>
        <v>3236</v>
      </c>
      <c r="L1222" s="50">
        <f t="shared" si="210"/>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t="15" hidden="1" x14ac:dyDescent="0.25">
      <c r="A1223" s="79" t="s">
        <v>48</v>
      </c>
      <c r="B1223" s="471" t="s">
        <v>1261</v>
      </c>
      <c r="C1223" s="29" t="str">
        <f t="shared" si="203"/>
        <v>England – PCNs - WELL UP NORTH PCN</v>
      </c>
      <c r="D1223" s="50">
        <f t="shared" si="204"/>
        <v>24287</v>
      </c>
      <c r="E1223" s="50">
        <f t="shared" si="205"/>
        <v>27196</v>
      </c>
      <c r="F1223" s="51">
        <f t="shared" si="206"/>
        <v>57200</v>
      </c>
      <c r="G1223" s="51">
        <f t="shared" si="207"/>
        <v>27261</v>
      </c>
      <c r="H1223" s="52">
        <f t="shared" si="208"/>
        <v>29939</v>
      </c>
      <c r="I1223" s="910">
        <f t="shared" si="193"/>
        <v>24287</v>
      </c>
      <c r="J1223" s="910">
        <f t="shared" si="194"/>
        <v>27196</v>
      </c>
      <c r="K1223" s="49">
        <f t="shared" si="209"/>
        <v>4698</v>
      </c>
      <c r="L1223" s="50">
        <f t="shared" si="210"/>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t="15" hidden="1" x14ac:dyDescent="0.25">
      <c r="A1224" s="79" t="s">
        <v>48</v>
      </c>
      <c r="B1224" s="471" t="s">
        <v>1262</v>
      </c>
      <c r="C1224" s="29" t="str">
        <f t="shared" si="203"/>
        <v>England – PCNs - WELLINGBOROUGH &amp; DISTRICT PCN</v>
      </c>
      <c r="D1224" s="50">
        <f t="shared" si="204"/>
        <v>30120</v>
      </c>
      <c r="E1224" s="50">
        <f t="shared" si="205"/>
        <v>31601</v>
      </c>
      <c r="F1224" s="51">
        <f t="shared" si="206"/>
        <v>72725</v>
      </c>
      <c r="G1224" s="51">
        <f t="shared" si="207"/>
        <v>35752</v>
      </c>
      <c r="H1224" s="52">
        <f t="shared" si="208"/>
        <v>36973</v>
      </c>
      <c r="I1224" s="910">
        <f t="shared" si="193"/>
        <v>30120</v>
      </c>
      <c r="J1224" s="910">
        <f t="shared" si="194"/>
        <v>31601</v>
      </c>
      <c r="K1224" s="49">
        <f t="shared" si="209"/>
        <v>8566</v>
      </c>
      <c r="L1224" s="50">
        <f t="shared" si="210"/>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t="15" hidden="1" x14ac:dyDescent="0.25">
      <c r="A1225" s="79" t="s">
        <v>48</v>
      </c>
      <c r="B1225" s="471" t="s">
        <v>1263</v>
      </c>
      <c r="C1225" s="29" t="str">
        <f t="shared" si="203"/>
        <v>England – PCNs - WELWYN GARDEN CITY A PCN</v>
      </c>
      <c r="D1225" s="50">
        <f t="shared" si="204"/>
        <v>21957</v>
      </c>
      <c r="E1225" s="50">
        <f t="shared" si="205"/>
        <v>23736</v>
      </c>
      <c r="F1225" s="51">
        <f t="shared" si="206"/>
        <v>54126</v>
      </c>
      <c r="G1225" s="51">
        <f t="shared" si="207"/>
        <v>26325</v>
      </c>
      <c r="H1225" s="52">
        <f t="shared" si="208"/>
        <v>27801</v>
      </c>
      <c r="I1225" s="910">
        <f t="shared" si="193"/>
        <v>21957</v>
      </c>
      <c r="J1225" s="910">
        <f t="shared" si="194"/>
        <v>23736</v>
      </c>
      <c r="K1225" s="49">
        <f t="shared" si="209"/>
        <v>6536</v>
      </c>
      <c r="L1225" s="50">
        <f t="shared" si="210"/>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t="15" hidden="1" x14ac:dyDescent="0.25">
      <c r="A1226" s="79" t="s">
        <v>48</v>
      </c>
      <c r="B1226" s="471" t="s">
        <v>1264</v>
      </c>
      <c r="C1226" s="29" t="str">
        <f t="shared" si="203"/>
        <v>England – PCNs - WENTWORTH 1 PCN</v>
      </c>
      <c r="D1226" s="50">
        <f t="shared" si="204"/>
        <v>20073</v>
      </c>
      <c r="E1226" s="50">
        <f t="shared" si="205"/>
        <v>21019</v>
      </c>
      <c r="F1226" s="51">
        <f t="shared" si="206"/>
        <v>48427</v>
      </c>
      <c r="G1226" s="51">
        <f t="shared" si="207"/>
        <v>23737</v>
      </c>
      <c r="H1226" s="52">
        <f t="shared" si="208"/>
        <v>24690</v>
      </c>
      <c r="I1226" s="910">
        <f t="shared" si="193"/>
        <v>20073</v>
      </c>
      <c r="J1226" s="910">
        <f t="shared" si="194"/>
        <v>21019</v>
      </c>
      <c r="K1226" s="49">
        <f t="shared" si="209"/>
        <v>5591</v>
      </c>
      <c r="L1226" s="50">
        <f t="shared" si="210"/>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t="15" hidden="1" x14ac:dyDescent="0.25">
      <c r="A1227" s="79" t="s">
        <v>48</v>
      </c>
      <c r="B1227" s="471" t="s">
        <v>1265</v>
      </c>
      <c r="C1227" s="29" t="str">
        <f t="shared" si="203"/>
        <v>England – PCNs - WEOLEY AND RUBERY PCN</v>
      </c>
      <c r="D1227" s="50">
        <f t="shared" si="204"/>
        <v>16117</v>
      </c>
      <c r="E1227" s="50">
        <f t="shared" si="205"/>
        <v>17482</v>
      </c>
      <c r="F1227" s="51">
        <f t="shared" si="206"/>
        <v>39728</v>
      </c>
      <c r="G1227" s="51">
        <f t="shared" si="207"/>
        <v>19213</v>
      </c>
      <c r="H1227" s="52">
        <f t="shared" si="208"/>
        <v>20515</v>
      </c>
      <c r="I1227" s="910">
        <f t="shared" si="193"/>
        <v>16117</v>
      </c>
      <c r="J1227" s="910">
        <f t="shared" si="194"/>
        <v>17482</v>
      </c>
      <c r="K1227" s="49">
        <f t="shared" si="209"/>
        <v>4920</v>
      </c>
      <c r="L1227" s="50">
        <f t="shared" si="210"/>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t="15" hidden="1" x14ac:dyDescent="0.25">
      <c r="A1228" s="79" t="s">
        <v>48</v>
      </c>
      <c r="B1228" s="471" t="s">
        <v>1266</v>
      </c>
      <c r="C1228" s="29" t="str">
        <f t="shared" si="203"/>
        <v>England – PCNs - WEST 3 PCN</v>
      </c>
      <c r="D1228" s="50">
        <f t="shared" si="204"/>
        <v>8000</v>
      </c>
      <c r="E1228" s="50">
        <f t="shared" si="205"/>
        <v>8479</v>
      </c>
      <c r="F1228" s="51">
        <f t="shared" si="206"/>
        <v>18781</v>
      </c>
      <c r="G1228" s="51">
        <f t="shared" si="207"/>
        <v>9168</v>
      </c>
      <c r="H1228" s="52">
        <f t="shared" si="208"/>
        <v>9613</v>
      </c>
      <c r="I1228" s="910">
        <f t="shared" si="193"/>
        <v>8000</v>
      </c>
      <c r="J1228" s="910">
        <f t="shared" si="194"/>
        <v>8479</v>
      </c>
      <c r="K1228" s="49">
        <f t="shared" si="209"/>
        <v>1816</v>
      </c>
      <c r="L1228" s="50">
        <f t="shared" si="210"/>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t="15" hidden="1" x14ac:dyDescent="0.25">
      <c r="A1229" s="79" t="s">
        <v>48</v>
      </c>
      <c r="B1229" s="471" t="s">
        <v>1267</v>
      </c>
      <c r="C1229" s="29" t="str">
        <f t="shared" si="203"/>
        <v>England – PCNs - WEST AND CENTRAL PCN</v>
      </c>
      <c r="D1229" s="50">
        <f t="shared" si="204"/>
        <v>16755</v>
      </c>
      <c r="E1229" s="50">
        <f t="shared" si="205"/>
        <v>18153</v>
      </c>
      <c r="F1229" s="51">
        <f t="shared" si="206"/>
        <v>37365</v>
      </c>
      <c r="G1229" s="51">
        <f t="shared" si="207"/>
        <v>18039</v>
      </c>
      <c r="H1229" s="52">
        <f t="shared" si="208"/>
        <v>19326</v>
      </c>
      <c r="I1229" s="910">
        <f t="shared" si="193"/>
        <v>16755</v>
      </c>
      <c r="J1229" s="910">
        <f t="shared" si="194"/>
        <v>18153</v>
      </c>
      <c r="K1229" s="49">
        <f t="shared" si="209"/>
        <v>1882</v>
      </c>
      <c r="L1229" s="50">
        <f t="shared" si="210"/>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t="15" hidden="1" x14ac:dyDescent="0.25">
      <c r="A1230" s="79" t="s">
        <v>48</v>
      </c>
      <c r="B1230" s="471" t="s">
        <v>1268</v>
      </c>
      <c r="C1230" s="29" t="str">
        <f t="shared" si="203"/>
        <v>England – PCNs - WEST BASILDON PCN</v>
      </c>
      <c r="D1230" s="50">
        <f t="shared" si="204"/>
        <v>19153</v>
      </c>
      <c r="E1230" s="50">
        <f t="shared" si="205"/>
        <v>20959</v>
      </c>
      <c r="F1230" s="51">
        <f t="shared" si="206"/>
        <v>48311</v>
      </c>
      <c r="G1230" s="51">
        <f t="shared" si="207"/>
        <v>23370</v>
      </c>
      <c r="H1230" s="52">
        <f t="shared" si="208"/>
        <v>24941</v>
      </c>
      <c r="I1230" s="910">
        <f t="shared" si="193"/>
        <v>19153</v>
      </c>
      <c r="J1230" s="910">
        <f t="shared" si="194"/>
        <v>20959</v>
      </c>
      <c r="K1230" s="49">
        <f t="shared" si="209"/>
        <v>6147</v>
      </c>
      <c r="L1230" s="50">
        <f t="shared" si="210"/>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t="15" hidden="1" x14ac:dyDescent="0.25">
      <c r="A1231" s="79" t="s">
        <v>48</v>
      </c>
      <c r="B1231" s="471" t="s">
        <v>1269</v>
      </c>
      <c r="C1231" s="29" t="str">
        <f t="shared" si="203"/>
        <v>England – PCNs - WEST BERKSHIRE RURAL PCN</v>
      </c>
      <c r="D1231" s="50">
        <f t="shared" si="204"/>
        <v>8984</v>
      </c>
      <c r="E1231" s="50">
        <f t="shared" si="205"/>
        <v>9487</v>
      </c>
      <c r="F1231" s="51">
        <f t="shared" si="206"/>
        <v>21044</v>
      </c>
      <c r="G1231" s="51">
        <f t="shared" si="207"/>
        <v>10240</v>
      </c>
      <c r="H1231" s="52">
        <f t="shared" si="208"/>
        <v>10804</v>
      </c>
      <c r="I1231" s="910">
        <f t="shared" si="193"/>
        <v>8984</v>
      </c>
      <c r="J1231" s="910">
        <f t="shared" si="194"/>
        <v>9487</v>
      </c>
      <c r="K1231" s="49">
        <f t="shared" si="209"/>
        <v>1917</v>
      </c>
      <c r="L1231" s="50">
        <f t="shared" si="210"/>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t="15" hidden="1" x14ac:dyDescent="0.25">
      <c r="A1232" s="79" t="s">
        <v>48</v>
      </c>
      <c r="B1232" s="471" t="s">
        <v>1270</v>
      </c>
      <c r="C1232" s="29" t="str">
        <f t="shared" si="203"/>
        <v>England – PCNs - WEST BIRMINGHAM PCN</v>
      </c>
      <c r="D1232" s="50">
        <f t="shared" si="204"/>
        <v>11921</v>
      </c>
      <c r="E1232" s="50">
        <f t="shared" si="205"/>
        <v>11136</v>
      </c>
      <c r="F1232" s="51">
        <f t="shared" si="206"/>
        <v>27870</v>
      </c>
      <c r="G1232" s="51">
        <f t="shared" si="207"/>
        <v>14422</v>
      </c>
      <c r="H1232" s="52">
        <f t="shared" si="208"/>
        <v>13448</v>
      </c>
      <c r="I1232" s="910">
        <f t="shared" si="193"/>
        <v>11921</v>
      </c>
      <c r="J1232" s="910">
        <f t="shared" si="194"/>
        <v>11136</v>
      </c>
      <c r="K1232" s="49">
        <f t="shared" si="209"/>
        <v>3896</v>
      </c>
      <c r="L1232" s="50">
        <f t="shared" si="210"/>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t="15" hidden="1" x14ac:dyDescent="0.25">
      <c r="A1233" s="79" t="s">
        <v>48</v>
      </c>
      <c r="B1233" s="471" t="s">
        <v>1271</v>
      </c>
      <c r="C1233" s="29" t="str">
        <f t="shared" si="203"/>
        <v>England – PCNs - WEST CAMDEN PCN</v>
      </c>
      <c r="D1233" s="50">
        <f t="shared" si="204"/>
        <v>13357</v>
      </c>
      <c r="E1233" s="50">
        <f t="shared" si="205"/>
        <v>15701</v>
      </c>
      <c r="F1233" s="51">
        <f t="shared" si="206"/>
        <v>32646</v>
      </c>
      <c r="G1233" s="51">
        <f t="shared" si="207"/>
        <v>15211</v>
      </c>
      <c r="H1233" s="52">
        <f t="shared" si="208"/>
        <v>17435</v>
      </c>
      <c r="I1233" s="910">
        <f t="shared" si="193"/>
        <v>13357</v>
      </c>
      <c r="J1233" s="910">
        <f t="shared" si="194"/>
        <v>15701</v>
      </c>
      <c r="K1233" s="49">
        <f t="shared" si="209"/>
        <v>2665</v>
      </c>
      <c r="L1233" s="50">
        <f t="shared" si="210"/>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t="15" hidden="1" x14ac:dyDescent="0.25">
      <c r="A1234" s="79" t="s">
        <v>48</v>
      </c>
      <c r="B1234" s="471" t="s">
        <v>1272</v>
      </c>
      <c r="C1234" s="29" t="str">
        <f t="shared" si="203"/>
        <v>England – PCNs - WEST CENTRAL MANCHESTER PCN</v>
      </c>
      <c r="D1234" s="50">
        <f t="shared" si="204"/>
        <v>24262</v>
      </c>
      <c r="E1234" s="50">
        <f t="shared" si="205"/>
        <v>24890</v>
      </c>
      <c r="F1234" s="51">
        <f t="shared" si="206"/>
        <v>56734</v>
      </c>
      <c r="G1234" s="51">
        <f t="shared" si="207"/>
        <v>28220</v>
      </c>
      <c r="H1234" s="52">
        <f t="shared" si="208"/>
        <v>28514</v>
      </c>
      <c r="I1234" s="910">
        <f t="shared" si="193"/>
        <v>24262</v>
      </c>
      <c r="J1234" s="910">
        <f t="shared" si="194"/>
        <v>24890</v>
      </c>
      <c r="K1234" s="49">
        <f t="shared" si="209"/>
        <v>5936</v>
      </c>
      <c r="L1234" s="50">
        <f t="shared" si="210"/>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t="15" hidden="1" x14ac:dyDescent="0.25">
      <c r="A1235" s="79" t="s">
        <v>48</v>
      </c>
      <c r="B1235" s="471" t="s">
        <v>1273</v>
      </c>
      <c r="C1235" s="29" t="str">
        <f t="shared" si="203"/>
        <v>England – PCNs - WEST DEVON PCN</v>
      </c>
      <c r="D1235" s="50">
        <f t="shared" si="204"/>
        <v>14098</v>
      </c>
      <c r="E1235" s="50">
        <f t="shared" si="205"/>
        <v>16091</v>
      </c>
      <c r="F1235" s="51">
        <f t="shared" si="206"/>
        <v>33491</v>
      </c>
      <c r="G1235" s="51">
        <f t="shared" si="207"/>
        <v>15772</v>
      </c>
      <c r="H1235" s="52">
        <f t="shared" si="208"/>
        <v>17719</v>
      </c>
      <c r="I1235" s="910">
        <f t="shared" si="193"/>
        <v>14098</v>
      </c>
      <c r="J1235" s="910">
        <f t="shared" si="194"/>
        <v>16091</v>
      </c>
      <c r="K1235" s="49">
        <f t="shared" si="209"/>
        <v>2783</v>
      </c>
      <c r="L1235" s="50">
        <f t="shared" si="210"/>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t="15" hidden="1" x14ac:dyDescent="0.25">
      <c r="A1236" s="79" t="s">
        <v>48</v>
      </c>
      <c r="B1236" s="471" t="s">
        <v>1274</v>
      </c>
      <c r="C1236" s="29" t="str">
        <f t="shared" si="203"/>
        <v>England – PCNs - WEST END &amp; MARYLEBONE PCN</v>
      </c>
      <c r="D1236" s="50">
        <f t="shared" si="204"/>
        <v>22934</v>
      </c>
      <c r="E1236" s="50">
        <f t="shared" si="205"/>
        <v>21441</v>
      </c>
      <c r="F1236" s="51">
        <f t="shared" si="206"/>
        <v>47188</v>
      </c>
      <c r="G1236" s="51">
        <f t="shared" si="207"/>
        <v>24368</v>
      </c>
      <c r="H1236" s="52">
        <f t="shared" si="208"/>
        <v>22820</v>
      </c>
      <c r="I1236" s="910">
        <f t="shared" si="193"/>
        <v>22934</v>
      </c>
      <c r="J1236" s="910">
        <f t="shared" si="194"/>
        <v>21441</v>
      </c>
      <c r="K1236" s="49">
        <f t="shared" si="209"/>
        <v>2274</v>
      </c>
      <c r="L1236" s="50">
        <f t="shared" si="210"/>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t="15" hidden="1" x14ac:dyDescent="0.25">
      <c r="A1237" s="79" t="s">
        <v>48</v>
      </c>
      <c r="B1237" s="471" t="s">
        <v>1275</v>
      </c>
      <c r="C1237" s="29" t="str">
        <f t="shared" si="203"/>
        <v>England – PCNs - WEST END FAMILY HEALTH PCN</v>
      </c>
      <c r="D1237" s="50">
        <f t="shared" si="204"/>
        <v>13558</v>
      </c>
      <c r="E1237" s="50">
        <f t="shared" si="205"/>
        <v>12471</v>
      </c>
      <c r="F1237" s="51">
        <f t="shared" si="206"/>
        <v>30748</v>
      </c>
      <c r="G1237" s="51">
        <f t="shared" si="207"/>
        <v>15980</v>
      </c>
      <c r="H1237" s="52">
        <f t="shared" si="208"/>
        <v>14768</v>
      </c>
      <c r="I1237" s="910">
        <f t="shared" si="193"/>
        <v>13558</v>
      </c>
      <c r="J1237" s="910">
        <f t="shared" si="194"/>
        <v>12471</v>
      </c>
      <c r="K1237" s="49">
        <f t="shared" si="209"/>
        <v>3670</v>
      </c>
      <c r="L1237" s="50">
        <f t="shared" si="210"/>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t="15" hidden="1" x14ac:dyDescent="0.25">
      <c r="A1238" s="79" t="s">
        <v>48</v>
      </c>
      <c r="B1238" s="471" t="s">
        <v>1276</v>
      </c>
      <c r="C1238" s="29" t="str">
        <f t="shared" si="203"/>
        <v>England – PCNs - WEST ENFIELD COLLABORATIVE PCN</v>
      </c>
      <c r="D1238" s="50">
        <f t="shared" si="204"/>
        <v>14092</v>
      </c>
      <c r="E1238" s="50">
        <f t="shared" si="205"/>
        <v>15608</v>
      </c>
      <c r="F1238" s="51">
        <f t="shared" si="206"/>
        <v>34081</v>
      </c>
      <c r="G1238" s="51">
        <f t="shared" si="207"/>
        <v>16295</v>
      </c>
      <c r="H1238" s="52">
        <f t="shared" si="208"/>
        <v>17786</v>
      </c>
      <c r="I1238" s="910">
        <f t="shared" si="193"/>
        <v>14092</v>
      </c>
      <c r="J1238" s="910">
        <f t="shared" si="194"/>
        <v>15608</v>
      </c>
      <c r="K1238" s="49">
        <f t="shared" si="209"/>
        <v>3490</v>
      </c>
      <c r="L1238" s="50">
        <f t="shared" si="210"/>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t="15" hidden="1" x14ac:dyDescent="0.25">
      <c r="A1239" s="79" t="s">
        <v>48</v>
      </c>
      <c r="B1239" s="471" t="s">
        <v>1277</v>
      </c>
      <c r="C1239" s="29" t="str">
        <f t="shared" si="203"/>
        <v>England – PCNs - WEST FOREST OF DEAN PCN</v>
      </c>
      <c r="D1239" s="50">
        <f t="shared" si="204"/>
        <v>14626</v>
      </c>
      <c r="E1239" s="50">
        <f t="shared" si="205"/>
        <v>15944</v>
      </c>
      <c r="F1239" s="51">
        <f t="shared" si="206"/>
        <v>34790</v>
      </c>
      <c r="G1239" s="51">
        <f t="shared" si="207"/>
        <v>16762</v>
      </c>
      <c r="H1239" s="52">
        <f t="shared" si="208"/>
        <v>18028</v>
      </c>
      <c r="I1239" s="910">
        <f t="shared" si="193"/>
        <v>14626</v>
      </c>
      <c r="J1239" s="910">
        <f t="shared" si="194"/>
        <v>15944</v>
      </c>
      <c r="K1239" s="49">
        <f t="shared" si="209"/>
        <v>3259</v>
      </c>
      <c r="L1239" s="50">
        <f t="shared" si="210"/>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t="15" hidden="1" x14ac:dyDescent="0.25">
      <c r="A1240" s="79" t="s">
        <v>48</v>
      </c>
      <c r="B1240" s="471" t="s">
        <v>1278</v>
      </c>
      <c r="C1240" s="29" t="str">
        <f t="shared" si="203"/>
        <v>England – PCNs - WEST HOVE PCN</v>
      </c>
      <c r="D1240" s="50">
        <f t="shared" si="204"/>
        <v>15732</v>
      </c>
      <c r="E1240" s="50">
        <f t="shared" si="205"/>
        <v>17260</v>
      </c>
      <c r="F1240" s="51">
        <f t="shared" si="206"/>
        <v>38064</v>
      </c>
      <c r="G1240" s="51">
        <f t="shared" si="207"/>
        <v>18277</v>
      </c>
      <c r="H1240" s="52">
        <f t="shared" si="208"/>
        <v>19787</v>
      </c>
      <c r="I1240" s="910">
        <f t="shared" si="193"/>
        <v>15732</v>
      </c>
      <c r="J1240" s="910">
        <f t="shared" si="194"/>
        <v>17260</v>
      </c>
      <c r="K1240" s="49">
        <f t="shared" si="209"/>
        <v>4080</v>
      </c>
      <c r="L1240" s="50">
        <f t="shared" si="210"/>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t="15" hidden="1" x14ac:dyDescent="0.25">
      <c r="A1241" s="79" t="s">
        <v>48</v>
      </c>
      <c r="B1241" s="471" t="s">
        <v>1279</v>
      </c>
      <c r="C1241" s="29" t="str">
        <f t="shared" si="203"/>
        <v>England – PCNs - WEST KNOWSLEY PCN</v>
      </c>
      <c r="D1241" s="50">
        <f t="shared" si="204"/>
        <v>19590</v>
      </c>
      <c r="E1241" s="50">
        <f t="shared" si="205"/>
        <v>20297</v>
      </c>
      <c r="F1241" s="51">
        <f t="shared" si="206"/>
        <v>46848</v>
      </c>
      <c r="G1241" s="51">
        <f t="shared" si="207"/>
        <v>23137</v>
      </c>
      <c r="H1241" s="52">
        <f t="shared" si="208"/>
        <v>23711</v>
      </c>
      <c r="I1241" s="910">
        <f t="shared" si="193"/>
        <v>19590</v>
      </c>
      <c r="J1241" s="910">
        <f t="shared" si="194"/>
        <v>20297</v>
      </c>
      <c r="K1241" s="49">
        <f t="shared" si="209"/>
        <v>5303</v>
      </c>
      <c r="L1241" s="50">
        <f t="shared" si="210"/>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t="15" hidden="1" x14ac:dyDescent="0.25">
      <c r="A1242" s="79" t="s">
        <v>48</v>
      </c>
      <c r="B1242" s="471" t="s">
        <v>1280</v>
      </c>
      <c r="C1242" s="29" t="str">
        <f t="shared" si="203"/>
        <v>England – PCNs - WEST LEEDS PCN</v>
      </c>
      <c r="D1242" s="50">
        <f t="shared" si="204"/>
        <v>25896</v>
      </c>
      <c r="E1242" s="50">
        <f t="shared" si="205"/>
        <v>28657</v>
      </c>
      <c r="F1242" s="51">
        <f t="shared" si="206"/>
        <v>63771</v>
      </c>
      <c r="G1242" s="51">
        <f t="shared" si="207"/>
        <v>30613</v>
      </c>
      <c r="H1242" s="52">
        <f t="shared" si="208"/>
        <v>33158</v>
      </c>
      <c r="I1242" s="910">
        <f t="shared" si="193"/>
        <v>25896</v>
      </c>
      <c r="J1242" s="910">
        <f t="shared" si="194"/>
        <v>28657</v>
      </c>
      <c r="K1242" s="49">
        <f t="shared" si="209"/>
        <v>7226</v>
      </c>
      <c r="L1242" s="50">
        <f t="shared" si="210"/>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t="15" hidden="1" x14ac:dyDescent="0.25">
      <c r="A1243" s="79" t="s">
        <v>48</v>
      </c>
      <c r="B1243" s="471" t="s">
        <v>1281</v>
      </c>
      <c r="C1243" s="29" t="str">
        <f t="shared" si="203"/>
        <v>England – PCNs - WEST MENDIP PCN</v>
      </c>
      <c r="D1243" s="50">
        <f t="shared" si="204"/>
        <v>20836</v>
      </c>
      <c r="E1243" s="50">
        <f t="shared" si="205"/>
        <v>23030</v>
      </c>
      <c r="F1243" s="51">
        <f t="shared" si="206"/>
        <v>49049</v>
      </c>
      <c r="G1243" s="51">
        <f t="shared" si="207"/>
        <v>23510</v>
      </c>
      <c r="H1243" s="52">
        <f t="shared" si="208"/>
        <v>25539</v>
      </c>
      <c r="I1243" s="910">
        <f t="shared" si="193"/>
        <v>20836</v>
      </c>
      <c r="J1243" s="910">
        <f t="shared" si="194"/>
        <v>23030</v>
      </c>
      <c r="K1243" s="49">
        <f t="shared" si="209"/>
        <v>4933</v>
      </c>
      <c r="L1243" s="50">
        <f t="shared" si="210"/>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t="15" hidden="1" x14ac:dyDescent="0.25">
      <c r="A1244" s="79" t="s">
        <v>48</v>
      </c>
      <c r="B1244" s="471" t="s">
        <v>1282</v>
      </c>
      <c r="C1244" s="29" t="str">
        <f t="shared" si="203"/>
        <v>England – PCNs - WEST MERTON PCN</v>
      </c>
      <c r="D1244" s="50">
        <f t="shared" si="204"/>
        <v>12159</v>
      </c>
      <c r="E1244" s="50">
        <f t="shared" si="205"/>
        <v>13230</v>
      </c>
      <c r="F1244" s="51">
        <f t="shared" si="206"/>
        <v>29687</v>
      </c>
      <c r="G1244" s="51">
        <f t="shared" si="207"/>
        <v>14385</v>
      </c>
      <c r="H1244" s="52">
        <f t="shared" si="208"/>
        <v>15302</v>
      </c>
      <c r="I1244" s="910">
        <f t="shared" si="193"/>
        <v>12159</v>
      </c>
      <c r="J1244" s="910">
        <f t="shared" si="194"/>
        <v>13230</v>
      </c>
      <c r="K1244" s="49">
        <f t="shared" si="209"/>
        <v>3407</v>
      </c>
      <c r="L1244" s="50">
        <f t="shared" si="210"/>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t="15" hidden="1" x14ac:dyDescent="0.25">
      <c r="A1245" s="79" t="s">
        <v>48</v>
      </c>
      <c r="B1245" s="471" t="s">
        <v>1283</v>
      </c>
      <c r="C1245" s="29" t="str">
        <f t="shared" si="203"/>
        <v>England – PCNs - WEST NORFOLK COASTAL PCN</v>
      </c>
      <c r="D1245" s="50">
        <f t="shared" si="204"/>
        <v>10549</v>
      </c>
      <c r="E1245" s="50">
        <f t="shared" si="205"/>
        <v>11613</v>
      </c>
      <c r="F1245" s="51">
        <f t="shared" si="206"/>
        <v>24370</v>
      </c>
      <c r="G1245" s="51">
        <f t="shared" si="207"/>
        <v>11663</v>
      </c>
      <c r="H1245" s="52">
        <f t="shared" si="208"/>
        <v>12707</v>
      </c>
      <c r="I1245" s="910">
        <f t="shared" ref="I1245:I1308" si="211">SUM(Y1245:CY1245)</f>
        <v>10549</v>
      </c>
      <c r="J1245" s="910">
        <f t="shared" ref="J1245:J1308" si="212">SUM(DL1245:GL1245)</f>
        <v>11613</v>
      </c>
      <c r="K1245" s="49">
        <f t="shared" si="209"/>
        <v>1757</v>
      </c>
      <c r="L1245" s="50">
        <f t="shared" si="210"/>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t="15" hidden="1" x14ac:dyDescent="0.25">
      <c r="A1246" s="79" t="s">
        <v>48</v>
      </c>
      <c r="B1246" s="471" t="s">
        <v>1284</v>
      </c>
      <c r="C1246" s="29" t="str">
        <f t="shared" si="203"/>
        <v>England – PCNs - WEST NORTHUMBERLAND PCN</v>
      </c>
      <c r="D1246" s="50">
        <f t="shared" si="204"/>
        <v>22917</v>
      </c>
      <c r="E1246" s="50">
        <f t="shared" si="205"/>
        <v>25426</v>
      </c>
      <c r="F1246" s="51">
        <f t="shared" si="206"/>
        <v>54056</v>
      </c>
      <c r="G1246" s="51">
        <f t="shared" si="207"/>
        <v>25896</v>
      </c>
      <c r="H1246" s="52">
        <f t="shared" si="208"/>
        <v>28160</v>
      </c>
      <c r="I1246" s="910">
        <f t="shared" si="211"/>
        <v>22917</v>
      </c>
      <c r="J1246" s="910">
        <f t="shared" si="212"/>
        <v>25426</v>
      </c>
      <c r="K1246" s="49">
        <f t="shared" si="209"/>
        <v>4756</v>
      </c>
      <c r="L1246" s="50">
        <f t="shared" si="210"/>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t="15" hidden="1" x14ac:dyDescent="0.25">
      <c r="A1247" s="79" t="s">
        <v>48</v>
      </c>
      <c r="B1247" s="471" t="s">
        <v>1285</v>
      </c>
      <c r="C1247" s="29" t="str">
        <f t="shared" si="203"/>
        <v>England – PCNs - WEST NORWICH PCN</v>
      </c>
      <c r="D1247" s="50">
        <f t="shared" si="204"/>
        <v>22307</v>
      </c>
      <c r="E1247" s="50">
        <f t="shared" si="205"/>
        <v>23222</v>
      </c>
      <c r="F1247" s="51">
        <f t="shared" si="206"/>
        <v>53405</v>
      </c>
      <c r="G1247" s="51">
        <f t="shared" si="207"/>
        <v>26292</v>
      </c>
      <c r="H1247" s="52">
        <f t="shared" si="208"/>
        <v>27113</v>
      </c>
      <c r="I1247" s="910">
        <f t="shared" si="211"/>
        <v>22307</v>
      </c>
      <c r="J1247" s="910">
        <f t="shared" si="212"/>
        <v>23222</v>
      </c>
      <c r="K1247" s="49">
        <f t="shared" si="209"/>
        <v>6281</v>
      </c>
      <c r="L1247" s="50">
        <f t="shared" si="210"/>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t="15" hidden="1" x14ac:dyDescent="0.25">
      <c r="A1248" s="79" t="s">
        <v>48</v>
      </c>
      <c r="B1248" s="471" t="s">
        <v>1286</v>
      </c>
      <c r="C1248" s="29" t="str">
        <f t="shared" si="203"/>
        <v>England – PCNs - WEST OF WAVERLEY PCN</v>
      </c>
      <c r="D1248" s="50">
        <f t="shared" si="204"/>
        <v>18286</v>
      </c>
      <c r="E1248" s="50">
        <f t="shared" si="205"/>
        <v>20121</v>
      </c>
      <c r="F1248" s="51">
        <f t="shared" si="206"/>
        <v>43901</v>
      </c>
      <c r="G1248" s="51">
        <f t="shared" si="207"/>
        <v>21114</v>
      </c>
      <c r="H1248" s="52">
        <f t="shared" si="208"/>
        <v>22787</v>
      </c>
      <c r="I1248" s="910">
        <f t="shared" si="211"/>
        <v>18286</v>
      </c>
      <c r="J1248" s="910">
        <f t="shared" si="212"/>
        <v>20121</v>
      </c>
      <c r="K1248" s="49">
        <f t="shared" si="209"/>
        <v>4584</v>
      </c>
      <c r="L1248" s="50">
        <f t="shared" si="210"/>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t="15" hidden="1" x14ac:dyDescent="0.25">
      <c r="A1249" s="79" t="s">
        <v>48</v>
      </c>
      <c r="B1249" s="471" t="s">
        <v>1287</v>
      </c>
      <c r="C1249" s="29" t="str">
        <f t="shared" si="203"/>
        <v>England – PCNs - WEST OUTER AND NORTH EAST YORK PCN</v>
      </c>
      <c r="D1249" s="50">
        <f t="shared" si="204"/>
        <v>18354</v>
      </c>
      <c r="E1249" s="50">
        <f t="shared" si="205"/>
        <v>20835</v>
      </c>
      <c r="F1249" s="51">
        <f t="shared" si="206"/>
        <v>44086</v>
      </c>
      <c r="G1249" s="51">
        <f t="shared" si="207"/>
        <v>20851</v>
      </c>
      <c r="H1249" s="52">
        <f t="shared" si="208"/>
        <v>23235</v>
      </c>
      <c r="I1249" s="910">
        <f t="shared" si="211"/>
        <v>18354</v>
      </c>
      <c r="J1249" s="910">
        <f t="shared" si="212"/>
        <v>20835</v>
      </c>
      <c r="K1249" s="49">
        <f t="shared" si="209"/>
        <v>4029</v>
      </c>
      <c r="L1249" s="50">
        <f t="shared" si="210"/>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t="15" hidden="1" x14ac:dyDescent="0.25">
      <c r="A1250" s="79" t="s">
        <v>48</v>
      </c>
      <c r="B1250" s="471" t="s">
        <v>1288</v>
      </c>
      <c r="C1250" s="29" t="str">
        <f t="shared" si="203"/>
        <v>England – PCNs - WEST READING VILLAGES PCN</v>
      </c>
      <c r="D1250" s="50">
        <f t="shared" si="204"/>
        <v>16609</v>
      </c>
      <c r="E1250" s="50">
        <f t="shared" si="205"/>
        <v>17743</v>
      </c>
      <c r="F1250" s="51">
        <f t="shared" si="206"/>
        <v>39398</v>
      </c>
      <c r="G1250" s="51">
        <f t="shared" si="207"/>
        <v>19201</v>
      </c>
      <c r="H1250" s="52">
        <f t="shared" si="208"/>
        <v>20197</v>
      </c>
      <c r="I1250" s="910">
        <f t="shared" si="211"/>
        <v>16609</v>
      </c>
      <c r="J1250" s="910">
        <f t="shared" si="212"/>
        <v>17743</v>
      </c>
      <c r="K1250" s="49">
        <f t="shared" si="209"/>
        <v>4474</v>
      </c>
      <c r="L1250" s="50">
        <f t="shared" si="210"/>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t="15" hidden="1" x14ac:dyDescent="0.25">
      <c r="A1251" s="79" t="s">
        <v>48</v>
      </c>
      <c r="B1251" s="471" t="s">
        <v>1289</v>
      </c>
      <c r="C1251" s="29" t="str">
        <f t="shared" si="203"/>
        <v>England – PCNs - WEST SOMERSET PCN</v>
      </c>
      <c r="D1251" s="50">
        <f t="shared" si="204"/>
        <v>13555</v>
      </c>
      <c r="E1251" s="50">
        <f t="shared" si="205"/>
        <v>14852</v>
      </c>
      <c r="F1251" s="51">
        <f t="shared" si="206"/>
        <v>31292</v>
      </c>
      <c r="G1251" s="51">
        <f t="shared" si="207"/>
        <v>15014</v>
      </c>
      <c r="H1251" s="52">
        <f t="shared" si="208"/>
        <v>16278</v>
      </c>
      <c r="I1251" s="910">
        <f t="shared" si="211"/>
        <v>13555</v>
      </c>
      <c r="J1251" s="910">
        <f t="shared" si="212"/>
        <v>14852</v>
      </c>
      <c r="K1251" s="49">
        <f t="shared" si="209"/>
        <v>2266</v>
      </c>
      <c r="L1251" s="50">
        <f t="shared" si="210"/>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t="15" hidden="1" x14ac:dyDescent="0.25">
      <c r="A1252" s="79" t="s">
        <v>48</v>
      </c>
      <c r="B1252" s="471" t="s">
        <v>1290</v>
      </c>
      <c r="C1252" s="29" t="str">
        <f t="shared" si="203"/>
        <v>England – PCNs - WEST SUFFOLK RURAL PCN</v>
      </c>
      <c r="D1252" s="50">
        <f t="shared" si="204"/>
        <v>6034</v>
      </c>
      <c r="E1252" s="50">
        <f t="shared" si="205"/>
        <v>6438</v>
      </c>
      <c r="F1252" s="51">
        <f t="shared" si="206"/>
        <v>13968</v>
      </c>
      <c r="G1252" s="51">
        <f t="shared" si="207"/>
        <v>6824</v>
      </c>
      <c r="H1252" s="52">
        <f t="shared" si="208"/>
        <v>7144</v>
      </c>
      <c r="I1252" s="910">
        <f t="shared" si="211"/>
        <v>6034</v>
      </c>
      <c r="J1252" s="910">
        <f t="shared" si="212"/>
        <v>6438</v>
      </c>
      <c r="K1252" s="49">
        <f t="shared" si="209"/>
        <v>1254</v>
      </c>
      <c r="L1252" s="50">
        <f t="shared" si="210"/>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t="15" hidden="1" x14ac:dyDescent="0.25">
      <c r="A1253" s="79" t="s">
        <v>48</v>
      </c>
      <c r="B1253" s="471" t="s">
        <v>1291</v>
      </c>
      <c r="C1253" s="29" t="str">
        <f t="shared" si="203"/>
        <v>England – PCNs - WEST WAKEFIELD PCN</v>
      </c>
      <c r="D1253" s="50">
        <f t="shared" si="204"/>
        <v>26309</v>
      </c>
      <c r="E1253" s="50">
        <f t="shared" si="205"/>
        <v>28943</v>
      </c>
      <c r="F1253" s="51">
        <f t="shared" si="206"/>
        <v>63510</v>
      </c>
      <c r="G1253" s="51">
        <f t="shared" si="207"/>
        <v>30505</v>
      </c>
      <c r="H1253" s="52">
        <f t="shared" si="208"/>
        <v>33005</v>
      </c>
      <c r="I1253" s="910">
        <f t="shared" si="211"/>
        <v>26309</v>
      </c>
      <c r="J1253" s="910">
        <f t="shared" si="212"/>
        <v>28943</v>
      </c>
      <c r="K1253" s="49">
        <f t="shared" si="209"/>
        <v>6608</v>
      </c>
      <c r="L1253" s="50">
        <f t="shared" si="210"/>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t="15" hidden="1" x14ac:dyDescent="0.25">
      <c r="A1254" s="79" t="s">
        <v>48</v>
      </c>
      <c r="B1254" s="471" t="s">
        <v>1292</v>
      </c>
      <c r="C1254" s="29" t="str">
        <f t="shared" si="203"/>
        <v>England – PCNs - WEST WANDSWORTH PCN</v>
      </c>
      <c r="D1254" s="50">
        <f t="shared" si="204"/>
        <v>15268</v>
      </c>
      <c r="E1254" s="50">
        <f t="shared" si="205"/>
        <v>15942</v>
      </c>
      <c r="F1254" s="51">
        <f t="shared" si="206"/>
        <v>35087</v>
      </c>
      <c r="G1254" s="51">
        <f t="shared" si="207"/>
        <v>17235</v>
      </c>
      <c r="H1254" s="52">
        <f t="shared" si="208"/>
        <v>17852</v>
      </c>
      <c r="I1254" s="910">
        <f t="shared" si="211"/>
        <v>15268</v>
      </c>
      <c r="J1254" s="910">
        <f t="shared" si="212"/>
        <v>15942</v>
      </c>
      <c r="K1254" s="49">
        <f t="shared" si="209"/>
        <v>3131</v>
      </c>
      <c r="L1254" s="50">
        <f t="shared" si="210"/>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t="15" hidden="1" x14ac:dyDescent="0.25">
      <c r="A1255" s="79" t="s">
        <v>48</v>
      </c>
      <c r="B1255" s="471" t="s">
        <v>1293</v>
      </c>
      <c r="C1255" s="29" t="str">
        <f t="shared" si="203"/>
        <v>England – PCNs - WESTBURY &amp; WARMINSTER PCN</v>
      </c>
      <c r="D1255" s="50">
        <f t="shared" si="204"/>
        <v>16005</v>
      </c>
      <c r="E1255" s="50">
        <f t="shared" si="205"/>
        <v>18072</v>
      </c>
      <c r="F1255" s="51">
        <f t="shared" si="206"/>
        <v>39084</v>
      </c>
      <c r="G1255" s="51">
        <f t="shared" si="207"/>
        <v>18525</v>
      </c>
      <c r="H1255" s="52">
        <f t="shared" si="208"/>
        <v>20559</v>
      </c>
      <c r="I1255" s="910">
        <f t="shared" si="211"/>
        <v>16005</v>
      </c>
      <c r="J1255" s="910">
        <f t="shared" si="212"/>
        <v>18072</v>
      </c>
      <c r="K1255" s="49">
        <f t="shared" si="209"/>
        <v>3959</v>
      </c>
      <c r="L1255" s="50">
        <f t="shared" si="210"/>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t="15" hidden="1" x14ac:dyDescent="0.25">
      <c r="A1256" s="79" t="s">
        <v>48</v>
      </c>
      <c r="B1256" s="471" t="s">
        <v>1294</v>
      </c>
      <c r="C1256" s="29" t="str">
        <f t="shared" si="203"/>
        <v>England – PCNs - WESTERN DALES PCN</v>
      </c>
      <c r="D1256" s="50">
        <f t="shared" si="204"/>
        <v>7467</v>
      </c>
      <c r="E1256" s="50">
        <f t="shared" si="205"/>
        <v>7946</v>
      </c>
      <c r="F1256" s="51">
        <f t="shared" si="206"/>
        <v>17097</v>
      </c>
      <c r="G1256" s="51">
        <f t="shared" si="207"/>
        <v>8364</v>
      </c>
      <c r="H1256" s="52">
        <f t="shared" si="208"/>
        <v>8733</v>
      </c>
      <c r="I1256" s="910">
        <f t="shared" si="211"/>
        <v>7467</v>
      </c>
      <c r="J1256" s="910">
        <f t="shared" si="212"/>
        <v>7946</v>
      </c>
      <c r="K1256" s="49">
        <f t="shared" si="209"/>
        <v>1714</v>
      </c>
      <c r="L1256" s="50">
        <f t="shared" si="210"/>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t="15" hidden="1" x14ac:dyDescent="0.25">
      <c r="A1257" s="79" t="s">
        <v>48</v>
      </c>
      <c r="B1257" s="471" t="s">
        <v>1295</v>
      </c>
      <c r="C1257" s="29" t="str">
        <f t="shared" si="203"/>
        <v>England – PCNs - WEST-HILL HEALTH PCN</v>
      </c>
      <c r="D1257" s="50">
        <f t="shared" si="204"/>
        <v>31598</v>
      </c>
      <c r="E1257" s="50">
        <f t="shared" si="205"/>
        <v>34180</v>
      </c>
      <c r="F1257" s="51">
        <f t="shared" si="206"/>
        <v>73859</v>
      </c>
      <c r="G1257" s="51">
        <f t="shared" si="207"/>
        <v>35748</v>
      </c>
      <c r="H1257" s="52">
        <f t="shared" si="208"/>
        <v>38111</v>
      </c>
      <c r="I1257" s="910">
        <f t="shared" si="211"/>
        <v>31598</v>
      </c>
      <c r="J1257" s="910">
        <f t="shared" si="212"/>
        <v>34180</v>
      </c>
      <c r="K1257" s="49">
        <f t="shared" si="209"/>
        <v>6300</v>
      </c>
      <c r="L1257" s="50">
        <f t="shared" si="210"/>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t="15" hidden="1" x14ac:dyDescent="0.25">
      <c r="A1258" s="79" t="s">
        <v>48</v>
      </c>
      <c r="B1258" s="471" t="s">
        <v>1296</v>
      </c>
      <c r="C1258" s="29" t="str">
        <f t="shared" si="203"/>
        <v>England – PCNs - WESTHOUGHTON NETWORK PCN</v>
      </c>
      <c r="D1258" s="50">
        <f t="shared" si="204"/>
        <v>10439</v>
      </c>
      <c r="E1258" s="50">
        <f t="shared" si="205"/>
        <v>11369</v>
      </c>
      <c r="F1258" s="51">
        <f t="shared" si="206"/>
        <v>25114</v>
      </c>
      <c r="G1258" s="51">
        <f t="shared" si="207"/>
        <v>12121</v>
      </c>
      <c r="H1258" s="52">
        <f t="shared" si="208"/>
        <v>12993</v>
      </c>
      <c r="I1258" s="910">
        <f t="shared" si="211"/>
        <v>10439</v>
      </c>
      <c r="J1258" s="910">
        <f t="shared" si="212"/>
        <v>11369</v>
      </c>
      <c r="K1258" s="49">
        <f t="shared" si="209"/>
        <v>2570</v>
      </c>
      <c r="L1258" s="50">
        <f t="shared" si="210"/>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t="15" hidden="1" x14ac:dyDescent="0.25">
      <c r="A1259" s="79" t="s">
        <v>48</v>
      </c>
      <c r="B1259" s="471" t="s">
        <v>1297</v>
      </c>
      <c r="C1259" s="29" t="str">
        <f t="shared" si="203"/>
        <v>England – PCNs - WESTONGROVE PCN</v>
      </c>
      <c r="D1259" s="50">
        <f t="shared" si="204"/>
        <v>11981</v>
      </c>
      <c r="E1259" s="50">
        <f t="shared" si="205"/>
        <v>13651</v>
      </c>
      <c r="F1259" s="51">
        <f t="shared" si="206"/>
        <v>30328</v>
      </c>
      <c r="G1259" s="51">
        <f t="shared" si="207"/>
        <v>14388</v>
      </c>
      <c r="H1259" s="52">
        <f t="shared" si="208"/>
        <v>15940</v>
      </c>
      <c r="I1259" s="910">
        <f t="shared" si="211"/>
        <v>11981</v>
      </c>
      <c r="J1259" s="910">
        <f t="shared" si="212"/>
        <v>13651</v>
      </c>
      <c r="K1259" s="49">
        <f t="shared" si="209"/>
        <v>3643</v>
      </c>
      <c r="L1259" s="50">
        <f t="shared" si="210"/>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t="15" hidden="1" x14ac:dyDescent="0.25">
      <c r="A1260" s="79" t="s">
        <v>48</v>
      </c>
      <c r="B1260" s="471" t="s">
        <v>1298</v>
      </c>
      <c r="C1260" s="29" t="str">
        <f t="shared" si="203"/>
        <v>England – PCNs - WETHERBY PCN</v>
      </c>
      <c r="D1260" s="50">
        <f t="shared" si="204"/>
        <v>13646</v>
      </c>
      <c r="E1260" s="50">
        <f t="shared" si="205"/>
        <v>15211</v>
      </c>
      <c r="F1260" s="51">
        <f t="shared" si="206"/>
        <v>32921</v>
      </c>
      <c r="G1260" s="51">
        <f t="shared" si="207"/>
        <v>15734</v>
      </c>
      <c r="H1260" s="52">
        <f t="shared" si="208"/>
        <v>17187</v>
      </c>
      <c r="I1260" s="910">
        <f t="shared" si="211"/>
        <v>13646</v>
      </c>
      <c r="J1260" s="910">
        <f t="shared" si="212"/>
        <v>15211</v>
      </c>
      <c r="K1260" s="49">
        <f t="shared" si="209"/>
        <v>3194</v>
      </c>
      <c r="L1260" s="50">
        <f t="shared" si="210"/>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t="15" hidden="1" x14ac:dyDescent="0.25">
      <c r="A1261" s="79" t="s">
        <v>48</v>
      </c>
      <c r="B1261" s="471" t="s">
        <v>1299</v>
      </c>
      <c r="C1261" s="29" t="str">
        <f t="shared" si="203"/>
        <v>England – PCNs - WEYMOUTH &amp; PORTLAND PCN</v>
      </c>
      <c r="D1261" s="50">
        <f t="shared" si="204"/>
        <v>30257</v>
      </c>
      <c r="E1261" s="50">
        <f t="shared" si="205"/>
        <v>32650</v>
      </c>
      <c r="F1261" s="51">
        <f t="shared" si="206"/>
        <v>70226</v>
      </c>
      <c r="G1261" s="51">
        <f t="shared" si="207"/>
        <v>33938</v>
      </c>
      <c r="H1261" s="52">
        <f t="shared" si="208"/>
        <v>36288</v>
      </c>
      <c r="I1261" s="910">
        <f t="shared" si="211"/>
        <v>30257</v>
      </c>
      <c r="J1261" s="910">
        <f t="shared" si="212"/>
        <v>32650</v>
      </c>
      <c r="K1261" s="49">
        <f t="shared" si="209"/>
        <v>5954</v>
      </c>
      <c r="L1261" s="50">
        <f t="shared" si="210"/>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t="15" hidden="1" x14ac:dyDescent="0.25">
      <c r="A1262" s="79" t="s">
        <v>48</v>
      </c>
      <c r="B1262" s="471" t="s">
        <v>1300</v>
      </c>
      <c r="C1262" s="29" t="str">
        <f t="shared" si="203"/>
        <v>England – PCNs - WF NETWORK OF INDEPENDENT PRACTICES PCN</v>
      </c>
      <c r="D1262" s="50">
        <f t="shared" si="204"/>
        <v>16026</v>
      </c>
      <c r="E1262" s="50">
        <f t="shared" si="205"/>
        <v>17752</v>
      </c>
      <c r="F1262" s="51">
        <f t="shared" si="206"/>
        <v>39102</v>
      </c>
      <c r="G1262" s="51">
        <f t="shared" si="207"/>
        <v>18757</v>
      </c>
      <c r="H1262" s="52">
        <f t="shared" si="208"/>
        <v>20345</v>
      </c>
      <c r="I1262" s="910">
        <f t="shared" si="211"/>
        <v>16026</v>
      </c>
      <c r="J1262" s="910">
        <f t="shared" si="212"/>
        <v>17752</v>
      </c>
      <c r="K1262" s="49">
        <f t="shared" si="209"/>
        <v>4120</v>
      </c>
      <c r="L1262" s="50">
        <f t="shared" si="210"/>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t="15" hidden="1" x14ac:dyDescent="0.25">
      <c r="A1263" s="79" t="s">
        <v>48</v>
      </c>
      <c r="B1263" s="471" t="s">
        <v>1301</v>
      </c>
      <c r="C1263" s="29" t="str">
        <f t="shared" si="203"/>
        <v>England – PCNs - WHAM PCN</v>
      </c>
      <c r="D1263" s="50">
        <f t="shared" si="204"/>
        <v>17482</v>
      </c>
      <c r="E1263" s="50">
        <f t="shared" si="205"/>
        <v>19658</v>
      </c>
      <c r="F1263" s="51">
        <f t="shared" si="206"/>
        <v>43849</v>
      </c>
      <c r="G1263" s="51">
        <f t="shared" si="207"/>
        <v>20873</v>
      </c>
      <c r="H1263" s="52">
        <f t="shared" si="208"/>
        <v>22976</v>
      </c>
      <c r="I1263" s="910">
        <f t="shared" si="211"/>
        <v>17482</v>
      </c>
      <c r="J1263" s="910">
        <f t="shared" si="212"/>
        <v>19658</v>
      </c>
      <c r="K1263" s="49">
        <f t="shared" si="209"/>
        <v>5337</v>
      </c>
      <c r="L1263" s="50">
        <f t="shared" si="210"/>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t="15" hidden="1" x14ac:dyDescent="0.25">
      <c r="A1264" s="79" t="s">
        <v>48</v>
      </c>
      <c r="B1264" s="471" t="s">
        <v>1302</v>
      </c>
      <c r="C1264" s="29" t="str">
        <f t="shared" si="203"/>
        <v>England – PCNs - WHITBY COAST &amp; MOORS PCN</v>
      </c>
      <c r="D1264" s="50">
        <f t="shared" si="204"/>
        <v>10732</v>
      </c>
      <c r="E1264" s="50">
        <f t="shared" si="205"/>
        <v>11545</v>
      </c>
      <c r="F1264" s="51">
        <f t="shared" si="206"/>
        <v>24658</v>
      </c>
      <c r="G1264" s="51">
        <f t="shared" si="207"/>
        <v>12003</v>
      </c>
      <c r="H1264" s="52">
        <f t="shared" si="208"/>
        <v>12655</v>
      </c>
      <c r="I1264" s="910">
        <f t="shared" si="211"/>
        <v>10732</v>
      </c>
      <c r="J1264" s="910">
        <f t="shared" si="212"/>
        <v>11545</v>
      </c>
      <c r="K1264" s="49">
        <f t="shared" si="209"/>
        <v>1988</v>
      </c>
      <c r="L1264" s="50">
        <f t="shared" si="210"/>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t="15" hidden="1" x14ac:dyDescent="0.25">
      <c r="A1265" s="79" t="s">
        <v>48</v>
      </c>
      <c r="B1265" s="471" t="s">
        <v>1303</v>
      </c>
      <c r="C1265" s="29" t="str">
        <f t="shared" ref="C1265:C1295" si="213">CONCATENATE(A1265," - ",B1265)</f>
        <v>England – PCNs - WHITE HORSE BOTLEY PCN</v>
      </c>
      <c r="D1265" s="50">
        <f t="shared" ref="D1265:D1295" si="214">I1265</f>
        <v>7070</v>
      </c>
      <c r="E1265" s="50">
        <f t="shared" ref="E1265:E1295" si="215">J1265</f>
        <v>7898</v>
      </c>
      <c r="F1265" s="51">
        <f t="shared" ref="F1265:F1295" si="216">G1265+H1265</f>
        <v>17469</v>
      </c>
      <c r="G1265" s="51">
        <f t="shared" ref="G1265:G1295" si="217">SUM(M1265:CY1265)</f>
        <v>8328</v>
      </c>
      <c r="H1265" s="52">
        <f t="shared" ref="H1265:H1295" si="218">SUM(CZ1265:GL1265)</f>
        <v>9141</v>
      </c>
      <c r="I1265" s="910">
        <f t="shared" si="211"/>
        <v>7070</v>
      </c>
      <c r="J1265" s="910">
        <f t="shared" si="212"/>
        <v>7898</v>
      </c>
      <c r="K1265" s="49">
        <f t="shared" ref="K1265:K1295" si="219">SUM(M1265:AD1265)</f>
        <v>1916</v>
      </c>
      <c r="L1265" s="50">
        <f t="shared" ref="L1265:L1295" si="220">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t="15" hidden="1" x14ac:dyDescent="0.25">
      <c r="A1266" s="79" t="s">
        <v>48</v>
      </c>
      <c r="B1266" s="471" t="s">
        <v>1304</v>
      </c>
      <c r="C1266" s="29" t="str">
        <f t="shared" si="213"/>
        <v>England – PCNs - WHITEFIELD DISTRICT &amp; COMMUNITY PCN</v>
      </c>
      <c r="D1266" s="50">
        <f t="shared" si="214"/>
        <v>11101</v>
      </c>
      <c r="E1266" s="50">
        <f t="shared" si="215"/>
        <v>11964</v>
      </c>
      <c r="F1266" s="51">
        <f t="shared" si="216"/>
        <v>26519</v>
      </c>
      <c r="G1266" s="51">
        <f t="shared" si="217"/>
        <v>12884</v>
      </c>
      <c r="H1266" s="52">
        <f t="shared" si="218"/>
        <v>13635</v>
      </c>
      <c r="I1266" s="910">
        <f t="shared" si="211"/>
        <v>11101</v>
      </c>
      <c r="J1266" s="910">
        <f t="shared" si="212"/>
        <v>11964</v>
      </c>
      <c r="K1266" s="49">
        <f t="shared" si="219"/>
        <v>2782</v>
      </c>
      <c r="L1266" s="50">
        <f t="shared" si="220"/>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t="15" hidden="1" x14ac:dyDescent="0.25">
      <c r="A1267" s="79" t="s">
        <v>48</v>
      </c>
      <c r="B1267" s="471" t="s">
        <v>1305</v>
      </c>
      <c r="C1267" s="29" t="str">
        <f t="shared" si="213"/>
        <v>England – PCNs - WHITEWATER LODDON PCN</v>
      </c>
      <c r="D1267" s="50">
        <f t="shared" si="214"/>
        <v>15733</v>
      </c>
      <c r="E1267" s="50">
        <f t="shared" si="215"/>
        <v>17734</v>
      </c>
      <c r="F1267" s="51">
        <f t="shared" si="216"/>
        <v>39863</v>
      </c>
      <c r="G1267" s="51">
        <f t="shared" si="217"/>
        <v>18960</v>
      </c>
      <c r="H1267" s="52">
        <f t="shared" si="218"/>
        <v>20903</v>
      </c>
      <c r="I1267" s="910">
        <f t="shared" si="211"/>
        <v>15733</v>
      </c>
      <c r="J1267" s="910">
        <f t="shared" si="212"/>
        <v>17734</v>
      </c>
      <c r="K1267" s="49">
        <f t="shared" si="219"/>
        <v>4750</v>
      </c>
      <c r="L1267" s="50">
        <f t="shared" si="220"/>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t="15" hidden="1" x14ac:dyDescent="0.25">
      <c r="A1268" s="79" t="s">
        <v>48</v>
      </c>
      <c r="B1268" s="471" t="s">
        <v>1306</v>
      </c>
      <c r="C1268" s="29" t="str">
        <f t="shared" si="213"/>
        <v>England – PCNs - WHITFIELD PCN</v>
      </c>
      <c r="D1268" s="50">
        <f t="shared" si="214"/>
        <v>14801</v>
      </c>
      <c r="E1268" s="50">
        <f t="shared" si="215"/>
        <v>15945</v>
      </c>
      <c r="F1268" s="51">
        <f t="shared" si="216"/>
        <v>35395</v>
      </c>
      <c r="G1268" s="51">
        <f t="shared" si="217"/>
        <v>17175</v>
      </c>
      <c r="H1268" s="52">
        <f t="shared" si="218"/>
        <v>18220</v>
      </c>
      <c r="I1268" s="910">
        <f t="shared" si="211"/>
        <v>14801</v>
      </c>
      <c r="J1268" s="910">
        <f t="shared" si="212"/>
        <v>15945</v>
      </c>
      <c r="K1268" s="49">
        <f t="shared" si="219"/>
        <v>3769</v>
      </c>
      <c r="L1268" s="50">
        <f t="shared" si="220"/>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t="15" hidden="1" x14ac:dyDescent="0.25">
      <c r="A1269" s="79" t="s">
        <v>48</v>
      </c>
      <c r="B1269" s="471" t="s">
        <v>1307</v>
      </c>
      <c r="C1269" s="29" t="str">
        <f t="shared" si="213"/>
        <v>England – PCNs - WHITLEY BAY PCN</v>
      </c>
      <c r="D1269" s="50">
        <f t="shared" si="214"/>
        <v>19940</v>
      </c>
      <c r="E1269" s="50">
        <f t="shared" si="215"/>
        <v>22322</v>
      </c>
      <c r="F1269" s="51">
        <f t="shared" si="216"/>
        <v>48182</v>
      </c>
      <c r="G1269" s="51">
        <f t="shared" si="217"/>
        <v>22878</v>
      </c>
      <c r="H1269" s="52">
        <f t="shared" si="218"/>
        <v>25304</v>
      </c>
      <c r="I1269" s="910">
        <f t="shared" si="211"/>
        <v>19940</v>
      </c>
      <c r="J1269" s="910">
        <f t="shared" si="212"/>
        <v>22322</v>
      </c>
      <c r="K1269" s="49">
        <f t="shared" si="219"/>
        <v>4745</v>
      </c>
      <c r="L1269" s="50">
        <f t="shared" si="220"/>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t="15" hidden="1" x14ac:dyDescent="0.25">
      <c r="A1270" s="79" t="s">
        <v>48</v>
      </c>
      <c r="B1270" s="471" t="s">
        <v>1308</v>
      </c>
      <c r="C1270" s="29" t="str">
        <f t="shared" si="213"/>
        <v>England – PCNs - WHITSTABLE PCN</v>
      </c>
      <c r="D1270" s="50">
        <f t="shared" si="214"/>
        <v>16931</v>
      </c>
      <c r="E1270" s="50">
        <f t="shared" si="215"/>
        <v>19141</v>
      </c>
      <c r="F1270" s="51">
        <f t="shared" si="216"/>
        <v>40678</v>
      </c>
      <c r="G1270" s="51">
        <f t="shared" si="217"/>
        <v>19276</v>
      </c>
      <c r="H1270" s="52">
        <f t="shared" si="218"/>
        <v>21402</v>
      </c>
      <c r="I1270" s="910">
        <f t="shared" si="211"/>
        <v>16931</v>
      </c>
      <c r="J1270" s="910">
        <f t="shared" si="212"/>
        <v>19141</v>
      </c>
      <c r="K1270" s="49">
        <f t="shared" si="219"/>
        <v>3673</v>
      </c>
      <c r="L1270" s="50">
        <f t="shared" si="220"/>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t="15" hidden="1" x14ac:dyDescent="0.25">
      <c r="A1271" s="79" t="s">
        <v>48</v>
      </c>
      <c r="B1271" s="471" t="s">
        <v>1309</v>
      </c>
      <c r="C1271" s="29" t="str">
        <f t="shared" si="213"/>
        <v>England – PCNs - WICKFORD PCN</v>
      </c>
      <c r="D1271" s="50">
        <f t="shared" si="214"/>
        <v>14666</v>
      </c>
      <c r="E1271" s="50">
        <f t="shared" si="215"/>
        <v>16014</v>
      </c>
      <c r="F1271" s="51">
        <f t="shared" si="216"/>
        <v>35834</v>
      </c>
      <c r="G1271" s="51">
        <f t="shared" si="217"/>
        <v>17296</v>
      </c>
      <c r="H1271" s="52">
        <f t="shared" si="218"/>
        <v>18538</v>
      </c>
      <c r="I1271" s="910">
        <f t="shared" si="211"/>
        <v>14666</v>
      </c>
      <c r="J1271" s="910">
        <f t="shared" si="212"/>
        <v>16014</v>
      </c>
      <c r="K1271" s="49">
        <f t="shared" si="219"/>
        <v>3962</v>
      </c>
      <c r="L1271" s="50">
        <f t="shared" si="220"/>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t="15" hidden="1" x14ac:dyDescent="0.25">
      <c r="A1272" s="79" t="s">
        <v>48</v>
      </c>
      <c r="B1272" s="471" t="s">
        <v>1310</v>
      </c>
      <c r="C1272" s="29" t="str">
        <f t="shared" si="213"/>
        <v>England – PCNs - WIDNES PCN</v>
      </c>
      <c r="D1272" s="50">
        <f t="shared" si="214"/>
        <v>26040</v>
      </c>
      <c r="E1272" s="50">
        <f t="shared" si="215"/>
        <v>27431</v>
      </c>
      <c r="F1272" s="51">
        <f t="shared" si="216"/>
        <v>61934</v>
      </c>
      <c r="G1272" s="51">
        <f t="shared" si="217"/>
        <v>30406</v>
      </c>
      <c r="H1272" s="52">
        <f t="shared" si="218"/>
        <v>31528</v>
      </c>
      <c r="I1272" s="910">
        <f t="shared" si="211"/>
        <v>26040</v>
      </c>
      <c r="J1272" s="910">
        <f t="shared" si="212"/>
        <v>27431</v>
      </c>
      <c r="K1272" s="49">
        <f t="shared" si="219"/>
        <v>6710</v>
      </c>
      <c r="L1272" s="50">
        <f t="shared" si="220"/>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t="15" hidden="1" x14ac:dyDescent="0.25">
      <c r="A1273" s="79" t="s">
        <v>48</v>
      </c>
      <c r="B1273" s="471" t="s">
        <v>1311</v>
      </c>
      <c r="C1273" s="29" t="str">
        <f t="shared" si="213"/>
        <v>England – PCNs - WIGAN CENTRAL PCN</v>
      </c>
      <c r="D1273" s="50">
        <f t="shared" si="214"/>
        <v>24530</v>
      </c>
      <c r="E1273" s="50">
        <f t="shared" si="215"/>
        <v>25116</v>
      </c>
      <c r="F1273" s="51">
        <f t="shared" si="216"/>
        <v>57972</v>
      </c>
      <c r="G1273" s="51">
        <f t="shared" si="217"/>
        <v>28797</v>
      </c>
      <c r="H1273" s="52">
        <f t="shared" si="218"/>
        <v>29175</v>
      </c>
      <c r="I1273" s="910">
        <f t="shared" si="211"/>
        <v>24530</v>
      </c>
      <c r="J1273" s="910">
        <f t="shared" si="212"/>
        <v>25116</v>
      </c>
      <c r="K1273" s="49">
        <f t="shared" si="219"/>
        <v>6436</v>
      </c>
      <c r="L1273" s="50">
        <f t="shared" si="220"/>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t="15" hidden="1" x14ac:dyDescent="0.25">
      <c r="A1274" s="79" t="s">
        <v>48</v>
      </c>
      <c r="B1274" s="471" t="s">
        <v>1312</v>
      </c>
      <c r="C1274" s="29" t="str">
        <f t="shared" si="213"/>
        <v>England – PCNs - WILLOWS HEALTH PCN</v>
      </c>
      <c r="D1274" s="50">
        <f t="shared" si="214"/>
        <v>24234</v>
      </c>
      <c r="E1274" s="50">
        <f t="shared" si="215"/>
        <v>21197</v>
      </c>
      <c r="F1274" s="51">
        <f t="shared" si="216"/>
        <v>52143</v>
      </c>
      <c r="G1274" s="51">
        <f t="shared" si="217"/>
        <v>27670</v>
      </c>
      <c r="H1274" s="52">
        <f t="shared" si="218"/>
        <v>24473</v>
      </c>
      <c r="I1274" s="910">
        <f t="shared" si="211"/>
        <v>24234</v>
      </c>
      <c r="J1274" s="910">
        <f t="shared" si="212"/>
        <v>21197</v>
      </c>
      <c r="K1274" s="49">
        <f t="shared" si="219"/>
        <v>5145</v>
      </c>
      <c r="L1274" s="50">
        <f t="shared" si="220"/>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t="15" hidden="1" x14ac:dyDescent="0.25">
      <c r="A1275" s="79" t="s">
        <v>48</v>
      </c>
      <c r="B1275" s="471" t="s">
        <v>1313</v>
      </c>
      <c r="C1275" s="29" t="str">
        <f t="shared" si="213"/>
        <v>England – PCNs - WIMBORNE &amp; FERNDOWN PCN</v>
      </c>
      <c r="D1275" s="50">
        <f t="shared" si="214"/>
        <v>16464</v>
      </c>
      <c r="E1275" s="50">
        <f t="shared" si="215"/>
        <v>18570</v>
      </c>
      <c r="F1275" s="51">
        <f t="shared" si="216"/>
        <v>38720</v>
      </c>
      <c r="G1275" s="51">
        <f t="shared" si="217"/>
        <v>18343</v>
      </c>
      <c r="H1275" s="52">
        <f t="shared" si="218"/>
        <v>20377</v>
      </c>
      <c r="I1275" s="910">
        <f t="shared" si="211"/>
        <v>16464</v>
      </c>
      <c r="J1275" s="910">
        <f t="shared" si="212"/>
        <v>18570</v>
      </c>
      <c r="K1275" s="49">
        <f t="shared" si="219"/>
        <v>3498</v>
      </c>
      <c r="L1275" s="50">
        <f t="shared" si="220"/>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t="15" hidden="1" x14ac:dyDescent="0.25">
      <c r="A1276" s="79" t="s">
        <v>48</v>
      </c>
      <c r="B1276" s="471" t="s">
        <v>1314</v>
      </c>
      <c r="C1276" s="29" t="str">
        <f t="shared" si="213"/>
        <v>England – PCNs - WINCHESTER CITY PCN</v>
      </c>
      <c r="D1276" s="50">
        <f t="shared" si="214"/>
        <v>24665</v>
      </c>
      <c r="E1276" s="50">
        <f t="shared" si="215"/>
        <v>27420</v>
      </c>
      <c r="F1276" s="51">
        <f t="shared" si="216"/>
        <v>59339</v>
      </c>
      <c r="G1276" s="51">
        <f t="shared" si="217"/>
        <v>28425</v>
      </c>
      <c r="H1276" s="52">
        <f t="shared" si="218"/>
        <v>30914</v>
      </c>
      <c r="I1276" s="910">
        <f t="shared" si="211"/>
        <v>24665</v>
      </c>
      <c r="J1276" s="910">
        <f t="shared" si="212"/>
        <v>27420</v>
      </c>
      <c r="K1276" s="49">
        <f t="shared" si="219"/>
        <v>6487</v>
      </c>
      <c r="L1276" s="50">
        <f t="shared" si="220"/>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t="15" hidden="1" x14ac:dyDescent="0.25">
      <c r="A1277" s="79" t="s">
        <v>48</v>
      </c>
      <c r="B1277" s="471" t="s">
        <v>1315</v>
      </c>
      <c r="C1277" s="29" t="str">
        <f t="shared" si="213"/>
        <v>England – PCNs - WINCHESTER RURAL NORTH &amp; EAST PCN</v>
      </c>
      <c r="D1277" s="50">
        <f t="shared" si="214"/>
        <v>17315</v>
      </c>
      <c r="E1277" s="50">
        <f t="shared" si="215"/>
        <v>19460</v>
      </c>
      <c r="F1277" s="51">
        <f t="shared" si="216"/>
        <v>42176</v>
      </c>
      <c r="G1277" s="51">
        <f t="shared" si="217"/>
        <v>20023</v>
      </c>
      <c r="H1277" s="52">
        <f t="shared" si="218"/>
        <v>22153</v>
      </c>
      <c r="I1277" s="910">
        <f t="shared" si="211"/>
        <v>17315</v>
      </c>
      <c r="J1277" s="910">
        <f t="shared" si="212"/>
        <v>19460</v>
      </c>
      <c r="K1277" s="49">
        <f t="shared" si="219"/>
        <v>4126</v>
      </c>
      <c r="L1277" s="50">
        <f t="shared" si="220"/>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t="15" hidden="1" x14ac:dyDescent="0.25">
      <c r="A1278" s="79" t="s">
        <v>48</v>
      </c>
      <c r="B1278" s="471" t="s">
        <v>1316</v>
      </c>
      <c r="C1278" s="29" t="str">
        <f t="shared" si="213"/>
        <v>England – PCNs - WINCHESTER RURAL SOUTH PCN</v>
      </c>
      <c r="D1278" s="50">
        <f t="shared" si="214"/>
        <v>21400</v>
      </c>
      <c r="E1278" s="50">
        <f t="shared" si="215"/>
        <v>23646</v>
      </c>
      <c r="F1278" s="51">
        <f t="shared" si="216"/>
        <v>51994</v>
      </c>
      <c r="G1278" s="51">
        <f t="shared" si="217"/>
        <v>24896</v>
      </c>
      <c r="H1278" s="52">
        <f t="shared" si="218"/>
        <v>27098</v>
      </c>
      <c r="I1278" s="910">
        <f t="shared" si="211"/>
        <v>21400</v>
      </c>
      <c r="J1278" s="910">
        <f t="shared" si="212"/>
        <v>23646</v>
      </c>
      <c r="K1278" s="49">
        <f t="shared" si="219"/>
        <v>5310</v>
      </c>
      <c r="L1278" s="50">
        <f t="shared" si="220"/>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t="15" hidden="1" x14ac:dyDescent="0.25">
      <c r="A1279" s="79" t="s">
        <v>48</v>
      </c>
      <c r="B1279" s="471" t="s">
        <v>1317</v>
      </c>
      <c r="C1279" s="29" t="str">
        <f t="shared" si="213"/>
        <v>England – PCNs - WINDSOR PCN</v>
      </c>
      <c r="D1279" s="50">
        <f t="shared" si="214"/>
        <v>27892</v>
      </c>
      <c r="E1279" s="50">
        <f t="shared" si="215"/>
        <v>28374</v>
      </c>
      <c r="F1279" s="51">
        <f t="shared" si="216"/>
        <v>63524</v>
      </c>
      <c r="G1279" s="51">
        <f t="shared" si="217"/>
        <v>31569</v>
      </c>
      <c r="H1279" s="52">
        <f t="shared" si="218"/>
        <v>31955</v>
      </c>
      <c r="I1279" s="910">
        <f t="shared" si="211"/>
        <v>27892</v>
      </c>
      <c r="J1279" s="910">
        <f t="shared" si="212"/>
        <v>28374</v>
      </c>
      <c r="K1279" s="49">
        <f t="shared" si="219"/>
        <v>6932</v>
      </c>
      <c r="L1279" s="50">
        <f t="shared" si="220"/>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t="15" hidden="1" x14ac:dyDescent="0.25">
      <c r="A1280" s="79" t="s">
        <v>48</v>
      </c>
      <c r="B1280" s="471" t="s">
        <v>1318</v>
      </c>
      <c r="C1280" s="29" t="str">
        <f t="shared" si="213"/>
        <v>England – PCNs - WINSFORD PCN</v>
      </c>
      <c r="D1280" s="50">
        <f t="shared" si="214"/>
        <v>14439</v>
      </c>
      <c r="E1280" s="50">
        <f t="shared" si="215"/>
        <v>15446</v>
      </c>
      <c r="F1280" s="51">
        <f t="shared" si="216"/>
        <v>35109</v>
      </c>
      <c r="G1280" s="51">
        <f t="shared" si="217"/>
        <v>17099</v>
      </c>
      <c r="H1280" s="52">
        <f t="shared" si="218"/>
        <v>18010</v>
      </c>
      <c r="I1280" s="910">
        <f t="shared" si="211"/>
        <v>14439</v>
      </c>
      <c r="J1280" s="910">
        <f t="shared" si="212"/>
        <v>15446</v>
      </c>
      <c r="K1280" s="49">
        <f t="shared" si="219"/>
        <v>4039</v>
      </c>
      <c r="L1280" s="50">
        <f t="shared" si="220"/>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t="15" hidden="1" x14ac:dyDescent="0.25">
      <c r="A1281" s="79" t="s">
        <v>48</v>
      </c>
      <c r="B1281" s="471" t="s">
        <v>1319</v>
      </c>
      <c r="C1281" s="29" t="str">
        <f t="shared" si="213"/>
        <v>England – PCNs - WISBECH PCN</v>
      </c>
      <c r="D1281" s="50">
        <f t="shared" si="214"/>
        <v>19870</v>
      </c>
      <c r="E1281" s="50">
        <f t="shared" si="215"/>
        <v>20400</v>
      </c>
      <c r="F1281" s="51">
        <f t="shared" si="216"/>
        <v>46292</v>
      </c>
      <c r="G1281" s="51">
        <f t="shared" si="217"/>
        <v>22949</v>
      </c>
      <c r="H1281" s="52">
        <f t="shared" si="218"/>
        <v>23343</v>
      </c>
      <c r="I1281" s="910">
        <f t="shared" si="211"/>
        <v>19870</v>
      </c>
      <c r="J1281" s="910">
        <f t="shared" si="212"/>
        <v>20400</v>
      </c>
      <c r="K1281" s="49">
        <f t="shared" si="219"/>
        <v>4700</v>
      </c>
      <c r="L1281" s="50">
        <f t="shared" si="220"/>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t="15" hidden="1" x14ac:dyDescent="0.25">
      <c r="A1282" s="79" t="s">
        <v>48</v>
      </c>
      <c r="B1282" s="471" t="s">
        <v>1320</v>
      </c>
      <c r="C1282" s="29" t="str">
        <f t="shared" si="213"/>
        <v>England – PCNs - WITHINGTON &amp; FALLOWFIELD PCN</v>
      </c>
      <c r="D1282" s="50">
        <f t="shared" si="214"/>
        <v>21507</v>
      </c>
      <c r="E1282" s="50">
        <f t="shared" si="215"/>
        <v>20531</v>
      </c>
      <c r="F1282" s="51">
        <f t="shared" si="216"/>
        <v>47121</v>
      </c>
      <c r="G1282" s="51">
        <f t="shared" si="217"/>
        <v>24123</v>
      </c>
      <c r="H1282" s="52">
        <f t="shared" si="218"/>
        <v>22998</v>
      </c>
      <c r="I1282" s="910">
        <f t="shared" si="211"/>
        <v>21507</v>
      </c>
      <c r="J1282" s="910">
        <f t="shared" si="212"/>
        <v>20531</v>
      </c>
      <c r="K1282" s="49">
        <f t="shared" si="219"/>
        <v>4121</v>
      </c>
      <c r="L1282" s="50">
        <f t="shared" si="220"/>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t="15" hidden="1" x14ac:dyDescent="0.25">
      <c r="A1283" s="79" t="s">
        <v>48</v>
      </c>
      <c r="B1283" s="471" t="s">
        <v>1321</v>
      </c>
      <c r="C1283" s="29" t="str">
        <f t="shared" si="213"/>
        <v>England – PCNs - WOKING WISE 1 PCN</v>
      </c>
      <c r="D1283" s="50">
        <f t="shared" si="214"/>
        <v>11767</v>
      </c>
      <c r="E1283" s="50">
        <f t="shared" si="215"/>
        <v>12221</v>
      </c>
      <c r="F1283" s="51">
        <f t="shared" si="216"/>
        <v>27814</v>
      </c>
      <c r="G1283" s="51">
        <f t="shared" si="217"/>
        <v>13725</v>
      </c>
      <c r="H1283" s="52">
        <f t="shared" si="218"/>
        <v>14089</v>
      </c>
      <c r="I1283" s="910">
        <f t="shared" si="211"/>
        <v>11767</v>
      </c>
      <c r="J1283" s="910">
        <f t="shared" si="212"/>
        <v>12221</v>
      </c>
      <c r="K1283" s="49">
        <f t="shared" si="219"/>
        <v>3157</v>
      </c>
      <c r="L1283" s="50">
        <f t="shared" si="220"/>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t="15" hidden="1" x14ac:dyDescent="0.25">
      <c r="A1284" s="79" t="s">
        <v>48</v>
      </c>
      <c r="B1284" s="471" t="s">
        <v>1322</v>
      </c>
      <c r="C1284" s="29" t="str">
        <f t="shared" si="213"/>
        <v>England – PCNs - WOKING WISE 2 PCN</v>
      </c>
      <c r="D1284" s="50">
        <f t="shared" si="214"/>
        <v>16762</v>
      </c>
      <c r="E1284" s="50">
        <f t="shared" si="215"/>
        <v>16999</v>
      </c>
      <c r="F1284" s="51">
        <f t="shared" si="216"/>
        <v>39689</v>
      </c>
      <c r="G1284" s="51">
        <f t="shared" si="217"/>
        <v>19745</v>
      </c>
      <c r="H1284" s="52">
        <f t="shared" si="218"/>
        <v>19944</v>
      </c>
      <c r="I1284" s="910">
        <f t="shared" si="211"/>
        <v>16762</v>
      </c>
      <c r="J1284" s="910">
        <f t="shared" si="212"/>
        <v>16999</v>
      </c>
      <c r="K1284" s="49">
        <f t="shared" si="219"/>
        <v>4477</v>
      </c>
      <c r="L1284" s="50">
        <f t="shared" si="220"/>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t="15" hidden="1" x14ac:dyDescent="0.25">
      <c r="A1285" s="79" t="s">
        <v>48</v>
      </c>
      <c r="B1285" s="471" t="s">
        <v>1323</v>
      </c>
      <c r="C1285" s="29" t="str">
        <f t="shared" si="213"/>
        <v>England – PCNs - WOKING WISE 3 PCN</v>
      </c>
      <c r="D1285" s="50">
        <f t="shared" si="214"/>
        <v>12963</v>
      </c>
      <c r="E1285" s="50">
        <f t="shared" si="215"/>
        <v>13498</v>
      </c>
      <c r="F1285" s="51">
        <f t="shared" si="216"/>
        <v>31155</v>
      </c>
      <c r="G1285" s="51">
        <f t="shared" si="217"/>
        <v>15404</v>
      </c>
      <c r="H1285" s="52">
        <f t="shared" si="218"/>
        <v>15751</v>
      </c>
      <c r="I1285" s="910">
        <f t="shared" si="211"/>
        <v>12963</v>
      </c>
      <c r="J1285" s="910">
        <f t="shared" si="212"/>
        <v>13498</v>
      </c>
      <c r="K1285" s="49">
        <f t="shared" si="219"/>
        <v>3832</v>
      </c>
      <c r="L1285" s="50">
        <f t="shared" si="220"/>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t="15" hidden="1" x14ac:dyDescent="0.25">
      <c r="A1286" s="79" t="s">
        <v>48</v>
      </c>
      <c r="B1286" s="471" t="s">
        <v>1324</v>
      </c>
      <c r="C1286" s="29" t="str">
        <f t="shared" si="213"/>
        <v>England – PCNs - WOKINGHAM NORTH PCN</v>
      </c>
      <c r="D1286" s="50">
        <f t="shared" si="214"/>
        <v>14477</v>
      </c>
      <c r="E1286" s="50">
        <f t="shared" si="215"/>
        <v>15541</v>
      </c>
      <c r="F1286" s="51">
        <f t="shared" si="216"/>
        <v>35233</v>
      </c>
      <c r="G1286" s="51">
        <f t="shared" si="217"/>
        <v>17158</v>
      </c>
      <c r="H1286" s="52">
        <f t="shared" si="218"/>
        <v>18075</v>
      </c>
      <c r="I1286" s="910">
        <f t="shared" si="211"/>
        <v>14477</v>
      </c>
      <c r="J1286" s="910">
        <f t="shared" si="212"/>
        <v>15541</v>
      </c>
      <c r="K1286" s="49">
        <f t="shared" si="219"/>
        <v>4207</v>
      </c>
      <c r="L1286" s="50">
        <f t="shared" si="220"/>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t="15" hidden="1" x14ac:dyDescent="0.25">
      <c r="A1287" s="79" t="s">
        <v>48</v>
      </c>
      <c r="B1287" s="471" t="s">
        <v>1325</v>
      </c>
      <c r="C1287" s="29" t="str">
        <f t="shared" si="213"/>
        <v>England – PCNs - WOKINGHAM SOUTH PCN</v>
      </c>
      <c r="D1287" s="50">
        <f t="shared" si="214"/>
        <v>12718</v>
      </c>
      <c r="E1287" s="50">
        <f t="shared" si="215"/>
        <v>14024</v>
      </c>
      <c r="F1287" s="51">
        <f t="shared" si="216"/>
        <v>31726</v>
      </c>
      <c r="G1287" s="51">
        <f t="shared" si="217"/>
        <v>15286</v>
      </c>
      <c r="H1287" s="52">
        <f t="shared" si="218"/>
        <v>16440</v>
      </c>
      <c r="I1287" s="910">
        <f t="shared" si="211"/>
        <v>12718</v>
      </c>
      <c r="J1287" s="910">
        <f t="shared" si="212"/>
        <v>14024</v>
      </c>
      <c r="K1287" s="49">
        <f t="shared" si="219"/>
        <v>3982</v>
      </c>
      <c r="L1287" s="50">
        <f t="shared" si="220"/>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t="15" hidden="1" x14ac:dyDescent="0.25">
      <c r="A1288" s="79" t="s">
        <v>48</v>
      </c>
      <c r="B1288" s="471" t="s">
        <v>1326</v>
      </c>
      <c r="C1288" s="29" t="str">
        <f t="shared" si="213"/>
        <v>England – PCNs - WOLSEY PCN</v>
      </c>
      <c r="D1288" s="50">
        <f t="shared" si="214"/>
        <v>15784</v>
      </c>
      <c r="E1288" s="50">
        <f t="shared" si="215"/>
        <v>16186</v>
      </c>
      <c r="F1288" s="51">
        <f t="shared" si="216"/>
        <v>37089</v>
      </c>
      <c r="G1288" s="51">
        <f t="shared" si="217"/>
        <v>18441</v>
      </c>
      <c r="H1288" s="52">
        <f t="shared" si="218"/>
        <v>18648</v>
      </c>
      <c r="I1288" s="910">
        <f t="shared" si="211"/>
        <v>15784</v>
      </c>
      <c r="J1288" s="910">
        <f t="shared" si="212"/>
        <v>16186</v>
      </c>
      <c r="K1288" s="49">
        <f t="shared" si="219"/>
        <v>4213</v>
      </c>
      <c r="L1288" s="50">
        <f t="shared" si="220"/>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t="15" hidden="1" x14ac:dyDescent="0.25">
      <c r="A1289" s="79" t="s">
        <v>48</v>
      </c>
      <c r="B1289" s="471" t="s">
        <v>1327</v>
      </c>
      <c r="C1289" s="29" t="str">
        <f t="shared" si="213"/>
        <v>England – PCNs - WOLVERHAMPTON NORTH NETWORK PCN</v>
      </c>
      <c r="D1289" s="50">
        <f t="shared" si="214"/>
        <v>19827</v>
      </c>
      <c r="E1289" s="50">
        <f t="shared" si="215"/>
        <v>21313</v>
      </c>
      <c r="F1289" s="51">
        <f t="shared" si="216"/>
        <v>49251</v>
      </c>
      <c r="G1289" s="51">
        <f t="shared" si="217"/>
        <v>24056</v>
      </c>
      <c r="H1289" s="52">
        <f t="shared" si="218"/>
        <v>25195</v>
      </c>
      <c r="I1289" s="910">
        <f t="shared" si="211"/>
        <v>19827</v>
      </c>
      <c r="J1289" s="910">
        <f t="shared" si="212"/>
        <v>21313</v>
      </c>
      <c r="K1289" s="49">
        <f t="shared" si="219"/>
        <v>6498</v>
      </c>
      <c r="L1289" s="50">
        <f t="shared" si="220"/>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t="15" hidden="1" x14ac:dyDescent="0.25">
      <c r="A1290" s="79" t="s">
        <v>48</v>
      </c>
      <c r="B1290" s="471" t="s">
        <v>1328</v>
      </c>
      <c r="C1290" s="29" t="str">
        <f t="shared" si="213"/>
        <v>England – PCNs - WOLVERHAMPTON RWT PCN</v>
      </c>
      <c r="D1290" s="50">
        <f t="shared" si="214"/>
        <v>20193</v>
      </c>
      <c r="E1290" s="50">
        <f t="shared" si="215"/>
        <v>20543</v>
      </c>
      <c r="F1290" s="51">
        <f t="shared" si="216"/>
        <v>47102</v>
      </c>
      <c r="G1290" s="51">
        <f t="shared" si="217"/>
        <v>23509</v>
      </c>
      <c r="H1290" s="52">
        <f t="shared" si="218"/>
        <v>23593</v>
      </c>
      <c r="I1290" s="910">
        <f t="shared" si="211"/>
        <v>20193</v>
      </c>
      <c r="J1290" s="910">
        <f t="shared" si="212"/>
        <v>20543</v>
      </c>
      <c r="K1290" s="49">
        <f t="shared" si="219"/>
        <v>5103</v>
      </c>
      <c r="L1290" s="50">
        <f t="shared" si="220"/>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t="15" hidden="1" x14ac:dyDescent="0.25">
      <c r="A1291" s="79" t="s">
        <v>48</v>
      </c>
      <c r="B1291" s="471" t="s">
        <v>1329</v>
      </c>
      <c r="C1291" s="29" t="str">
        <f t="shared" si="213"/>
        <v>England – PCNs - WOLVERHAMPTON SOUTH EAST PCN</v>
      </c>
      <c r="D1291" s="50">
        <f t="shared" si="214"/>
        <v>20988</v>
      </c>
      <c r="E1291" s="50">
        <f t="shared" si="215"/>
        <v>21592</v>
      </c>
      <c r="F1291" s="51">
        <f t="shared" si="216"/>
        <v>51110</v>
      </c>
      <c r="G1291" s="51">
        <f t="shared" si="217"/>
        <v>25316</v>
      </c>
      <c r="H1291" s="52">
        <f t="shared" si="218"/>
        <v>25794</v>
      </c>
      <c r="I1291" s="910">
        <f t="shared" si="211"/>
        <v>20988</v>
      </c>
      <c r="J1291" s="910">
        <f t="shared" si="212"/>
        <v>21592</v>
      </c>
      <c r="K1291" s="49">
        <f t="shared" si="219"/>
        <v>6578</v>
      </c>
      <c r="L1291" s="50">
        <f t="shared" si="220"/>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t="15" hidden="1" x14ac:dyDescent="0.25">
      <c r="A1292" s="79" t="s">
        <v>48</v>
      </c>
      <c r="B1292" s="471" t="s">
        <v>1330</v>
      </c>
      <c r="C1292" s="29" t="str">
        <f t="shared" si="213"/>
        <v>England – PCNs - WOLVERHAMPTON TOTAL HEALTH PCN</v>
      </c>
      <c r="D1292" s="50">
        <f t="shared" si="214"/>
        <v>25972</v>
      </c>
      <c r="E1292" s="50">
        <f t="shared" si="215"/>
        <v>25740</v>
      </c>
      <c r="F1292" s="51">
        <f t="shared" si="216"/>
        <v>62321</v>
      </c>
      <c r="G1292" s="51">
        <f t="shared" si="217"/>
        <v>31472</v>
      </c>
      <c r="H1292" s="52">
        <f t="shared" si="218"/>
        <v>30849</v>
      </c>
      <c r="I1292" s="910">
        <f t="shared" si="211"/>
        <v>25972</v>
      </c>
      <c r="J1292" s="910">
        <f t="shared" si="212"/>
        <v>25740</v>
      </c>
      <c r="K1292" s="49">
        <f t="shared" si="219"/>
        <v>8143</v>
      </c>
      <c r="L1292" s="50">
        <f t="shared" si="220"/>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t="15" hidden="1" x14ac:dyDescent="0.25">
      <c r="A1293" s="79" t="s">
        <v>48</v>
      </c>
      <c r="B1293" s="471" t="s">
        <v>1331</v>
      </c>
      <c r="C1293" s="29" t="str">
        <f t="shared" si="213"/>
        <v>England – PCNs - WOLVERHAMPTON UNITY EAST PCN</v>
      </c>
      <c r="D1293" s="50">
        <f t="shared" si="214"/>
        <v>11951</v>
      </c>
      <c r="E1293" s="50">
        <f t="shared" si="215"/>
        <v>12513</v>
      </c>
      <c r="F1293" s="51">
        <f t="shared" si="216"/>
        <v>29565</v>
      </c>
      <c r="G1293" s="51">
        <f t="shared" si="217"/>
        <v>14554</v>
      </c>
      <c r="H1293" s="52">
        <f t="shared" si="218"/>
        <v>15011</v>
      </c>
      <c r="I1293" s="910">
        <f t="shared" si="211"/>
        <v>11951</v>
      </c>
      <c r="J1293" s="910">
        <f t="shared" si="212"/>
        <v>12513</v>
      </c>
      <c r="K1293" s="49">
        <f t="shared" si="219"/>
        <v>3867</v>
      </c>
      <c r="L1293" s="50">
        <f t="shared" si="220"/>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t="15" hidden="1" x14ac:dyDescent="0.25">
      <c r="A1294" s="79" t="s">
        <v>48</v>
      </c>
      <c r="B1294" s="471" t="s">
        <v>1332</v>
      </c>
      <c r="C1294" s="29" t="str">
        <f t="shared" si="213"/>
        <v>England – PCNs - WOLVERHAMPTON UNITY WEST PCN</v>
      </c>
      <c r="D1294" s="50">
        <f t="shared" si="214"/>
        <v>17432</v>
      </c>
      <c r="E1294" s="50">
        <f t="shared" si="215"/>
        <v>18770</v>
      </c>
      <c r="F1294" s="51">
        <f t="shared" si="216"/>
        <v>42301</v>
      </c>
      <c r="G1294" s="51">
        <f t="shared" si="217"/>
        <v>20584</v>
      </c>
      <c r="H1294" s="52">
        <f t="shared" si="218"/>
        <v>21717</v>
      </c>
      <c r="I1294" s="910">
        <f t="shared" si="211"/>
        <v>17432</v>
      </c>
      <c r="J1294" s="910">
        <f t="shared" si="212"/>
        <v>18770</v>
      </c>
      <c r="K1294" s="49">
        <f t="shared" si="219"/>
        <v>4771</v>
      </c>
      <c r="L1294" s="50">
        <f t="shared" si="220"/>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t="15" hidden="1" x14ac:dyDescent="0.25">
      <c r="A1295" s="79" t="s">
        <v>48</v>
      </c>
      <c r="B1295" s="471" t="s">
        <v>1333</v>
      </c>
      <c r="C1295" s="29" t="str">
        <f t="shared" si="213"/>
        <v>England – PCNs - WOODBERRY WETLANDS PCN</v>
      </c>
      <c r="D1295" s="50">
        <f t="shared" si="214"/>
        <v>13177</v>
      </c>
      <c r="E1295" s="50">
        <f t="shared" si="215"/>
        <v>14556</v>
      </c>
      <c r="F1295" s="51">
        <f t="shared" si="216"/>
        <v>32120</v>
      </c>
      <c r="G1295" s="51">
        <f t="shared" si="217"/>
        <v>15444</v>
      </c>
      <c r="H1295" s="52">
        <f t="shared" si="218"/>
        <v>16676</v>
      </c>
      <c r="I1295" s="910">
        <f t="shared" si="211"/>
        <v>13177</v>
      </c>
      <c r="J1295" s="910">
        <f t="shared" si="212"/>
        <v>14556</v>
      </c>
      <c r="K1295" s="49">
        <f t="shared" si="219"/>
        <v>3222</v>
      </c>
      <c r="L1295" s="50">
        <f t="shared" si="220"/>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t="15" hidden="1" x14ac:dyDescent="0.25">
      <c r="A1296" s="79" t="s">
        <v>48</v>
      </c>
      <c r="B1296" s="471" t="s">
        <v>1334</v>
      </c>
      <c r="C1296" s="29" t="str">
        <f t="shared" ref="C1296:C1313" si="221">CONCATENATE(A1296," - ",B1296)</f>
        <v>England – PCNs - WOODSLEY PCN</v>
      </c>
      <c r="D1296" s="50">
        <f t="shared" ref="D1296:E1313" si="222">I1296</f>
        <v>35007</v>
      </c>
      <c r="E1296" s="50">
        <f t="shared" si="222"/>
        <v>31879</v>
      </c>
      <c r="F1296" s="51">
        <f t="shared" ref="F1296:F1313" si="223">G1296+H1296</f>
        <v>74478</v>
      </c>
      <c r="G1296" s="51">
        <f t="shared" ref="G1296:G1313" si="224">SUM(M1296:CY1296)</f>
        <v>38935</v>
      </c>
      <c r="H1296" s="52">
        <f t="shared" ref="H1296:H1313" si="225">SUM(CZ1296:GL1296)</f>
        <v>35543</v>
      </c>
      <c r="I1296" s="910">
        <f t="shared" si="211"/>
        <v>35007</v>
      </c>
      <c r="J1296" s="910">
        <f t="shared" si="212"/>
        <v>31879</v>
      </c>
      <c r="K1296" s="49">
        <f t="shared" ref="K1296:K1313" si="226">SUM(M1296:AD1296)</f>
        <v>5879</v>
      </c>
      <c r="L1296" s="50">
        <f t="shared" ref="L1296:L1313" si="227">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t="15" hidden="1" x14ac:dyDescent="0.25">
      <c r="A1297" s="79" t="s">
        <v>48</v>
      </c>
      <c r="B1297" s="471" t="s">
        <v>1335</v>
      </c>
      <c r="C1297" s="29" t="str">
        <f t="shared" si="221"/>
        <v>England – PCNs - WOOSEHILL AND CROWTHORNE PCN</v>
      </c>
      <c r="D1297" s="50">
        <f t="shared" si="222"/>
        <v>9115</v>
      </c>
      <c r="E1297" s="50">
        <f t="shared" si="222"/>
        <v>10186</v>
      </c>
      <c r="F1297" s="51">
        <f t="shared" si="223"/>
        <v>22832</v>
      </c>
      <c r="G1297" s="51">
        <f t="shared" si="224"/>
        <v>10848</v>
      </c>
      <c r="H1297" s="52">
        <f t="shared" si="225"/>
        <v>11984</v>
      </c>
      <c r="I1297" s="910">
        <f t="shared" si="211"/>
        <v>9115</v>
      </c>
      <c r="J1297" s="910">
        <f t="shared" si="212"/>
        <v>10186</v>
      </c>
      <c r="K1297" s="49">
        <f t="shared" si="226"/>
        <v>2749</v>
      </c>
      <c r="L1297" s="50">
        <f t="shared" si="227"/>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t="15" hidden="1" x14ac:dyDescent="0.25">
      <c r="A1298" s="79" t="s">
        <v>48</v>
      </c>
      <c r="B1298" s="471" t="s">
        <v>1336</v>
      </c>
      <c r="C1298" s="29" t="str">
        <f t="shared" si="221"/>
        <v>England – PCNs - WORKINGTON PCN</v>
      </c>
      <c r="D1298" s="50">
        <f t="shared" si="222"/>
        <v>12725</v>
      </c>
      <c r="E1298" s="50">
        <f t="shared" si="222"/>
        <v>13485</v>
      </c>
      <c r="F1298" s="51">
        <f t="shared" si="223"/>
        <v>30266</v>
      </c>
      <c r="G1298" s="51">
        <f t="shared" si="224"/>
        <v>14781</v>
      </c>
      <c r="H1298" s="52">
        <f t="shared" si="225"/>
        <v>15485</v>
      </c>
      <c r="I1298" s="910">
        <f t="shared" si="211"/>
        <v>12725</v>
      </c>
      <c r="J1298" s="910">
        <f t="shared" si="212"/>
        <v>13485</v>
      </c>
      <c r="K1298" s="49">
        <f t="shared" si="226"/>
        <v>3174</v>
      </c>
      <c r="L1298" s="50">
        <f t="shared" si="227"/>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t="15" hidden="1" x14ac:dyDescent="0.25">
      <c r="A1299" s="79" t="s">
        <v>48</v>
      </c>
      <c r="B1299" s="471" t="s">
        <v>1337</v>
      </c>
      <c r="C1299" s="29" t="str">
        <f t="shared" si="221"/>
        <v>England – PCNs - WREKIN PCN</v>
      </c>
      <c r="D1299" s="50">
        <f t="shared" si="222"/>
        <v>13394</v>
      </c>
      <c r="E1299" s="50">
        <f t="shared" si="222"/>
        <v>13006</v>
      </c>
      <c r="F1299" s="51">
        <f t="shared" si="223"/>
        <v>30643</v>
      </c>
      <c r="G1299" s="51">
        <f t="shared" si="224"/>
        <v>15552</v>
      </c>
      <c r="H1299" s="52">
        <f t="shared" si="225"/>
        <v>15091</v>
      </c>
      <c r="I1299" s="910">
        <f t="shared" si="211"/>
        <v>13394</v>
      </c>
      <c r="J1299" s="910">
        <f t="shared" si="212"/>
        <v>13006</v>
      </c>
      <c r="K1299" s="49">
        <f t="shared" si="226"/>
        <v>3285</v>
      </c>
      <c r="L1299" s="50">
        <f t="shared" si="227"/>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t="15" hidden="1" x14ac:dyDescent="0.25">
      <c r="A1300" s="79" t="s">
        <v>48</v>
      </c>
      <c r="B1300" s="471" t="s">
        <v>1338</v>
      </c>
      <c r="C1300" s="29" t="str">
        <f t="shared" si="221"/>
        <v>England – PCNs - WYRE FOREST HEALTH PARTNERSHIP PCN</v>
      </c>
      <c r="D1300" s="50">
        <f t="shared" si="222"/>
        <v>28915</v>
      </c>
      <c r="E1300" s="50">
        <f t="shared" si="222"/>
        <v>30503</v>
      </c>
      <c r="F1300" s="51">
        <f t="shared" si="223"/>
        <v>67315</v>
      </c>
      <c r="G1300" s="51">
        <f t="shared" si="224"/>
        <v>33000</v>
      </c>
      <c r="H1300" s="52">
        <f t="shared" si="225"/>
        <v>34315</v>
      </c>
      <c r="I1300" s="910">
        <f t="shared" si="211"/>
        <v>28915</v>
      </c>
      <c r="J1300" s="910">
        <f t="shared" si="212"/>
        <v>30503</v>
      </c>
      <c r="K1300" s="49">
        <f t="shared" si="226"/>
        <v>6395</v>
      </c>
      <c r="L1300" s="50">
        <f t="shared" si="227"/>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t="15" hidden="1" x14ac:dyDescent="0.25">
      <c r="A1301" s="79" t="s">
        <v>48</v>
      </c>
      <c r="B1301" s="471" t="s">
        <v>1339</v>
      </c>
      <c r="C1301" s="29" t="str">
        <f t="shared" si="221"/>
        <v>England – PCNs - WYRE INTEGRATED NETWORK LTD PCN</v>
      </c>
      <c r="D1301" s="50">
        <f t="shared" si="222"/>
        <v>11590</v>
      </c>
      <c r="E1301" s="50">
        <f t="shared" si="222"/>
        <v>13034</v>
      </c>
      <c r="F1301" s="51">
        <f t="shared" si="223"/>
        <v>27630</v>
      </c>
      <c r="G1301" s="51">
        <f t="shared" si="224"/>
        <v>13110</v>
      </c>
      <c r="H1301" s="52">
        <f t="shared" si="225"/>
        <v>14520</v>
      </c>
      <c r="I1301" s="910">
        <f t="shared" si="211"/>
        <v>11590</v>
      </c>
      <c r="J1301" s="910">
        <f t="shared" si="212"/>
        <v>13034</v>
      </c>
      <c r="K1301" s="49">
        <f t="shared" si="226"/>
        <v>2386</v>
      </c>
      <c r="L1301" s="50">
        <f t="shared" si="227"/>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t="15" hidden="1" x14ac:dyDescent="0.25">
      <c r="A1302" s="79" t="s">
        <v>48</v>
      </c>
      <c r="B1302" s="471" t="s">
        <v>1340</v>
      </c>
      <c r="C1302" s="29" t="str">
        <f t="shared" si="221"/>
        <v>England – PCNs - WYRE RURAL EXTENDED NEIGHBOURHOOD (WREN) PCN</v>
      </c>
      <c r="D1302" s="50">
        <f t="shared" si="222"/>
        <v>24020</v>
      </c>
      <c r="E1302" s="50">
        <f t="shared" si="222"/>
        <v>26024</v>
      </c>
      <c r="F1302" s="51">
        <f t="shared" si="223"/>
        <v>56591</v>
      </c>
      <c r="G1302" s="51">
        <f t="shared" si="224"/>
        <v>27419</v>
      </c>
      <c r="H1302" s="52">
        <f t="shared" si="225"/>
        <v>29172</v>
      </c>
      <c r="I1302" s="910">
        <f t="shared" si="211"/>
        <v>24020</v>
      </c>
      <c r="J1302" s="910">
        <f t="shared" si="212"/>
        <v>26024</v>
      </c>
      <c r="K1302" s="49">
        <f t="shared" si="226"/>
        <v>5252</v>
      </c>
      <c r="L1302" s="50">
        <f t="shared" si="227"/>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t="15" hidden="1" x14ac:dyDescent="0.25">
      <c r="A1303" s="79" t="s">
        <v>48</v>
      </c>
      <c r="B1303" s="471" t="s">
        <v>1341</v>
      </c>
      <c r="C1303" s="29" t="str">
        <f t="shared" si="221"/>
        <v>England – PCNs - WYTHENSHAWE PCN</v>
      </c>
      <c r="D1303" s="50">
        <f t="shared" si="222"/>
        <v>21710</v>
      </c>
      <c r="E1303" s="50">
        <f t="shared" si="222"/>
        <v>23117</v>
      </c>
      <c r="F1303" s="51">
        <f t="shared" si="223"/>
        <v>54145</v>
      </c>
      <c r="G1303" s="51">
        <f t="shared" si="224"/>
        <v>26452</v>
      </c>
      <c r="H1303" s="52">
        <f t="shared" si="225"/>
        <v>27693</v>
      </c>
      <c r="I1303" s="910">
        <f t="shared" si="211"/>
        <v>21710</v>
      </c>
      <c r="J1303" s="910">
        <f t="shared" si="212"/>
        <v>23117</v>
      </c>
      <c r="K1303" s="49">
        <f t="shared" si="226"/>
        <v>7239</v>
      </c>
      <c r="L1303" s="50">
        <f t="shared" si="227"/>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t="15" hidden="1" x14ac:dyDescent="0.25">
      <c r="A1304" s="79" t="s">
        <v>48</v>
      </c>
      <c r="B1304" s="471" t="s">
        <v>1342</v>
      </c>
      <c r="C1304" s="29" t="str">
        <f t="shared" si="221"/>
        <v>England – PCNs - WYVERN HEALTH PARTNERSHIP PCN</v>
      </c>
      <c r="D1304" s="50">
        <f t="shared" si="222"/>
        <v>10255</v>
      </c>
      <c r="E1304" s="50">
        <f t="shared" si="222"/>
        <v>11236</v>
      </c>
      <c r="F1304" s="51">
        <f t="shared" si="223"/>
        <v>25119</v>
      </c>
      <c r="G1304" s="51">
        <f t="shared" si="224"/>
        <v>12082</v>
      </c>
      <c r="H1304" s="52">
        <f t="shared" si="225"/>
        <v>13037</v>
      </c>
      <c r="I1304" s="910">
        <f t="shared" si="211"/>
        <v>10255</v>
      </c>
      <c r="J1304" s="910">
        <f t="shared" si="212"/>
        <v>11236</v>
      </c>
      <c r="K1304" s="49">
        <f t="shared" si="226"/>
        <v>2804</v>
      </c>
      <c r="L1304" s="50">
        <f t="shared" si="227"/>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t="15" hidden="1" x14ac:dyDescent="0.25">
      <c r="A1305" s="79" t="s">
        <v>48</v>
      </c>
      <c r="B1305" s="471" t="s">
        <v>1343</v>
      </c>
      <c r="C1305" s="29" t="str">
        <f t="shared" si="221"/>
        <v>England – PCNs - YATE &amp; FRAMPTON PCN</v>
      </c>
      <c r="D1305" s="50">
        <f t="shared" si="222"/>
        <v>23564</v>
      </c>
      <c r="E1305" s="50">
        <f t="shared" si="222"/>
        <v>25702</v>
      </c>
      <c r="F1305" s="51">
        <f t="shared" si="223"/>
        <v>57161</v>
      </c>
      <c r="G1305" s="51">
        <f t="shared" si="224"/>
        <v>27622</v>
      </c>
      <c r="H1305" s="52">
        <f t="shared" si="225"/>
        <v>29539</v>
      </c>
      <c r="I1305" s="910">
        <f t="shared" si="211"/>
        <v>23564</v>
      </c>
      <c r="J1305" s="910">
        <f t="shared" si="212"/>
        <v>25702</v>
      </c>
      <c r="K1305" s="49">
        <f t="shared" si="226"/>
        <v>6086</v>
      </c>
      <c r="L1305" s="50">
        <f t="shared" si="227"/>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t="15" hidden="1" x14ac:dyDescent="0.25">
      <c r="A1306" s="79" t="s">
        <v>48</v>
      </c>
      <c r="B1306" s="471" t="s">
        <v>1344</v>
      </c>
      <c r="C1306" s="29" t="str">
        <f t="shared" si="221"/>
        <v>England – PCNs - YATELEY PCN</v>
      </c>
      <c r="D1306" s="50">
        <f t="shared" si="222"/>
        <v>11275</v>
      </c>
      <c r="E1306" s="50">
        <f t="shared" si="222"/>
        <v>12294</v>
      </c>
      <c r="F1306" s="51">
        <f t="shared" si="223"/>
        <v>27146</v>
      </c>
      <c r="G1306" s="51">
        <f t="shared" si="224"/>
        <v>13118</v>
      </c>
      <c r="H1306" s="52">
        <f t="shared" si="225"/>
        <v>14028</v>
      </c>
      <c r="I1306" s="910">
        <f t="shared" si="211"/>
        <v>11275</v>
      </c>
      <c r="J1306" s="910">
        <f t="shared" si="212"/>
        <v>12294</v>
      </c>
      <c r="K1306" s="49">
        <f t="shared" si="226"/>
        <v>2784</v>
      </c>
      <c r="L1306" s="50">
        <f t="shared" si="227"/>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t="15" hidden="1" x14ac:dyDescent="0.25">
      <c r="A1307" s="79" t="s">
        <v>48</v>
      </c>
      <c r="B1307" s="471" t="s">
        <v>1345</v>
      </c>
      <c r="C1307" s="29" t="str">
        <f t="shared" si="221"/>
        <v>England – PCNs - YEADON PCN</v>
      </c>
      <c r="D1307" s="50">
        <f t="shared" si="222"/>
        <v>14208</v>
      </c>
      <c r="E1307" s="50">
        <f t="shared" si="222"/>
        <v>15777</v>
      </c>
      <c r="F1307" s="51">
        <f t="shared" si="223"/>
        <v>34413</v>
      </c>
      <c r="G1307" s="51">
        <f t="shared" si="224"/>
        <v>16467</v>
      </c>
      <c r="H1307" s="52">
        <f t="shared" si="225"/>
        <v>17946</v>
      </c>
      <c r="I1307" s="910">
        <f t="shared" si="211"/>
        <v>14208</v>
      </c>
      <c r="J1307" s="910">
        <f t="shared" si="212"/>
        <v>15777</v>
      </c>
      <c r="K1307" s="49">
        <f t="shared" si="226"/>
        <v>3610</v>
      </c>
      <c r="L1307" s="50">
        <f t="shared" si="227"/>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t="15" hidden="1" x14ac:dyDescent="0.25">
      <c r="A1308" s="79" t="s">
        <v>48</v>
      </c>
      <c r="B1308" s="471" t="s">
        <v>1346</v>
      </c>
      <c r="C1308" s="29" t="str">
        <f t="shared" si="221"/>
        <v>England – PCNs - YEOVIL PCN</v>
      </c>
      <c r="D1308" s="50">
        <f t="shared" si="222"/>
        <v>21221</v>
      </c>
      <c r="E1308" s="50">
        <f t="shared" si="222"/>
        <v>22885</v>
      </c>
      <c r="F1308" s="51">
        <f t="shared" si="223"/>
        <v>51486</v>
      </c>
      <c r="G1308" s="51">
        <f t="shared" si="224"/>
        <v>25010</v>
      </c>
      <c r="H1308" s="52">
        <f t="shared" si="225"/>
        <v>26476</v>
      </c>
      <c r="I1308" s="910">
        <f t="shared" si="211"/>
        <v>21221</v>
      </c>
      <c r="J1308" s="910">
        <f t="shared" si="212"/>
        <v>22885</v>
      </c>
      <c r="K1308" s="49">
        <f t="shared" si="226"/>
        <v>5664</v>
      </c>
      <c r="L1308" s="50">
        <f t="shared" si="227"/>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t="15" hidden="1" x14ac:dyDescent="0.25">
      <c r="A1309" s="79" t="s">
        <v>48</v>
      </c>
      <c r="B1309" s="471" t="s">
        <v>1347</v>
      </c>
      <c r="C1309" s="29" t="str">
        <f t="shared" si="221"/>
        <v>England – PCNs - YORK CITY CENTRE PCN</v>
      </c>
      <c r="D1309" s="50">
        <f t="shared" si="222"/>
        <v>21621</v>
      </c>
      <c r="E1309" s="50">
        <f t="shared" si="222"/>
        <v>24551</v>
      </c>
      <c r="F1309" s="51">
        <f t="shared" si="223"/>
        <v>50130</v>
      </c>
      <c r="G1309" s="51">
        <f t="shared" si="224"/>
        <v>23616</v>
      </c>
      <c r="H1309" s="52">
        <f t="shared" si="225"/>
        <v>26514</v>
      </c>
      <c r="I1309" s="910">
        <f t="shared" ref="I1309:I1313" si="228">SUM(Y1309:CY1309)</f>
        <v>21621</v>
      </c>
      <c r="J1309" s="910">
        <f t="shared" ref="J1309:J1313" si="229">SUM(DL1309:GL1309)</f>
        <v>24551</v>
      </c>
      <c r="K1309" s="49">
        <f t="shared" si="226"/>
        <v>3109</v>
      </c>
      <c r="L1309" s="50">
        <f t="shared" si="227"/>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ht="15" x14ac:dyDescent="0.25">
      <c r="A1310" s="79" t="s">
        <v>48</v>
      </c>
      <c r="B1310" s="471" t="s">
        <v>1348</v>
      </c>
      <c r="C1310" s="29" t="str">
        <f t="shared" si="221"/>
        <v>England – PCNs - YORK EAST PCN</v>
      </c>
      <c r="D1310" s="50">
        <f t="shared" si="222"/>
        <v>17067</v>
      </c>
      <c r="E1310" s="50">
        <f t="shared" si="222"/>
        <v>19092</v>
      </c>
      <c r="F1310" s="51">
        <f t="shared" si="223"/>
        <v>41014</v>
      </c>
      <c r="G1310" s="51">
        <f t="shared" si="224"/>
        <v>19482</v>
      </c>
      <c r="H1310" s="52">
        <f t="shared" si="225"/>
        <v>21532</v>
      </c>
      <c r="I1310" s="910">
        <f t="shared" si="228"/>
        <v>17067</v>
      </c>
      <c r="J1310" s="910">
        <f t="shared" si="229"/>
        <v>19092</v>
      </c>
      <c r="K1310" s="49">
        <f t="shared" si="226"/>
        <v>3882</v>
      </c>
      <c r="L1310" s="50">
        <f t="shared" si="227"/>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ht="15" x14ac:dyDescent="0.25">
      <c r="A1311" s="79" t="s">
        <v>48</v>
      </c>
      <c r="B1311" s="471" t="s">
        <v>1349</v>
      </c>
      <c r="C1311" s="29" t="str">
        <f t="shared" si="221"/>
        <v>England – PCNs - YORK MEDICAL GROUP PCN</v>
      </c>
      <c r="D1311" s="50">
        <f t="shared" si="222"/>
        <v>17266</v>
      </c>
      <c r="E1311" s="50">
        <f t="shared" si="222"/>
        <v>18866</v>
      </c>
      <c r="F1311" s="51">
        <f t="shared" si="223"/>
        <v>40398</v>
      </c>
      <c r="G1311" s="51">
        <f t="shared" si="224"/>
        <v>19460</v>
      </c>
      <c r="H1311" s="52">
        <f t="shared" si="225"/>
        <v>20938</v>
      </c>
      <c r="I1311" s="910">
        <f t="shared" si="228"/>
        <v>17266</v>
      </c>
      <c r="J1311" s="910">
        <f t="shared" si="229"/>
        <v>18866</v>
      </c>
      <c r="K1311" s="49">
        <f t="shared" si="226"/>
        <v>3393</v>
      </c>
      <c r="L1311" s="50">
        <f t="shared" si="227"/>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ht="15" x14ac:dyDescent="0.25">
      <c r="A1312" s="79" t="s">
        <v>48</v>
      </c>
      <c r="B1312" s="471" t="s">
        <v>1350</v>
      </c>
      <c r="C1312" s="29" t="str">
        <f t="shared" si="221"/>
        <v>England – PCNs - YORK ROAD PCN</v>
      </c>
      <c r="D1312" s="50">
        <f t="shared" si="222"/>
        <v>12200</v>
      </c>
      <c r="E1312" s="50">
        <f t="shared" si="222"/>
        <v>13183</v>
      </c>
      <c r="F1312" s="51">
        <f t="shared" si="223"/>
        <v>29898</v>
      </c>
      <c r="G1312" s="51">
        <f t="shared" si="224"/>
        <v>14588</v>
      </c>
      <c r="H1312" s="52">
        <f t="shared" si="225"/>
        <v>15310</v>
      </c>
      <c r="I1312" s="910">
        <f t="shared" si="228"/>
        <v>12200</v>
      </c>
      <c r="J1312" s="910">
        <f t="shared" si="229"/>
        <v>13183</v>
      </c>
      <c r="K1312" s="49">
        <f t="shared" si="226"/>
        <v>3616</v>
      </c>
      <c r="L1312" s="50">
        <f t="shared" si="227"/>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ht="15" x14ac:dyDescent="0.25">
      <c r="A1313" s="79" t="s">
        <v>48</v>
      </c>
      <c r="B1313" s="471" t="s">
        <v>1351</v>
      </c>
      <c r="C1313" s="29" t="str">
        <f t="shared" si="221"/>
        <v>England – PCNs - YORKSHIRE COAST &amp; WOLDS PCN</v>
      </c>
      <c r="D1313" s="50">
        <f t="shared" si="222"/>
        <v>19917</v>
      </c>
      <c r="E1313" s="50">
        <f t="shared" si="222"/>
        <v>21824</v>
      </c>
      <c r="F1313" s="51">
        <f t="shared" si="223"/>
        <v>46573</v>
      </c>
      <c r="G1313" s="51">
        <f t="shared" si="224"/>
        <v>22489</v>
      </c>
      <c r="H1313" s="52">
        <f t="shared" si="225"/>
        <v>24084</v>
      </c>
      <c r="I1313" s="910">
        <f t="shared" si="228"/>
        <v>19917</v>
      </c>
      <c r="J1313" s="910">
        <f t="shared" si="229"/>
        <v>21824</v>
      </c>
      <c r="K1313" s="49">
        <f t="shared" si="226"/>
        <v>4020</v>
      </c>
      <c r="L1313" s="50">
        <f t="shared" si="227"/>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4" customFormat="1" ht="15" x14ac:dyDescent="0.25">
      <c r="A1314" s="101"/>
      <c r="B1314" s="472"/>
      <c r="C1314" s="101"/>
      <c r="D1314" s="103">
        <f t="shared" ref="D1314:L1314" si="230">SUM(D29:D1313)</f>
        <v>24279405</v>
      </c>
      <c r="E1314" s="122">
        <f t="shared" si="230"/>
        <v>25586983</v>
      </c>
      <c r="F1314" s="103">
        <f t="shared" si="230"/>
        <v>57690323</v>
      </c>
      <c r="G1314" s="122">
        <f t="shared" si="230"/>
        <v>28283074</v>
      </c>
      <c r="H1314" s="122">
        <f t="shared" si="230"/>
        <v>29407249</v>
      </c>
      <c r="I1314" s="122">
        <f t="shared" si="230"/>
        <v>24279405</v>
      </c>
      <c r="J1314" s="122">
        <f t="shared" si="230"/>
        <v>25586983</v>
      </c>
      <c r="K1314" s="122">
        <f t="shared" si="230"/>
        <v>6145602</v>
      </c>
      <c r="L1314" s="122">
        <f t="shared" si="230"/>
        <v>5853044</v>
      </c>
      <c r="M1314" s="103"/>
      <c r="N1314" s="103"/>
      <c r="O1314" s="103"/>
      <c r="P1314" s="103"/>
      <c r="Q1314" s="103"/>
      <c r="R1314" s="103"/>
      <c r="S1314" s="103"/>
      <c r="T1314" s="103"/>
      <c r="U1314" s="103"/>
      <c r="V1314" s="103"/>
      <c r="W1314" s="103"/>
      <c r="X1314" s="103"/>
      <c r="Y1314" s="103"/>
      <c r="Z1314" s="103"/>
      <c r="AA1314" s="103"/>
      <c r="AB1314" s="103"/>
      <c r="AC1314" s="103"/>
      <c r="AD1314" s="103"/>
      <c r="AE1314" s="103"/>
      <c r="AF1314" s="103"/>
      <c r="AG1314" s="103"/>
      <c r="AH1314" s="103"/>
      <c r="AI1314" s="103"/>
      <c r="AJ1314" s="103"/>
      <c r="AK1314" s="103"/>
      <c r="AL1314" s="103"/>
      <c r="AM1314" s="103"/>
      <c r="AN1314" s="103"/>
      <c r="AO1314" s="103"/>
      <c r="AP1314" s="103"/>
      <c r="AQ1314" s="103"/>
      <c r="AR1314" s="103"/>
      <c r="AS1314" s="103"/>
      <c r="AT1314" s="103"/>
      <c r="AU1314" s="103"/>
      <c r="AV1314" s="103"/>
      <c r="AW1314" s="103"/>
      <c r="AX1314" s="103"/>
      <c r="AY1314" s="103"/>
      <c r="AZ1314" s="103"/>
      <c r="BA1314" s="103"/>
      <c r="BB1314" s="103"/>
      <c r="BC1314" s="103"/>
      <c r="BD1314" s="103"/>
      <c r="BE1314" s="103"/>
      <c r="BF1314" s="103"/>
      <c r="BG1314" s="103"/>
      <c r="BH1314" s="103"/>
      <c r="BI1314" s="103"/>
      <c r="BJ1314" s="103"/>
      <c r="BK1314" s="103"/>
      <c r="BL1314" s="103"/>
      <c r="BM1314" s="103"/>
      <c r="BN1314" s="103"/>
      <c r="BO1314" s="103"/>
      <c r="BP1314" s="103"/>
      <c r="BQ1314" s="103"/>
      <c r="BR1314" s="103"/>
      <c r="BS1314" s="103"/>
      <c r="BT1314" s="103"/>
      <c r="BU1314" s="103"/>
      <c r="BV1314" s="103"/>
      <c r="BW1314" s="103"/>
      <c r="BX1314" s="103"/>
      <c r="BY1314" s="103"/>
      <c r="BZ1314" s="103"/>
      <c r="CA1314" s="103"/>
      <c r="CB1314" s="103"/>
      <c r="CC1314" s="103"/>
      <c r="CD1314" s="103"/>
      <c r="CE1314" s="103"/>
      <c r="CF1314" s="103"/>
      <c r="CG1314" s="103"/>
      <c r="CH1314" s="103"/>
      <c r="CI1314" s="103"/>
      <c r="CJ1314" s="103"/>
      <c r="CK1314" s="103"/>
      <c r="CL1314" s="103"/>
      <c r="CM1314" s="103"/>
      <c r="CN1314" s="103"/>
      <c r="CO1314" s="103"/>
      <c r="CP1314" s="103"/>
      <c r="CQ1314" s="103"/>
      <c r="CR1314" s="103"/>
      <c r="CS1314" s="103"/>
      <c r="CT1314" s="103"/>
      <c r="CU1314" s="103"/>
      <c r="CV1314" s="103"/>
      <c r="CW1314" s="103"/>
      <c r="CX1314" s="103"/>
      <c r="CY1314" s="102"/>
      <c r="CZ1314" s="103"/>
      <c r="DA1314" s="103"/>
      <c r="DB1314" s="103"/>
      <c r="DC1314" s="103"/>
      <c r="DD1314" s="103"/>
      <c r="DE1314" s="103"/>
      <c r="DF1314" s="103"/>
      <c r="DG1314" s="103"/>
      <c r="DH1314" s="103"/>
      <c r="DI1314" s="103"/>
      <c r="DJ1314" s="103"/>
      <c r="DK1314" s="103"/>
      <c r="DL1314" s="103"/>
      <c r="DM1314" s="103"/>
      <c r="DN1314" s="103"/>
      <c r="DO1314" s="103"/>
      <c r="DP1314" s="103"/>
      <c r="DQ1314" s="103"/>
      <c r="DR1314" s="103"/>
      <c r="DS1314" s="103"/>
      <c r="DT1314" s="103"/>
      <c r="DU1314" s="103"/>
      <c r="DV1314" s="103"/>
      <c r="DW1314" s="103"/>
      <c r="DX1314" s="103"/>
      <c r="DY1314" s="103"/>
      <c r="DZ1314" s="103"/>
      <c r="EA1314" s="103"/>
      <c r="EB1314" s="103"/>
      <c r="EC1314" s="103"/>
      <c r="ED1314" s="103"/>
      <c r="EE1314" s="103"/>
      <c r="EF1314" s="103"/>
      <c r="EG1314" s="103"/>
      <c r="EH1314" s="103"/>
      <c r="EI1314" s="103"/>
      <c r="EJ1314" s="103"/>
      <c r="EK1314" s="103"/>
      <c r="EL1314" s="103"/>
      <c r="EM1314" s="103"/>
      <c r="EN1314" s="103"/>
      <c r="EO1314" s="103"/>
      <c r="EP1314" s="103"/>
      <c r="EQ1314" s="103"/>
      <c r="ER1314" s="103"/>
      <c r="ES1314" s="103"/>
      <c r="ET1314" s="103"/>
      <c r="EU1314" s="103"/>
      <c r="EV1314" s="103"/>
      <c r="EW1314" s="103"/>
      <c r="EX1314" s="103"/>
      <c r="EY1314" s="103"/>
      <c r="EZ1314" s="103"/>
      <c r="FA1314" s="103"/>
      <c r="FB1314" s="103"/>
      <c r="FC1314" s="103"/>
      <c r="FD1314" s="103"/>
      <c r="FE1314" s="103"/>
      <c r="FF1314" s="103"/>
      <c r="FG1314" s="103"/>
      <c r="FH1314" s="103"/>
      <c r="FI1314" s="103"/>
      <c r="FJ1314" s="103"/>
      <c r="FK1314" s="103"/>
      <c r="FL1314" s="103"/>
      <c r="FM1314" s="103"/>
      <c r="FN1314" s="103"/>
      <c r="FO1314" s="103"/>
      <c r="FP1314" s="103"/>
      <c r="FQ1314" s="103"/>
      <c r="FR1314" s="103"/>
      <c r="FS1314" s="103"/>
      <c r="FT1314" s="103"/>
      <c r="FU1314" s="103"/>
      <c r="FV1314" s="103"/>
      <c r="FW1314" s="103"/>
      <c r="FX1314" s="103"/>
      <c r="FY1314" s="103"/>
      <c r="FZ1314" s="103"/>
      <c r="GA1314" s="103"/>
      <c r="GB1314" s="103"/>
      <c r="GC1314" s="103"/>
      <c r="GD1314" s="103"/>
      <c r="GE1314" s="103"/>
      <c r="GF1314" s="103"/>
      <c r="GG1314" s="103"/>
      <c r="GH1314" s="103"/>
      <c r="GI1314" s="103"/>
      <c r="GJ1314" s="103"/>
      <c r="GK1314" s="103"/>
      <c r="GL1314" s="102"/>
    </row>
    <row r="1315" spans="1:194" s="1" customFormat="1" ht="15" x14ac:dyDescent="0.25">
      <c r="A1315" s="53" t="s">
        <v>27</v>
      </c>
      <c r="B1315" s="473" t="s">
        <v>1352</v>
      </c>
      <c r="C1315" s="29" t="str">
        <f t="shared" ref="C1315:C1321" si="231">CONCATENATE(A1315," - ",B1315)</f>
        <v xml:space="preserve">Wales – Health Boards - Aneurin Bevan University Health Board </v>
      </c>
      <c r="D1315" s="50">
        <f t="shared" ref="D1315:E1321" si="232">I1315</f>
        <v>252381</v>
      </c>
      <c r="E1315" s="50">
        <f t="shared" si="232"/>
        <v>265682</v>
      </c>
      <c r="F1315" s="51">
        <f t="shared" ref="F1315:F1321" si="233">G1315+H1315</f>
        <v>597206</v>
      </c>
      <c r="G1315" s="51">
        <f t="shared" ref="G1315:G1321" si="234">SUM(M1315:CY1315)</f>
        <v>292935</v>
      </c>
      <c r="H1315" s="52">
        <f t="shared" ref="H1315:H1321" si="235">SUM(CZ1315:GL1315)</f>
        <v>304271</v>
      </c>
      <c r="I1315" s="910">
        <f t="shared" ref="I1315:I1321" si="236">SUM(Y1315:CY1315)</f>
        <v>252381</v>
      </c>
      <c r="J1315" s="910">
        <f t="shared" ref="J1315:J1321" si="237">SUM(DL1315:GL1315)</f>
        <v>265682</v>
      </c>
      <c r="K1315" s="49">
        <f t="shared" ref="K1315:K1321" si="238">SUM(M1315:AD1315)</f>
        <v>62664</v>
      </c>
      <c r="L1315" s="50">
        <f t="shared" ref="L1315:L1321" si="239">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ht="15" x14ac:dyDescent="0.25">
      <c r="A1316" s="53" t="s">
        <v>27</v>
      </c>
      <c r="B1316" s="474" t="s">
        <v>1353</v>
      </c>
      <c r="C1316" s="29" t="str">
        <f t="shared" si="231"/>
        <v xml:space="preserve">Wales – Health Boards - Betsi Cadwaladr University Health Board </v>
      </c>
      <c r="D1316" s="50">
        <f t="shared" si="232"/>
        <v>297229</v>
      </c>
      <c r="E1316" s="50">
        <f t="shared" si="232"/>
        <v>312837</v>
      </c>
      <c r="F1316" s="51">
        <f t="shared" si="233"/>
        <v>694940</v>
      </c>
      <c r="G1316" s="51">
        <f t="shared" si="234"/>
        <v>340727</v>
      </c>
      <c r="H1316" s="52">
        <f t="shared" si="235"/>
        <v>354213</v>
      </c>
      <c r="I1316" s="910">
        <f t="shared" si="236"/>
        <v>297229</v>
      </c>
      <c r="J1316" s="910">
        <f t="shared" si="237"/>
        <v>312837</v>
      </c>
      <c r="K1316" s="49">
        <f t="shared" si="238"/>
        <v>68654</v>
      </c>
      <c r="L1316" s="50">
        <f t="shared" si="239"/>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ht="15" x14ac:dyDescent="0.25">
      <c r="A1317" s="53" t="s">
        <v>27</v>
      </c>
      <c r="B1317" s="474" t="s">
        <v>1354</v>
      </c>
      <c r="C1317" s="29" t="str">
        <f t="shared" si="231"/>
        <v xml:space="preserve">Wales – Health Boards - Cardiff and Vale University Health Board </v>
      </c>
      <c r="D1317" s="50">
        <f t="shared" si="232"/>
        <v>215933</v>
      </c>
      <c r="E1317" s="50">
        <f t="shared" si="232"/>
        <v>228729</v>
      </c>
      <c r="F1317" s="51">
        <f t="shared" si="233"/>
        <v>511686</v>
      </c>
      <c r="G1317" s="51">
        <f t="shared" si="234"/>
        <v>250080</v>
      </c>
      <c r="H1317" s="52">
        <f t="shared" si="235"/>
        <v>261606</v>
      </c>
      <c r="I1317" s="910">
        <f t="shared" si="236"/>
        <v>215933</v>
      </c>
      <c r="J1317" s="910">
        <f t="shared" si="237"/>
        <v>228729</v>
      </c>
      <c r="K1317" s="49">
        <f t="shared" si="238"/>
        <v>52537</v>
      </c>
      <c r="L1317" s="50">
        <f t="shared" si="239"/>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ht="15" x14ac:dyDescent="0.25">
      <c r="A1318" s="53" t="s">
        <v>27</v>
      </c>
      <c r="B1318" s="474" t="s">
        <v>1355</v>
      </c>
      <c r="C1318" s="29" t="str">
        <f t="shared" si="231"/>
        <v xml:space="preserve">Wales – Health Boards - Cwm Taf Morgannwg University Health Board </v>
      </c>
      <c r="D1318" s="50">
        <f t="shared" si="232"/>
        <v>190661</v>
      </c>
      <c r="E1318" s="50">
        <f t="shared" si="232"/>
        <v>199137</v>
      </c>
      <c r="F1318" s="51">
        <f t="shared" si="233"/>
        <v>448495</v>
      </c>
      <c r="G1318" s="51">
        <f t="shared" si="234"/>
        <v>220754</v>
      </c>
      <c r="H1318" s="52">
        <f t="shared" si="235"/>
        <v>227741</v>
      </c>
      <c r="I1318" s="910">
        <f t="shared" si="236"/>
        <v>190661</v>
      </c>
      <c r="J1318" s="910">
        <f t="shared" si="237"/>
        <v>199137</v>
      </c>
      <c r="K1318" s="49">
        <f t="shared" si="238"/>
        <v>46653</v>
      </c>
      <c r="L1318" s="50">
        <f t="shared" si="239"/>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ht="15" x14ac:dyDescent="0.25">
      <c r="A1319" s="53" t="s">
        <v>27</v>
      </c>
      <c r="B1319" s="474" t="s">
        <v>1356</v>
      </c>
      <c r="C1319" s="29" t="str">
        <f t="shared" si="231"/>
        <v xml:space="preserve">Wales – Health Boards - Hywel Dda University Health Board </v>
      </c>
      <c r="D1319" s="50">
        <f t="shared" si="232"/>
        <v>166782</v>
      </c>
      <c r="E1319" s="50">
        <f t="shared" si="232"/>
        <v>176901</v>
      </c>
      <c r="F1319" s="51">
        <f t="shared" si="233"/>
        <v>389175</v>
      </c>
      <c r="G1319" s="51">
        <f t="shared" si="234"/>
        <v>190048</v>
      </c>
      <c r="H1319" s="52">
        <f t="shared" si="235"/>
        <v>199127</v>
      </c>
      <c r="I1319" s="910">
        <f t="shared" si="236"/>
        <v>166782</v>
      </c>
      <c r="J1319" s="910">
        <f t="shared" si="237"/>
        <v>176901</v>
      </c>
      <c r="K1319" s="49">
        <f t="shared" si="238"/>
        <v>36815</v>
      </c>
      <c r="L1319" s="50">
        <f t="shared" si="239"/>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ht="15" x14ac:dyDescent="0.25">
      <c r="A1320" s="53" t="s">
        <v>27</v>
      </c>
      <c r="B1320" s="474" t="s">
        <v>1357</v>
      </c>
      <c r="C1320" s="29" t="str">
        <f t="shared" si="231"/>
        <v xml:space="preserve">Wales – Health Boards - Powys Teaching Health Board </v>
      </c>
      <c r="D1320" s="50">
        <f t="shared" si="232"/>
        <v>59212</v>
      </c>
      <c r="E1320" s="50">
        <f t="shared" si="232"/>
        <v>61141</v>
      </c>
      <c r="F1320" s="51">
        <f t="shared" si="233"/>
        <v>135207</v>
      </c>
      <c r="G1320" s="51">
        <f t="shared" si="234"/>
        <v>66876</v>
      </c>
      <c r="H1320" s="52">
        <f t="shared" si="235"/>
        <v>68331</v>
      </c>
      <c r="I1320" s="910">
        <f t="shared" si="236"/>
        <v>59212</v>
      </c>
      <c r="J1320" s="910">
        <f t="shared" si="237"/>
        <v>61141</v>
      </c>
      <c r="K1320" s="49">
        <f t="shared" si="238"/>
        <v>12181</v>
      </c>
      <c r="L1320" s="50">
        <f t="shared" si="239"/>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ht="15" x14ac:dyDescent="0.25">
      <c r="A1321" s="54" t="s">
        <v>27</v>
      </c>
      <c r="B1321" s="475" t="s">
        <v>1358</v>
      </c>
      <c r="C1321" s="43" t="str">
        <f t="shared" si="231"/>
        <v xml:space="preserve">Wales – Health Boards - Swansea Bay University Health Board </v>
      </c>
      <c r="D1321" s="56">
        <f t="shared" si="232"/>
        <v>166977</v>
      </c>
      <c r="E1321" s="56">
        <f t="shared" si="232"/>
        <v>173073</v>
      </c>
      <c r="F1321" s="47">
        <f t="shared" si="233"/>
        <v>387695</v>
      </c>
      <c r="G1321" s="47">
        <f t="shared" si="234"/>
        <v>191498</v>
      </c>
      <c r="H1321" s="48">
        <f t="shared" si="235"/>
        <v>196197</v>
      </c>
      <c r="I1321" s="910">
        <f t="shared" si="236"/>
        <v>166977</v>
      </c>
      <c r="J1321" s="910">
        <f t="shared" si="237"/>
        <v>173073</v>
      </c>
      <c r="K1321" s="55">
        <f t="shared" si="238"/>
        <v>38541</v>
      </c>
      <c r="L1321" s="56">
        <f t="shared" si="239"/>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4" customFormat="1" ht="15" x14ac:dyDescent="0.25">
      <c r="A1322" s="105"/>
      <c r="B1322" s="476"/>
      <c r="C1322" s="105"/>
      <c r="D1322" s="40">
        <f>SUM(D1315:D1321)</f>
        <v>1349175</v>
      </c>
      <c r="E1322" s="40">
        <f t="shared" ref="E1322:L1322" si="240">SUM(E1315:E1321)</f>
        <v>1417500</v>
      </c>
      <c r="F1322" s="40">
        <f t="shared" si="240"/>
        <v>3164404</v>
      </c>
      <c r="G1322" s="40">
        <f t="shared" si="240"/>
        <v>1552918</v>
      </c>
      <c r="H1322" s="40">
        <f t="shared" si="240"/>
        <v>1611486</v>
      </c>
      <c r="I1322" s="40">
        <f t="shared" si="240"/>
        <v>1349175</v>
      </c>
      <c r="J1322" s="40">
        <f t="shared" si="240"/>
        <v>1417500</v>
      </c>
      <c r="K1322" s="40">
        <f t="shared" si="240"/>
        <v>318045</v>
      </c>
      <c r="L1322" s="40">
        <f t="shared" si="240"/>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ht="15" x14ac:dyDescent="0.25">
      <c r="A1323" s="58" t="s">
        <v>30</v>
      </c>
      <c r="B1323" s="473" t="s">
        <v>1359</v>
      </c>
      <c r="C1323" s="68" t="str">
        <f>CONCATENATE(A1323," - ",B1323)</f>
        <v>NI – Health and Social Care Trusts - Belfast Health and Social Care Trust</v>
      </c>
      <c r="D1323" s="911">
        <f t="shared" ref="D1323:E1327" si="241">I1323</f>
        <v>152751</v>
      </c>
      <c r="E1323" s="911">
        <f t="shared" si="241"/>
        <v>162744</v>
      </c>
      <c r="F1323" s="804">
        <f>G1323+H1323</f>
        <v>365871</v>
      </c>
      <c r="G1323" s="804">
        <f>SUM(M1323:CY1323)</f>
        <v>178525</v>
      </c>
      <c r="H1323" s="912">
        <f>SUM(CZ1323:GL1323)</f>
        <v>187346</v>
      </c>
      <c r="I1323" s="910">
        <f t="shared" ref="I1323:I1327" si="242">SUM(Y1323:CY1323)</f>
        <v>152751</v>
      </c>
      <c r="J1323" s="910">
        <f t="shared" ref="J1323:J1327" si="243">SUM(DL1323:GL1323)</f>
        <v>162744</v>
      </c>
      <c r="K1323" s="805">
        <f>SUM(M1323:AD1323)</f>
        <v>38935</v>
      </c>
      <c r="L1323" s="911">
        <f>SUM(CZ1323:DQ1323)</f>
        <v>37015</v>
      </c>
      <c r="M1323" s="805">
        <v>1910</v>
      </c>
      <c r="N1323" s="805">
        <v>2017</v>
      </c>
      <c r="O1323" s="805">
        <v>2002</v>
      </c>
      <c r="P1323" s="805">
        <v>2005</v>
      </c>
      <c r="Q1323" s="805">
        <v>2183</v>
      </c>
      <c r="R1323" s="805">
        <v>2080</v>
      </c>
      <c r="S1323" s="805">
        <v>2207</v>
      </c>
      <c r="T1323" s="805">
        <v>2246</v>
      </c>
      <c r="U1323" s="805">
        <v>2236</v>
      </c>
      <c r="V1323" s="805">
        <v>2309</v>
      </c>
      <c r="W1323" s="805">
        <v>2249</v>
      </c>
      <c r="X1323" s="805">
        <v>2330</v>
      </c>
      <c r="Y1323" s="805">
        <v>2296</v>
      </c>
      <c r="Z1323" s="805">
        <v>2211</v>
      </c>
      <c r="AA1323" s="805">
        <v>2228</v>
      </c>
      <c r="AB1323" s="805">
        <v>2249</v>
      </c>
      <c r="AC1323" s="805">
        <v>2115</v>
      </c>
      <c r="AD1323" s="805">
        <v>2062</v>
      </c>
      <c r="AE1323" s="805">
        <v>2289</v>
      </c>
      <c r="AF1323" s="805">
        <v>2993</v>
      </c>
      <c r="AG1323" s="805">
        <v>3026</v>
      </c>
      <c r="AH1323" s="805">
        <v>2617</v>
      </c>
      <c r="AI1323" s="805">
        <v>2730</v>
      </c>
      <c r="AJ1323" s="805">
        <v>2611</v>
      </c>
      <c r="AK1323" s="805">
        <v>2692</v>
      </c>
      <c r="AL1323" s="805">
        <v>2792</v>
      </c>
      <c r="AM1323" s="805">
        <v>2823</v>
      </c>
      <c r="AN1323" s="805">
        <v>2749</v>
      </c>
      <c r="AO1323" s="805">
        <v>2764</v>
      </c>
      <c r="AP1323" s="805">
        <v>2745</v>
      </c>
      <c r="AQ1323" s="805">
        <v>2713</v>
      </c>
      <c r="AR1323" s="805">
        <v>2728</v>
      </c>
      <c r="AS1323" s="805">
        <v>2756</v>
      </c>
      <c r="AT1323" s="805">
        <v>2713</v>
      </c>
      <c r="AU1323" s="805">
        <v>2616</v>
      </c>
      <c r="AV1323" s="805">
        <v>2610</v>
      </c>
      <c r="AW1323" s="805">
        <v>2545</v>
      </c>
      <c r="AX1323" s="805">
        <v>2558</v>
      </c>
      <c r="AY1323" s="805">
        <v>2519</v>
      </c>
      <c r="AZ1323" s="805">
        <v>2414</v>
      </c>
      <c r="BA1323" s="805">
        <v>2334</v>
      </c>
      <c r="BB1323" s="805">
        <v>2362</v>
      </c>
      <c r="BC1323" s="805">
        <v>2307</v>
      </c>
      <c r="BD1323" s="805">
        <v>2369</v>
      </c>
      <c r="BE1323" s="805">
        <v>2178</v>
      </c>
      <c r="BF1323" s="805">
        <v>2103</v>
      </c>
      <c r="BG1323" s="805">
        <v>1943</v>
      </c>
      <c r="BH1323" s="805">
        <v>1958</v>
      </c>
      <c r="BI1323" s="805">
        <v>1910</v>
      </c>
      <c r="BJ1323" s="805">
        <v>1998</v>
      </c>
      <c r="BK1323" s="805">
        <v>2100</v>
      </c>
      <c r="BL1323" s="805">
        <v>2116</v>
      </c>
      <c r="BM1323" s="805">
        <v>2074</v>
      </c>
      <c r="BN1323" s="805">
        <v>2267</v>
      </c>
      <c r="BO1323" s="805">
        <v>2279</v>
      </c>
      <c r="BP1323" s="805">
        <v>2334</v>
      </c>
      <c r="BQ1323" s="805">
        <v>2279</v>
      </c>
      <c r="BR1323" s="805">
        <v>2358</v>
      </c>
      <c r="BS1323" s="805">
        <v>2277</v>
      </c>
      <c r="BT1323" s="805">
        <v>2272</v>
      </c>
      <c r="BU1323" s="805">
        <v>2362</v>
      </c>
      <c r="BV1323" s="805">
        <v>2199</v>
      </c>
      <c r="BW1323" s="805">
        <v>2115</v>
      </c>
      <c r="BX1323" s="805">
        <v>2081</v>
      </c>
      <c r="BY1323" s="805">
        <v>1886</v>
      </c>
      <c r="BZ1323" s="805">
        <v>1877</v>
      </c>
      <c r="CA1323" s="805">
        <v>1703</v>
      </c>
      <c r="CB1323" s="805">
        <v>1677</v>
      </c>
      <c r="CC1323" s="805">
        <v>1554</v>
      </c>
      <c r="CD1323" s="805">
        <v>1565</v>
      </c>
      <c r="CE1323" s="805">
        <v>1335</v>
      </c>
      <c r="CF1323" s="805">
        <v>1255</v>
      </c>
      <c r="CG1323" s="805">
        <v>1316</v>
      </c>
      <c r="CH1323" s="805">
        <v>1194</v>
      </c>
      <c r="CI1323" s="805">
        <v>1141</v>
      </c>
      <c r="CJ1323" s="805">
        <v>1159</v>
      </c>
      <c r="CK1323" s="805">
        <v>1116</v>
      </c>
      <c r="CL1323" s="805">
        <v>990</v>
      </c>
      <c r="CM1323" s="805">
        <v>982</v>
      </c>
      <c r="CN1323" s="805">
        <v>979</v>
      </c>
      <c r="CO1323" s="805">
        <v>894</v>
      </c>
      <c r="CP1323" s="805">
        <v>764</v>
      </c>
      <c r="CQ1323" s="805">
        <v>635</v>
      </c>
      <c r="CR1323" s="805">
        <v>595</v>
      </c>
      <c r="CS1323" s="805">
        <v>580</v>
      </c>
      <c r="CT1323" s="805">
        <v>546</v>
      </c>
      <c r="CU1323" s="805">
        <v>469</v>
      </c>
      <c r="CV1323" s="805">
        <v>396</v>
      </c>
      <c r="CW1323" s="805">
        <v>323</v>
      </c>
      <c r="CX1323" s="805">
        <v>265</v>
      </c>
      <c r="CY1323" s="911">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ht="15" x14ac:dyDescent="0.25">
      <c r="A1324" s="58" t="s">
        <v>30</v>
      </c>
      <c r="B1324" s="474" t="s">
        <v>1360</v>
      </c>
      <c r="C1324" s="29" t="str">
        <f>CONCATENATE(A1324," - ",B1324)</f>
        <v>NI – Health and Social Care Trusts - Northern Health and Social Care Trust</v>
      </c>
      <c r="D1324" s="50">
        <f t="shared" si="241"/>
        <v>202542</v>
      </c>
      <c r="E1324" s="50">
        <f t="shared" si="241"/>
        <v>211932</v>
      </c>
      <c r="F1324" s="51">
        <f>G1324+H1324</f>
        <v>483981</v>
      </c>
      <c r="G1324" s="51">
        <f>SUM(M1324:CY1324)</f>
        <v>238156</v>
      </c>
      <c r="H1324" s="52">
        <f>SUM(CZ1324:GL1324)</f>
        <v>245825</v>
      </c>
      <c r="I1324" s="910">
        <f t="shared" si="242"/>
        <v>202542</v>
      </c>
      <c r="J1324" s="910">
        <f t="shared" si="243"/>
        <v>211932</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ht="15" x14ac:dyDescent="0.25">
      <c r="A1325" s="58" t="s">
        <v>30</v>
      </c>
      <c r="B1325" s="474" t="s">
        <v>1361</v>
      </c>
      <c r="C1325" s="29" t="str">
        <f>CONCATENATE(A1325," - ",B1325)</f>
        <v>NI – Health and Social Care Trusts - South Eastern Health and Social Care Trust</v>
      </c>
      <c r="D1325" s="50">
        <f t="shared" si="241"/>
        <v>154576</v>
      </c>
      <c r="E1325" s="50">
        <f t="shared" si="241"/>
        <v>164227</v>
      </c>
      <c r="F1325" s="51">
        <f>G1325+H1325</f>
        <v>371881</v>
      </c>
      <c r="G1325" s="51">
        <f>SUM(M1325:CY1325)</f>
        <v>181929</v>
      </c>
      <c r="H1325" s="52">
        <f>SUM(CZ1325:GL1325)</f>
        <v>189952</v>
      </c>
      <c r="I1325" s="910">
        <f t="shared" si="242"/>
        <v>154576</v>
      </c>
      <c r="J1325" s="910">
        <f t="shared" si="243"/>
        <v>164227</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ht="15" x14ac:dyDescent="0.25">
      <c r="A1326" s="58" t="s">
        <v>30</v>
      </c>
      <c r="B1326" s="474" t="s">
        <v>1362</v>
      </c>
      <c r="C1326" s="29" t="str">
        <f>CONCATENATE(A1326," - ",B1326)</f>
        <v>NI – Health and Social Care Trusts - Southern Health and Social Care Trust</v>
      </c>
      <c r="D1326" s="50">
        <f t="shared" si="241"/>
        <v>163048</v>
      </c>
      <c r="E1326" s="50">
        <f t="shared" si="241"/>
        <v>166379</v>
      </c>
      <c r="F1326" s="51">
        <f>G1326+H1326</f>
        <v>394217</v>
      </c>
      <c r="G1326" s="51">
        <f>SUM(M1326:CY1326)</f>
        <v>196295</v>
      </c>
      <c r="H1326" s="52">
        <f>SUM(CZ1326:GL1326)</f>
        <v>197922</v>
      </c>
      <c r="I1326" s="910">
        <f t="shared" si="242"/>
        <v>163048</v>
      </c>
      <c r="J1326" s="910">
        <f t="shared" si="243"/>
        <v>166379</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ht="15" x14ac:dyDescent="0.25">
      <c r="A1327" s="59" t="s">
        <v>30</v>
      </c>
      <c r="B1327" s="475" t="s">
        <v>1363</v>
      </c>
      <c r="C1327" s="43" t="str">
        <f>CONCATENATE(A1327," - ",B1327)</f>
        <v>NI – Health and Social Care Trusts - Western Health and Social Care Trust</v>
      </c>
      <c r="D1327" s="56">
        <f t="shared" si="241"/>
        <v>126890</v>
      </c>
      <c r="E1327" s="56">
        <f t="shared" si="241"/>
        <v>130979</v>
      </c>
      <c r="F1327" s="47">
        <f>G1327+H1327</f>
        <v>304432</v>
      </c>
      <c r="G1327" s="47">
        <f>SUM(M1327:CY1327)</f>
        <v>150580</v>
      </c>
      <c r="H1327" s="48">
        <f>SUM(CZ1327:GL1327)</f>
        <v>153852</v>
      </c>
      <c r="I1327" s="910">
        <f t="shared" si="242"/>
        <v>126890</v>
      </c>
      <c r="J1327" s="910">
        <f t="shared" si="243"/>
        <v>130979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4" customFormat="1" ht="15" x14ac:dyDescent="0.25">
      <c r="A1328" s="105"/>
      <c r="B1328" s="476"/>
      <c r="C1328" s="105"/>
      <c r="D1328" s="40">
        <f>SUM(D1323:D1327)</f>
        <v>799807</v>
      </c>
      <c r="E1328" s="40">
        <f t="shared" ref="E1328:L1328" si="244">SUM(E1323:E1327)</f>
        <v>836261</v>
      </c>
      <c r="F1328" s="40">
        <f t="shared" si="244"/>
        <v>1920382</v>
      </c>
      <c r="G1328" s="40">
        <f t="shared" si="244"/>
        <v>945485</v>
      </c>
      <c r="H1328" s="40">
        <f t="shared" si="244"/>
        <v>974897</v>
      </c>
      <c r="I1328" s="40">
        <f t="shared" si="244"/>
        <v>799807</v>
      </c>
      <c r="J1328" s="40">
        <f t="shared" si="244"/>
        <v>836261</v>
      </c>
      <c r="K1328" s="40">
        <f t="shared" si="244"/>
        <v>223636</v>
      </c>
      <c r="L1328" s="40">
        <f t="shared" si="244"/>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ht="15" x14ac:dyDescent="0.25">
      <c r="A1329" s="69" t="s">
        <v>25</v>
      </c>
      <c r="B1329" s="477" t="s">
        <v>1364</v>
      </c>
      <c r="C1329" s="68" t="str">
        <f>CONCATENATE(A1329," - ",B1329)</f>
        <v>NHSE regions - East of England</v>
      </c>
      <c r="D1329" s="911">
        <f t="shared" ref="D1329:E1335" si="245">I1329</f>
        <v>2714661</v>
      </c>
      <c r="E1329" s="911">
        <f t="shared" si="245"/>
        <v>2858135</v>
      </c>
      <c r="F1329" s="804">
        <f t="shared" ref="F1329:F1335" si="246">G1329+H1329</f>
        <v>6468665</v>
      </c>
      <c r="G1329" s="804">
        <f t="shared" ref="G1329:G1335" si="247">SUM(M1329:CY1329)</f>
        <v>3173297</v>
      </c>
      <c r="H1329" s="912">
        <f t="shared" ref="H1329:H1335" si="248">SUM(CZ1329:GL1329)</f>
        <v>3295368</v>
      </c>
      <c r="I1329" s="910">
        <f t="shared" ref="I1329:I1335" si="249">SUM(Y1329:CY1329)</f>
        <v>2714661</v>
      </c>
      <c r="J1329" s="910">
        <f t="shared" ref="J1329:J1335" si="250">SUM(DL1329:GL1329)</f>
        <v>2858135</v>
      </c>
      <c r="K1329" s="805">
        <f t="shared" ref="K1329:K1335" si="251">SUM(M1329:AD1329)</f>
        <v>700452</v>
      </c>
      <c r="L1329" s="911">
        <f t="shared" ref="L1329:L1335" si="252">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ht="15" x14ac:dyDescent="0.25">
      <c r="A1330" s="60" t="s">
        <v>25</v>
      </c>
      <c r="B1330" s="477" t="s">
        <v>1365</v>
      </c>
      <c r="C1330" s="29" t="str">
        <f>CONCATENATE(A1330," - ",B1330)</f>
        <v>NHSE regions - London</v>
      </c>
      <c r="D1330" s="50">
        <f t="shared" si="245"/>
        <v>3700240</v>
      </c>
      <c r="E1330" s="50">
        <f t="shared" si="245"/>
        <v>3985345</v>
      </c>
      <c r="F1330" s="51">
        <f t="shared" si="246"/>
        <v>8945309</v>
      </c>
      <c r="G1330" s="51">
        <f t="shared" si="247"/>
        <v>4343245</v>
      </c>
      <c r="H1330" s="52">
        <f t="shared" si="248"/>
        <v>4602064</v>
      </c>
      <c r="I1330" s="910">
        <f t="shared" si="249"/>
        <v>3700240</v>
      </c>
      <c r="J1330" s="910">
        <f t="shared" si="250"/>
        <v>3985345</v>
      </c>
      <c r="K1330" s="49">
        <f t="shared" si="251"/>
        <v>970999</v>
      </c>
      <c r="L1330" s="50">
        <f t="shared" si="252"/>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ht="15" x14ac:dyDescent="0.25">
      <c r="A1331" s="60" t="s">
        <v>25</v>
      </c>
      <c r="B1331" s="477" t="s">
        <v>1366</v>
      </c>
      <c r="C1331" s="29" t="str">
        <f t="shared" ref="C1331:C1378" si="253">CONCATENATE(A1331," - ",B1331)</f>
        <v>NHSE regions - Midlands</v>
      </c>
      <c r="D1331" s="50">
        <f t="shared" si="245"/>
        <v>4682543</v>
      </c>
      <c r="E1331" s="50">
        <f t="shared" si="245"/>
        <v>4869892</v>
      </c>
      <c r="F1331" s="51">
        <f t="shared" si="246"/>
        <v>11076952</v>
      </c>
      <c r="G1331" s="51">
        <f t="shared" si="247"/>
        <v>5462318</v>
      </c>
      <c r="H1331" s="52">
        <f t="shared" si="248"/>
        <v>5614634</v>
      </c>
      <c r="I1331" s="910">
        <f t="shared" si="249"/>
        <v>4682543</v>
      </c>
      <c r="J1331" s="910">
        <f t="shared" si="250"/>
        <v>4869892</v>
      </c>
      <c r="K1331" s="49">
        <f t="shared" si="251"/>
        <v>1199051</v>
      </c>
      <c r="L1331" s="50">
        <f t="shared" si="252"/>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ht="15" x14ac:dyDescent="0.25">
      <c r="A1332" s="60" t="s">
        <v>25</v>
      </c>
      <c r="B1332" s="477" t="s">
        <v>1367</v>
      </c>
      <c r="C1332" s="29" t="str">
        <f t="shared" si="253"/>
        <v>NHSE regions - North East and Yorkshire</v>
      </c>
      <c r="D1332" s="50">
        <f t="shared" si="245"/>
        <v>3515797</v>
      </c>
      <c r="E1332" s="50">
        <f t="shared" si="245"/>
        <v>3684062</v>
      </c>
      <c r="F1332" s="51">
        <f t="shared" si="246"/>
        <v>8305505</v>
      </c>
      <c r="G1332" s="51">
        <f t="shared" si="247"/>
        <v>4081904</v>
      </c>
      <c r="H1332" s="52">
        <f t="shared" si="248"/>
        <v>4223601</v>
      </c>
      <c r="I1332" s="910">
        <f t="shared" si="249"/>
        <v>3515797</v>
      </c>
      <c r="J1332" s="910">
        <f t="shared" si="250"/>
        <v>3684062</v>
      </c>
      <c r="K1332" s="49">
        <f t="shared" si="251"/>
        <v>871448</v>
      </c>
      <c r="L1332" s="50">
        <f t="shared" si="252"/>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ht="15" x14ac:dyDescent="0.25">
      <c r="A1333" s="60" t="s">
        <v>25</v>
      </c>
      <c r="B1333" s="477" t="s">
        <v>1368</v>
      </c>
      <c r="C1333" s="29" t="str">
        <f t="shared" si="253"/>
        <v>NHSE regions - North West</v>
      </c>
      <c r="D1333" s="50">
        <f t="shared" si="245"/>
        <v>3204003</v>
      </c>
      <c r="E1333" s="50">
        <f t="shared" si="245"/>
        <v>3352372</v>
      </c>
      <c r="F1333" s="51">
        <f t="shared" si="246"/>
        <v>7600126</v>
      </c>
      <c r="G1333" s="51">
        <f t="shared" si="247"/>
        <v>3738066</v>
      </c>
      <c r="H1333" s="52">
        <f t="shared" si="248"/>
        <v>3862060</v>
      </c>
      <c r="I1333" s="910">
        <f t="shared" si="249"/>
        <v>3204003</v>
      </c>
      <c r="J1333" s="910">
        <f t="shared" si="250"/>
        <v>3352372</v>
      </c>
      <c r="K1333" s="49">
        <f t="shared" si="251"/>
        <v>820019</v>
      </c>
      <c r="L1333" s="50">
        <f t="shared" si="252"/>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ht="15" x14ac:dyDescent="0.25">
      <c r="A1334" s="60" t="s">
        <v>25</v>
      </c>
      <c r="B1334" s="477" t="s">
        <v>1369</v>
      </c>
      <c r="C1334" s="29" t="str">
        <f t="shared" si="253"/>
        <v>NHSE regions - South East</v>
      </c>
      <c r="D1334" s="50">
        <f t="shared" si="245"/>
        <v>3979669</v>
      </c>
      <c r="E1334" s="50">
        <f t="shared" si="245"/>
        <v>4216518</v>
      </c>
      <c r="F1334" s="51">
        <f t="shared" si="246"/>
        <v>9482507</v>
      </c>
      <c r="G1334" s="51">
        <f t="shared" si="247"/>
        <v>4638839</v>
      </c>
      <c r="H1334" s="52">
        <f t="shared" si="248"/>
        <v>4843668</v>
      </c>
      <c r="I1334" s="910">
        <f t="shared" si="249"/>
        <v>3979669</v>
      </c>
      <c r="J1334" s="910">
        <f t="shared" si="250"/>
        <v>4216518</v>
      </c>
      <c r="K1334" s="49">
        <f t="shared" si="251"/>
        <v>1019752</v>
      </c>
      <c r="L1334" s="50">
        <f t="shared" si="252"/>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ht="15" x14ac:dyDescent="0.25">
      <c r="A1335" s="126" t="s">
        <v>25</v>
      </c>
      <c r="B1335" s="477" t="s">
        <v>1370</v>
      </c>
      <c r="C1335" s="29" t="str">
        <f t="shared" si="253"/>
        <v>NHSE regions - South West</v>
      </c>
      <c r="D1335" s="50">
        <f t="shared" si="245"/>
        <v>2482492</v>
      </c>
      <c r="E1335" s="50">
        <f t="shared" si="245"/>
        <v>2620659</v>
      </c>
      <c r="F1335" s="51">
        <f t="shared" si="246"/>
        <v>5811259</v>
      </c>
      <c r="G1335" s="51">
        <f t="shared" si="247"/>
        <v>2845405</v>
      </c>
      <c r="H1335" s="52">
        <f t="shared" si="248"/>
        <v>2965854</v>
      </c>
      <c r="I1335" s="910">
        <f t="shared" si="249"/>
        <v>2482492</v>
      </c>
      <c r="J1335" s="910">
        <f t="shared" si="250"/>
        <v>2620659</v>
      </c>
      <c r="K1335" s="49">
        <f t="shared" si="251"/>
        <v>563881</v>
      </c>
      <c r="L1335" s="50">
        <f t="shared" si="252"/>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4" customFormat="1" ht="15" x14ac:dyDescent="0.25">
      <c r="A1336" s="106"/>
      <c r="B1336" s="478"/>
      <c r="C1336" s="101"/>
      <c r="D1336" s="107">
        <f>SUM(D1329:D1335)</f>
        <v>24279405</v>
      </c>
      <c r="E1336" s="107">
        <f>SUM(E1329:E1335)</f>
        <v>25586983</v>
      </c>
      <c r="F1336" s="107">
        <f>SUM(F1329:F1335)</f>
        <v>57690323</v>
      </c>
      <c r="G1336" s="107">
        <f t="shared" ref="G1336:L1336" si="254">SUM(G1329:G1335)</f>
        <v>28283074</v>
      </c>
      <c r="H1336" s="107">
        <f t="shared" si="254"/>
        <v>29407249</v>
      </c>
      <c r="I1336" s="107">
        <f t="shared" si="254"/>
        <v>24279405</v>
      </c>
      <c r="J1336" s="107">
        <f t="shared" si="254"/>
        <v>25586983</v>
      </c>
      <c r="K1336" s="107">
        <f t="shared" si="254"/>
        <v>6145602</v>
      </c>
      <c r="L1336" s="107">
        <f t="shared" si="254"/>
        <v>5853044</v>
      </c>
      <c r="M1336" s="107"/>
      <c r="N1336" s="803"/>
      <c r="O1336" s="803"/>
      <c r="P1336" s="803"/>
      <c r="Q1336" s="803"/>
      <c r="R1336" s="803"/>
      <c r="S1336" s="803"/>
      <c r="T1336" s="803"/>
      <c r="U1336" s="803"/>
      <c r="V1336" s="803"/>
      <c r="W1336" s="803"/>
      <c r="X1336" s="803"/>
      <c r="Y1336" s="803"/>
      <c r="Z1336" s="803"/>
      <c r="AA1336" s="803"/>
      <c r="AB1336" s="803"/>
      <c r="AC1336" s="803"/>
      <c r="AD1336" s="803"/>
      <c r="AE1336" s="803"/>
      <c r="AF1336" s="803"/>
      <c r="AG1336" s="803"/>
      <c r="AH1336" s="803"/>
      <c r="AI1336" s="803"/>
      <c r="AJ1336" s="803"/>
      <c r="AK1336" s="803"/>
      <c r="AL1336" s="803"/>
      <c r="AM1336" s="803"/>
      <c r="AN1336" s="803"/>
      <c r="AO1336" s="803"/>
      <c r="AP1336" s="803"/>
      <c r="AQ1336" s="803"/>
      <c r="AR1336" s="803"/>
      <c r="AS1336" s="803"/>
      <c r="AT1336" s="803"/>
      <c r="AU1336" s="803"/>
      <c r="AV1336" s="803"/>
      <c r="AW1336" s="803"/>
      <c r="AX1336" s="803"/>
      <c r="AY1336" s="803"/>
      <c r="AZ1336" s="803"/>
      <c r="BA1336" s="803"/>
      <c r="BB1336" s="803"/>
      <c r="BC1336" s="803"/>
      <c r="BD1336" s="803"/>
      <c r="BE1336" s="803"/>
      <c r="BF1336" s="803"/>
      <c r="BG1336" s="803"/>
      <c r="BH1336" s="803"/>
      <c r="BI1336" s="803"/>
      <c r="BJ1336" s="803"/>
      <c r="BK1336" s="803"/>
      <c r="BL1336" s="803"/>
      <c r="BM1336" s="803"/>
      <c r="BN1336" s="803"/>
      <c r="BO1336" s="803"/>
      <c r="BP1336" s="803"/>
      <c r="BQ1336" s="803"/>
      <c r="BR1336" s="803"/>
      <c r="BS1336" s="803"/>
      <c r="BT1336" s="803"/>
      <c r="BU1336" s="803"/>
      <c r="BV1336" s="803"/>
      <c r="BW1336" s="803"/>
      <c r="BX1336" s="803"/>
      <c r="BY1336" s="803"/>
      <c r="BZ1336" s="803"/>
      <c r="CA1336" s="803"/>
      <c r="CB1336" s="803"/>
      <c r="CC1336" s="803"/>
      <c r="CD1336" s="803"/>
      <c r="CE1336" s="803"/>
      <c r="CF1336" s="803"/>
      <c r="CG1336" s="803"/>
      <c r="CH1336" s="803"/>
      <c r="CI1336" s="803"/>
      <c r="CJ1336" s="803"/>
      <c r="CK1336" s="803"/>
      <c r="CL1336" s="803"/>
      <c r="CM1336" s="803"/>
      <c r="CN1336" s="803"/>
      <c r="CO1336" s="803"/>
      <c r="CP1336" s="803"/>
      <c r="CQ1336" s="803"/>
      <c r="CR1336" s="803"/>
      <c r="CS1336" s="803"/>
      <c r="CT1336" s="803"/>
      <c r="CU1336" s="803"/>
      <c r="CV1336" s="803"/>
      <c r="CW1336" s="803"/>
      <c r="CX1336" s="803"/>
      <c r="CY1336" s="909"/>
      <c r="CZ1336" s="107"/>
      <c r="DA1336" s="803"/>
      <c r="DB1336" s="803"/>
      <c r="DC1336" s="803"/>
      <c r="DD1336" s="803"/>
      <c r="DE1336" s="803"/>
      <c r="DF1336" s="803"/>
      <c r="DG1336" s="803"/>
      <c r="DH1336" s="803"/>
      <c r="DI1336" s="803"/>
      <c r="DJ1336" s="803"/>
      <c r="DK1336" s="803"/>
      <c r="DL1336" s="803"/>
      <c r="DM1336" s="803"/>
      <c r="DN1336" s="803"/>
      <c r="DO1336" s="803"/>
      <c r="DP1336" s="803"/>
      <c r="DQ1336" s="803"/>
      <c r="DR1336" s="803"/>
      <c r="DS1336" s="803"/>
      <c r="DT1336" s="803"/>
      <c r="DU1336" s="803"/>
      <c r="DV1336" s="803"/>
      <c r="DW1336" s="803"/>
      <c r="DX1336" s="803"/>
      <c r="DY1336" s="803"/>
      <c r="DZ1336" s="803"/>
      <c r="EA1336" s="803"/>
      <c r="EB1336" s="803"/>
      <c r="EC1336" s="803"/>
      <c r="ED1336" s="803"/>
      <c r="EE1336" s="803"/>
      <c r="EF1336" s="803"/>
      <c r="EG1336" s="803"/>
      <c r="EH1336" s="803"/>
      <c r="EI1336" s="803"/>
      <c r="EJ1336" s="803"/>
      <c r="EK1336" s="803"/>
      <c r="EL1336" s="803"/>
      <c r="EM1336" s="803"/>
      <c r="EN1336" s="803"/>
      <c r="EO1336" s="803"/>
      <c r="EP1336" s="803"/>
      <c r="EQ1336" s="803"/>
      <c r="ER1336" s="803"/>
      <c r="ES1336" s="803"/>
      <c r="ET1336" s="803"/>
      <c r="EU1336" s="803"/>
      <c r="EV1336" s="803"/>
      <c r="EW1336" s="803"/>
      <c r="EX1336" s="803"/>
      <c r="EY1336" s="803"/>
      <c r="EZ1336" s="803"/>
      <c r="FA1336" s="803"/>
      <c r="FB1336" s="803"/>
      <c r="FC1336" s="803"/>
      <c r="FD1336" s="803"/>
      <c r="FE1336" s="803"/>
      <c r="FF1336" s="803"/>
      <c r="FG1336" s="803"/>
      <c r="FH1336" s="803"/>
      <c r="FI1336" s="803"/>
      <c r="FJ1336" s="803"/>
      <c r="FK1336" s="803"/>
      <c r="FL1336" s="803"/>
      <c r="FM1336" s="803"/>
      <c r="FN1336" s="803"/>
      <c r="FO1336" s="803"/>
      <c r="FP1336" s="803"/>
      <c r="FQ1336" s="803"/>
      <c r="FR1336" s="803"/>
      <c r="FS1336" s="803"/>
      <c r="FT1336" s="803"/>
      <c r="FU1336" s="803"/>
      <c r="FV1336" s="803"/>
      <c r="FW1336" s="803"/>
      <c r="FX1336" s="803"/>
      <c r="FY1336" s="803"/>
      <c r="FZ1336" s="803"/>
      <c r="GA1336" s="803"/>
      <c r="GB1336" s="803"/>
      <c r="GC1336" s="803"/>
      <c r="GD1336" s="803"/>
      <c r="GE1336" s="803"/>
      <c r="GF1336" s="803"/>
      <c r="GG1336" s="803"/>
      <c r="GH1336" s="803"/>
      <c r="GI1336" s="803"/>
      <c r="GJ1336" s="803"/>
      <c r="GK1336" s="803"/>
      <c r="GL1336" s="909"/>
    </row>
    <row r="1337" spans="1:194" s="1" customFormat="1" ht="15" x14ac:dyDescent="0.25">
      <c r="A1337" s="96" t="s">
        <v>17</v>
      </c>
      <c r="B1337" s="479" t="s">
        <v>1371</v>
      </c>
      <c r="C1337" s="806" t="str">
        <f t="shared" si="253"/>
        <v>England ICB - NHS Bath and North East Somerset, Swindon and Wiltshire Integrated Care Board</v>
      </c>
      <c r="D1337" s="71">
        <f t="shared" ref="D1337:E1342" si="255">I1337</f>
        <v>411174</v>
      </c>
      <c r="E1337" s="71">
        <f t="shared" si="255"/>
        <v>425953</v>
      </c>
      <c r="F1337" s="97">
        <f t="shared" ref="F1337:F1342" si="256">G1337+H1337</f>
        <v>963624</v>
      </c>
      <c r="G1337" s="804">
        <f t="shared" ref="G1337:G1342" si="257">SUM(M1337:CY1337)</f>
        <v>476033</v>
      </c>
      <c r="H1337" s="912">
        <f t="shared" ref="H1337:H1342" si="258">SUM(CZ1337:GL1337)</f>
        <v>487591</v>
      </c>
      <c r="I1337" s="910">
        <f t="shared" ref="I1337:I1378" si="259">SUM(Y1337:CY1337)</f>
        <v>411174</v>
      </c>
      <c r="J1337" s="910">
        <f t="shared" ref="J1337:J1378" si="260">SUM(DL1337:GL1337)</f>
        <v>425953</v>
      </c>
      <c r="K1337" s="94">
        <f t="shared" ref="K1337:K1342" si="261">SUM(M1337:AD1337)</f>
        <v>99740</v>
      </c>
      <c r="L1337" s="911">
        <f t="shared" ref="L1337:L1342" si="262">SUM(CZ1337:DQ1337)</f>
        <v>95184</v>
      </c>
      <c r="M1337" s="94">
        <v>4477</v>
      </c>
      <c r="N1337" s="805">
        <v>4861</v>
      </c>
      <c r="O1337" s="805">
        <v>4857</v>
      </c>
      <c r="P1337" s="805">
        <v>5120</v>
      </c>
      <c r="Q1337" s="805">
        <v>5340</v>
      </c>
      <c r="R1337" s="805">
        <v>5267</v>
      </c>
      <c r="S1337" s="805">
        <v>5565</v>
      </c>
      <c r="T1337" s="805">
        <v>5775</v>
      </c>
      <c r="U1337" s="805">
        <v>5677</v>
      </c>
      <c r="V1337" s="805">
        <v>5730</v>
      </c>
      <c r="W1337" s="805">
        <v>6094</v>
      </c>
      <c r="X1337" s="805">
        <v>6096</v>
      </c>
      <c r="Y1337" s="805">
        <v>6110</v>
      </c>
      <c r="Z1337" s="805">
        <v>5915</v>
      </c>
      <c r="AA1337" s="805">
        <v>5725</v>
      </c>
      <c r="AB1337" s="805">
        <v>5890</v>
      </c>
      <c r="AC1337" s="805">
        <v>5713</v>
      </c>
      <c r="AD1337" s="805">
        <v>5528</v>
      </c>
      <c r="AE1337" s="805">
        <v>6099</v>
      </c>
      <c r="AF1337" s="805">
        <v>6876</v>
      </c>
      <c r="AG1337" s="805">
        <v>6388</v>
      </c>
      <c r="AH1337" s="805">
        <v>5685</v>
      </c>
      <c r="AI1337" s="805">
        <v>5937</v>
      </c>
      <c r="AJ1337" s="805">
        <v>5922</v>
      </c>
      <c r="AK1337" s="805">
        <v>5776</v>
      </c>
      <c r="AL1337" s="805">
        <v>5647</v>
      </c>
      <c r="AM1337" s="805">
        <v>5858</v>
      </c>
      <c r="AN1337" s="805">
        <v>5531</v>
      </c>
      <c r="AO1337" s="805">
        <v>5733</v>
      </c>
      <c r="AP1337" s="805">
        <v>5627</v>
      </c>
      <c r="AQ1337" s="805">
        <v>5850</v>
      </c>
      <c r="AR1337" s="805">
        <v>5943</v>
      </c>
      <c r="AS1337" s="805">
        <v>6114</v>
      </c>
      <c r="AT1337" s="805">
        <v>6094</v>
      </c>
      <c r="AU1337" s="805">
        <v>6151</v>
      </c>
      <c r="AV1337" s="805">
        <v>6309</v>
      </c>
      <c r="AW1337" s="805">
        <v>6114</v>
      </c>
      <c r="AX1337" s="805">
        <v>6027</v>
      </c>
      <c r="AY1337" s="805">
        <v>6282</v>
      </c>
      <c r="AZ1337" s="805">
        <v>5922</v>
      </c>
      <c r="BA1337" s="805">
        <v>5871</v>
      </c>
      <c r="BB1337" s="805">
        <v>5951</v>
      </c>
      <c r="BC1337" s="805">
        <v>6020</v>
      </c>
      <c r="BD1337" s="805">
        <v>6187</v>
      </c>
      <c r="BE1337" s="805">
        <v>5775</v>
      </c>
      <c r="BF1337" s="805">
        <v>5379</v>
      </c>
      <c r="BG1337" s="805">
        <v>5331</v>
      </c>
      <c r="BH1337" s="805">
        <v>5709</v>
      </c>
      <c r="BI1337" s="805">
        <v>5799</v>
      </c>
      <c r="BJ1337" s="805">
        <v>6184</v>
      </c>
      <c r="BK1337" s="805">
        <v>6388</v>
      </c>
      <c r="BL1337" s="805">
        <v>6475</v>
      </c>
      <c r="BM1337" s="805">
        <v>6677</v>
      </c>
      <c r="BN1337" s="805">
        <v>6361</v>
      </c>
      <c r="BO1337" s="805">
        <v>6577</v>
      </c>
      <c r="BP1337" s="805">
        <v>6657</v>
      </c>
      <c r="BQ1337" s="805">
        <v>6748</v>
      </c>
      <c r="BR1337" s="805">
        <v>6835</v>
      </c>
      <c r="BS1337" s="805">
        <v>6717</v>
      </c>
      <c r="BT1337" s="805">
        <v>6662</v>
      </c>
      <c r="BU1337" s="805">
        <v>6554</v>
      </c>
      <c r="BV1337" s="805">
        <v>6364</v>
      </c>
      <c r="BW1337" s="805">
        <v>6190</v>
      </c>
      <c r="BX1337" s="805">
        <v>5814</v>
      </c>
      <c r="BY1337" s="805">
        <v>5478</v>
      </c>
      <c r="BZ1337" s="805">
        <v>5333</v>
      </c>
      <c r="CA1337" s="805">
        <v>5004</v>
      </c>
      <c r="CB1337" s="805">
        <v>4899</v>
      </c>
      <c r="CC1337" s="805">
        <v>4757</v>
      </c>
      <c r="CD1337" s="805">
        <v>4569</v>
      </c>
      <c r="CE1337" s="805">
        <v>4595</v>
      </c>
      <c r="CF1337" s="805">
        <v>4335</v>
      </c>
      <c r="CG1337" s="805">
        <v>4322</v>
      </c>
      <c r="CH1337" s="805">
        <v>4349</v>
      </c>
      <c r="CI1337" s="805">
        <v>4541</v>
      </c>
      <c r="CJ1337" s="805">
        <v>4699</v>
      </c>
      <c r="CK1337" s="805">
        <v>5003</v>
      </c>
      <c r="CL1337" s="805">
        <v>3836</v>
      </c>
      <c r="CM1337" s="805">
        <v>3450</v>
      </c>
      <c r="CN1337" s="805">
        <v>3356</v>
      </c>
      <c r="CO1337" s="805">
        <v>3094</v>
      </c>
      <c r="CP1337" s="805">
        <v>2626</v>
      </c>
      <c r="CQ1337" s="805">
        <v>2189</v>
      </c>
      <c r="CR1337" s="805">
        <v>2168</v>
      </c>
      <c r="CS1337" s="805">
        <v>2017</v>
      </c>
      <c r="CT1337" s="805">
        <v>1851</v>
      </c>
      <c r="CU1337" s="805">
        <v>1674</v>
      </c>
      <c r="CV1337" s="805">
        <v>1396</v>
      </c>
      <c r="CW1337" s="805">
        <v>1198</v>
      </c>
      <c r="CX1337" s="805">
        <v>1036</v>
      </c>
      <c r="CY1337" s="911">
        <v>3408</v>
      </c>
      <c r="CZ1337" s="94">
        <v>4214</v>
      </c>
      <c r="DA1337" s="805">
        <v>4718</v>
      </c>
      <c r="DB1337" s="805">
        <v>4671</v>
      </c>
      <c r="DC1337" s="805">
        <v>4862</v>
      </c>
      <c r="DD1337" s="805">
        <v>5065</v>
      </c>
      <c r="DE1337" s="805">
        <v>5169</v>
      </c>
      <c r="DF1337" s="805">
        <v>5321</v>
      </c>
      <c r="DG1337" s="805">
        <v>5425</v>
      </c>
      <c r="DH1337" s="805">
        <v>5397</v>
      </c>
      <c r="DI1337" s="805">
        <v>5522</v>
      </c>
      <c r="DJ1337" s="805">
        <v>5473</v>
      </c>
      <c r="DK1337" s="805">
        <v>5801</v>
      </c>
      <c r="DL1337" s="805">
        <v>5680</v>
      </c>
      <c r="DM1337" s="805">
        <v>5657</v>
      </c>
      <c r="DN1337" s="805">
        <v>5637</v>
      </c>
      <c r="DO1337" s="805">
        <v>5871</v>
      </c>
      <c r="DP1337" s="805">
        <v>5372</v>
      </c>
      <c r="DQ1337" s="805">
        <v>5329</v>
      </c>
      <c r="DR1337" s="805">
        <v>5521</v>
      </c>
      <c r="DS1337" s="805">
        <v>5756</v>
      </c>
      <c r="DT1337" s="805">
        <v>5196</v>
      </c>
      <c r="DU1337" s="805">
        <v>4940</v>
      </c>
      <c r="DV1337" s="805">
        <v>5387</v>
      </c>
      <c r="DW1337" s="805">
        <v>5054</v>
      </c>
      <c r="DX1337" s="805">
        <v>5175</v>
      </c>
      <c r="DY1337" s="805">
        <v>5324</v>
      </c>
      <c r="DZ1337" s="805">
        <v>5222</v>
      </c>
      <c r="EA1337" s="805">
        <v>5316</v>
      </c>
      <c r="EB1337" s="805">
        <v>5654</v>
      </c>
      <c r="EC1337" s="805">
        <v>5910</v>
      </c>
      <c r="ED1337" s="805">
        <v>5863</v>
      </c>
      <c r="EE1337" s="805">
        <v>6294</v>
      </c>
      <c r="EF1337" s="805">
        <v>6329</v>
      </c>
      <c r="EG1337" s="805">
        <v>6430</v>
      </c>
      <c r="EH1337" s="805">
        <v>6305</v>
      </c>
      <c r="EI1337" s="805">
        <v>6754</v>
      </c>
      <c r="EJ1337" s="805">
        <v>6280</v>
      </c>
      <c r="EK1337" s="805">
        <v>6342</v>
      </c>
      <c r="EL1337" s="805">
        <v>6424</v>
      </c>
      <c r="EM1337" s="805">
        <v>5995</v>
      </c>
      <c r="EN1337" s="805">
        <v>6316</v>
      </c>
      <c r="EO1337" s="805">
        <v>6191</v>
      </c>
      <c r="EP1337" s="805">
        <v>6133</v>
      </c>
      <c r="EQ1337" s="805">
        <v>6099</v>
      </c>
      <c r="ER1337" s="805">
        <v>6038</v>
      </c>
      <c r="ES1337" s="805">
        <v>5723</v>
      </c>
      <c r="ET1337" s="805">
        <v>5676</v>
      </c>
      <c r="EU1337" s="805">
        <v>5725</v>
      </c>
      <c r="EV1337" s="805">
        <v>6188</v>
      </c>
      <c r="EW1337" s="805">
        <v>6328</v>
      </c>
      <c r="EX1337" s="805">
        <v>6666</v>
      </c>
      <c r="EY1337" s="805">
        <v>6467</v>
      </c>
      <c r="EZ1337" s="805">
        <v>6831</v>
      </c>
      <c r="FA1337" s="805">
        <v>6705</v>
      </c>
      <c r="FB1337" s="805">
        <v>6802</v>
      </c>
      <c r="FC1337" s="805">
        <v>7051</v>
      </c>
      <c r="FD1337" s="805">
        <v>7034</v>
      </c>
      <c r="FE1337" s="805">
        <v>6862</v>
      </c>
      <c r="FF1337" s="805">
        <v>7004</v>
      </c>
      <c r="FG1337" s="805">
        <v>6690</v>
      </c>
      <c r="FH1337" s="805">
        <v>6647</v>
      </c>
      <c r="FI1337" s="805">
        <v>6662</v>
      </c>
      <c r="FJ1337" s="805">
        <v>6120</v>
      </c>
      <c r="FK1337" s="805">
        <v>5959</v>
      </c>
      <c r="FL1337" s="805">
        <v>5778</v>
      </c>
      <c r="FM1337" s="805">
        <v>5562</v>
      </c>
      <c r="FN1337" s="805">
        <v>5369</v>
      </c>
      <c r="FO1337" s="805">
        <v>5178</v>
      </c>
      <c r="FP1337" s="805">
        <v>5029</v>
      </c>
      <c r="FQ1337" s="805">
        <v>5175</v>
      </c>
      <c r="FR1337" s="805">
        <v>4921</v>
      </c>
      <c r="FS1337" s="805">
        <v>4769</v>
      </c>
      <c r="FT1337" s="805">
        <v>4774</v>
      </c>
      <c r="FU1337" s="805">
        <v>4911</v>
      </c>
      <c r="FV1337" s="805">
        <v>5048</v>
      </c>
      <c r="FW1337" s="805">
        <v>5069</v>
      </c>
      <c r="FX1337" s="805">
        <v>5634</v>
      </c>
      <c r="FY1337" s="805">
        <v>4367</v>
      </c>
      <c r="FZ1337" s="805">
        <v>4146</v>
      </c>
      <c r="GA1337" s="805">
        <v>3937</v>
      </c>
      <c r="GB1337" s="805">
        <v>3626</v>
      </c>
      <c r="GC1337" s="805">
        <v>3111</v>
      </c>
      <c r="GD1337" s="805">
        <v>2748</v>
      </c>
      <c r="GE1337" s="805">
        <v>2778</v>
      </c>
      <c r="GF1337" s="805">
        <v>2638</v>
      </c>
      <c r="GG1337" s="805">
        <v>2379</v>
      </c>
      <c r="GH1337" s="805">
        <v>2175</v>
      </c>
      <c r="GI1337" s="805">
        <v>2016</v>
      </c>
      <c r="GJ1337" s="805">
        <v>1754</v>
      </c>
      <c r="GK1337" s="805">
        <v>1482</v>
      </c>
      <c r="GL1337" s="911">
        <v>6645</v>
      </c>
    </row>
    <row r="1338" spans="1:194" s="1" customFormat="1" ht="15" x14ac:dyDescent="0.25">
      <c r="A1338" s="98" t="s">
        <v>17</v>
      </c>
      <c r="B1338" s="480" t="s">
        <v>1372</v>
      </c>
      <c r="C1338" s="123" t="str">
        <f t="shared" si="253"/>
        <v>England ICB - NHS Bedfordshire, Luton and Milton Keynes Integrated Care Board</v>
      </c>
      <c r="D1338" s="72">
        <f t="shared" si="255"/>
        <v>426216</v>
      </c>
      <c r="E1338" s="72">
        <f t="shared" si="255"/>
        <v>438928</v>
      </c>
      <c r="F1338" s="93">
        <f t="shared" si="256"/>
        <v>1025590</v>
      </c>
      <c r="G1338" s="51">
        <f t="shared" si="257"/>
        <v>508434</v>
      </c>
      <c r="H1338" s="52">
        <f t="shared" si="258"/>
        <v>517156</v>
      </c>
      <c r="I1338" s="910">
        <f t="shared" si="259"/>
        <v>426216</v>
      </c>
      <c r="J1338" s="910">
        <f t="shared" si="260"/>
        <v>438928</v>
      </c>
      <c r="K1338" s="95">
        <f t="shared" si="261"/>
        <v>124304</v>
      </c>
      <c r="L1338" s="50">
        <f t="shared" si="262"/>
        <v>117900</v>
      </c>
      <c r="M1338" s="95">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5">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ht="15" x14ac:dyDescent="0.25">
      <c r="A1339" s="98" t="s">
        <v>17</v>
      </c>
      <c r="B1339" s="480" t="s">
        <v>1373</v>
      </c>
      <c r="C1339" s="123" t="str">
        <f t="shared" si="253"/>
        <v>England ICB - NHS Birmingham and Solihull Integrated Care Board</v>
      </c>
      <c r="D1339" s="72">
        <f t="shared" si="255"/>
        <v>569881</v>
      </c>
      <c r="E1339" s="72">
        <f t="shared" si="255"/>
        <v>599078</v>
      </c>
      <c r="F1339" s="93">
        <f t="shared" si="256"/>
        <v>1389535</v>
      </c>
      <c r="G1339" s="51">
        <f t="shared" si="257"/>
        <v>682301</v>
      </c>
      <c r="H1339" s="52">
        <f t="shared" si="258"/>
        <v>707234</v>
      </c>
      <c r="I1339" s="910">
        <f t="shared" si="259"/>
        <v>569881</v>
      </c>
      <c r="J1339" s="910">
        <f t="shared" si="260"/>
        <v>599078</v>
      </c>
      <c r="K1339" s="95">
        <f t="shared" si="261"/>
        <v>173190</v>
      </c>
      <c r="L1339" s="50">
        <f t="shared" si="262"/>
        <v>165735</v>
      </c>
      <c r="M1339" s="95">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5">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ht="15" x14ac:dyDescent="0.25">
      <c r="A1340" s="98" t="s">
        <v>17</v>
      </c>
      <c r="B1340" s="480" t="s">
        <v>1374</v>
      </c>
      <c r="C1340" s="123" t="str">
        <f t="shared" si="253"/>
        <v>England ICB - NHS Black Country Integrated Care Board</v>
      </c>
      <c r="D1340" s="72">
        <f t="shared" si="255"/>
        <v>509932</v>
      </c>
      <c r="E1340" s="72">
        <f t="shared" si="255"/>
        <v>534155</v>
      </c>
      <c r="F1340" s="93">
        <f t="shared" si="256"/>
        <v>1235328</v>
      </c>
      <c r="G1340" s="51">
        <f t="shared" si="257"/>
        <v>608044</v>
      </c>
      <c r="H1340" s="52">
        <f t="shared" si="258"/>
        <v>627284</v>
      </c>
      <c r="I1340" s="910">
        <f t="shared" si="259"/>
        <v>509932</v>
      </c>
      <c r="J1340" s="910">
        <f t="shared" si="260"/>
        <v>534155</v>
      </c>
      <c r="K1340" s="95">
        <f t="shared" si="261"/>
        <v>149187</v>
      </c>
      <c r="L1340" s="50">
        <f t="shared" si="262"/>
        <v>141176</v>
      </c>
      <c r="M1340" s="95">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5">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ht="15" x14ac:dyDescent="0.25">
      <c r="A1341" s="98" t="s">
        <v>17</v>
      </c>
      <c r="B1341" s="480" t="s">
        <v>1375</v>
      </c>
      <c r="C1341" s="123" t="str">
        <f t="shared" si="253"/>
        <v>England ICB - NHS Bristol, North Somerset and South Gloucestershire Integrated Care Board</v>
      </c>
      <c r="D1341" s="72">
        <f t="shared" si="255"/>
        <v>429240</v>
      </c>
      <c r="E1341" s="72">
        <f t="shared" si="255"/>
        <v>443458</v>
      </c>
      <c r="F1341" s="93">
        <f t="shared" si="256"/>
        <v>1003207</v>
      </c>
      <c r="G1341" s="51">
        <f t="shared" si="257"/>
        <v>496182</v>
      </c>
      <c r="H1341" s="52">
        <f t="shared" si="258"/>
        <v>507025</v>
      </c>
      <c r="I1341" s="910">
        <f t="shared" si="259"/>
        <v>429240</v>
      </c>
      <c r="J1341" s="910">
        <f t="shared" si="260"/>
        <v>443458</v>
      </c>
      <c r="K1341" s="95">
        <f t="shared" si="261"/>
        <v>100903</v>
      </c>
      <c r="L1341" s="50">
        <f t="shared" si="262"/>
        <v>95986</v>
      </c>
      <c r="M1341" s="95">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5">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ht="15" x14ac:dyDescent="0.25">
      <c r="A1342" s="98" t="s">
        <v>17</v>
      </c>
      <c r="B1342" s="480" t="s">
        <v>1376</v>
      </c>
      <c r="C1342" s="123" t="str">
        <f t="shared" si="253"/>
        <v>England ICB - NHS Buckinghamshire, Oxfordshire and Berkshire West Integrated Care Board</v>
      </c>
      <c r="D1342" s="72">
        <f t="shared" si="255"/>
        <v>768306</v>
      </c>
      <c r="E1342" s="72">
        <f t="shared" si="255"/>
        <v>800712</v>
      </c>
      <c r="F1342" s="93">
        <f t="shared" si="256"/>
        <v>1821112</v>
      </c>
      <c r="G1342" s="51">
        <f t="shared" si="257"/>
        <v>897804</v>
      </c>
      <c r="H1342" s="52">
        <f t="shared" si="258"/>
        <v>923308</v>
      </c>
      <c r="I1342" s="910">
        <f t="shared" si="259"/>
        <v>768306</v>
      </c>
      <c r="J1342" s="910">
        <f t="shared" si="260"/>
        <v>800712</v>
      </c>
      <c r="K1342" s="95">
        <f t="shared" si="261"/>
        <v>200053</v>
      </c>
      <c r="L1342" s="50">
        <f t="shared" si="262"/>
        <v>189691</v>
      </c>
      <c r="M1342" s="95">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5">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ht="15" x14ac:dyDescent="0.25">
      <c r="A1343" s="98" t="s">
        <v>17</v>
      </c>
      <c r="B1343" s="480" t="s">
        <v>1377</v>
      </c>
      <c r="C1343" s="123" t="str">
        <f t="shared" si="253"/>
        <v>England ICB - NHS Cambridgeshire and Peterborough Integrated Care Board</v>
      </c>
      <c r="D1343" s="72">
        <f t="shared" ref="D1343:D1367" si="263">I1343</f>
        <v>396332</v>
      </c>
      <c r="E1343" s="72">
        <f t="shared" ref="E1343:E1367" si="264">J1343</f>
        <v>410448</v>
      </c>
      <c r="F1343" s="93">
        <f t="shared" ref="F1343:F1367" si="265">G1343+H1343</f>
        <v>936812</v>
      </c>
      <c r="G1343" s="51">
        <f t="shared" ref="G1343:G1367" si="266">SUM(M1343:CY1343)</f>
        <v>462911</v>
      </c>
      <c r="H1343" s="52">
        <f t="shared" ref="H1343:H1367" si="267">SUM(CZ1343:GL1343)</f>
        <v>473901</v>
      </c>
      <c r="I1343" s="910">
        <f t="shared" si="259"/>
        <v>396332</v>
      </c>
      <c r="J1343" s="910">
        <f t="shared" si="260"/>
        <v>410448</v>
      </c>
      <c r="K1343" s="95">
        <f t="shared" ref="K1343:K1367" si="268">SUM(M1343:AD1343)</f>
        <v>101294</v>
      </c>
      <c r="L1343" s="50">
        <f t="shared" ref="L1343:L1367" si="269">SUM(CZ1343:DQ1343)</f>
        <v>96159</v>
      </c>
      <c r="M1343" s="95">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5">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ht="15" x14ac:dyDescent="0.25">
      <c r="A1344" s="98" t="s">
        <v>17</v>
      </c>
      <c r="B1344" s="480" t="s">
        <v>1378</v>
      </c>
      <c r="C1344" s="123" t="str">
        <f t="shared" si="253"/>
        <v>England ICB - NHS Cheshire and Merseyside Integrated Care Board</v>
      </c>
      <c r="D1344" s="72">
        <f t="shared" si="263"/>
        <v>1086864</v>
      </c>
      <c r="E1344" s="72">
        <f t="shared" si="264"/>
        <v>1155355</v>
      </c>
      <c r="F1344" s="93">
        <f t="shared" si="265"/>
        <v>2576920</v>
      </c>
      <c r="G1344" s="51">
        <f t="shared" si="266"/>
        <v>1258577</v>
      </c>
      <c r="H1344" s="52">
        <f t="shared" si="267"/>
        <v>1318343</v>
      </c>
      <c r="I1344" s="910">
        <f t="shared" si="259"/>
        <v>1086864</v>
      </c>
      <c r="J1344" s="910">
        <f t="shared" si="260"/>
        <v>1155355</v>
      </c>
      <c r="K1344" s="95">
        <f t="shared" si="268"/>
        <v>262887</v>
      </c>
      <c r="L1344" s="50">
        <f t="shared" si="269"/>
        <v>248853</v>
      </c>
      <c r="M1344" s="95">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5">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ht="15" x14ac:dyDescent="0.25">
      <c r="A1345" s="98" t="s">
        <v>17</v>
      </c>
      <c r="B1345" s="480" t="s">
        <v>1379</v>
      </c>
      <c r="C1345" s="123" t="str">
        <f t="shared" si="253"/>
        <v>England ICB - NHS Cornwall and the Isles of Scilly Integrated Care Board</v>
      </c>
      <c r="D1345" s="72">
        <f t="shared" si="263"/>
        <v>248326</v>
      </c>
      <c r="E1345" s="72">
        <f t="shared" si="264"/>
        <v>266912</v>
      </c>
      <c r="F1345" s="93">
        <f t="shared" si="265"/>
        <v>583754</v>
      </c>
      <c r="G1345" s="51">
        <f t="shared" si="266"/>
        <v>283423</v>
      </c>
      <c r="H1345" s="52">
        <f t="shared" si="267"/>
        <v>300331</v>
      </c>
      <c r="I1345" s="910">
        <f t="shared" si="259"/>
        <v>248326</v>
      </c>
      <c r="J1345" s="910">
        <f t="shared" si="260"/>
        <v>266912</v>
      </c>
      <c r="K1345" s="95">
        <f t="shared" si="268"/>
        <v>54801</v>
      </c>
      <c r="L1345" s="50">
        <f t="shared" si="269"/>
        <v>51996</v>
      </c>
      <c r="M1345" s="95">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5">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ht="15" x14ac:dyDescent="0.25">
      <c r="A1346" s="98" t="s">
        <v>17</v>
      </c>
      <c r="B1346" s="480" t="s">
        <v>1380</v>
      </c>
      <c r="C1346" s="123" t="str">
        <f t="shared" si="253"/>
        <v>England ICB - NHS Coventry and Warwickshire Integrated Care Board</v>
      </c>
      <c r="D1346" s="72">
        <f t="shared" si="263"/>
        <v>414671</v>
      </c>
      <c r="E1346" s="72">
        <f t="shared" si="264"/>
        <v>424777</v>
      </c>
      <c r="F1346" s="93">
        <f t="shared" si="265"/>
        <v>973251</v>
      </c>
      <c r="G1346" s="51">
        <f t="shared" si="266"/>
        <v>482962</v>
      </c>
      <c r="H1346" s="52">
        <f t="shared" si="267"/>
        <v>490289</v>
      </c>
      <c r="I1346" s="910">
        <f t="shared" si="259"/>
        <v>414671</v>
      </c>
      <c r="J1346" s="910">
        <f t="shared" si="260"/>
        <v>424777</v>
      </c>
      <c r="K1346" s="95">
        <f t="shared" si="268"/>
        <v>103871</v>
      </c>
      <c r="L1346" s="50">
        <f t="shared" si="269"/>
        <v>99437</v>
      </c>
      <c r="M1346" s="95">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5">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ht="15" x14ac:dyDescent="0.25">
      <c r="A1347" s="98" t="s">
        <v>17</v>
      </c>
      <c r="B1347" s="480" t="s">
        <v>1381</v>
      </c>
      <c r="C1347" s="123" t="str">
        <f t="shared" si="253"/>
        <v>England ICB - NHS Derby and Derbyshire Integrated Care Board</v>
      </c>
      <c r="D1347" s="72">
        <f t="shared" si="263"/>
        <v>459823</v>
      </c>
      <c r="E1347" s="72">
        <f t="shared" si="264"/>
        <v>478885</v>
      </c>
      <c r="F1347" s="93">
        <f t="shared" si="265"/>
        <v>1077632</v>
      </c>
      <c r="G1347" s="51">
        <f t="shared" si="266"/>
        <v>530385</v>
      </c>
      <c r="H1347" s="52">
        <f t="shared" si="267"/>
        <v>547247</v>
      </c>
      <c r="I1347" s="910">
        <f t="shared" si="259"/>
        <v>459823</v>
      </c>
      <c r="J1347" s="910">
        <f t="shared" si="260"/>
        <v>478885</v>
      </c>
      <c r="K1347" s="95">
        <f t="shared" si="268"/>
        <v>109372</v>
      </c>
      <c r="L1347" s="50">
        <f t="shared" si="269"/>
        <v>105189</v>
      </c>
      <c r="M1347" s="95">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5">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ht="15" x14ac:dyDescent="0.25">
      <c r="A1348" s="98" t="s">
        <v>17</v>
      </c>
      <c r="B1348" s="480" t="s">
        <v>1382</v>
      </c>
      <c r="C1348" s="123" t="str">
        <f t="shared" si="253"/>
        <v>England ICB - NHS Devon Integrated Care Board</v>
      </c>
      <c r="D1348" s="72">
        <f t="shared" si="263"/>
        <v>533154</v>
      </c>
      <c r="E1348" s="72">
        <f t="shared" si="264"/>
        <v>567795</v>
      </c>
      <c r="F1348" s="93">
        <f t="shared" si="265"/>
        <v>1245819</v>
      </c>
      <c r="G1348" s="51">
        <f t="shared" si="266"/>
        <v>607697</v>
      </c>
      <c r="H1348" s="52">
        <f t="shared" si="267"/>
        <v>638122</v>
      </c>
      <c r="I1348" s="910">
        <f t="shared" si="259"/>
        <v>533154</v>
      </c>
      <c r="J1348" s="910">
        <f t="shared" si="260"/>
        <v>567795</v>
      </c>
      <c r="K1348" s="95">
        <f t="shared" si="268"/>
        <v>116039</v>
      </c>
      <c r="L1348" s="50">
        <f t="shared" si="269"/>
        <v>109886</v>
      </c>
      <c r="M1348" s="95">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5">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ht="15" x14ac:dyDescent="0.25">
      <c r="A1349" s="98" t="s">
        <v>17</v>
      </c>
      <c r="B1349" s="480" t="s">
        <v>1383</v>
      </c>
      <c r="C1349" s="123" t="str">
        <f t="shared" si="253"/>
        <v>England ICB - NHS Dorset Integrated Care Board</v>
      </c>
      <c r="D1349" s="72">
        <f t="shared" si="263"/>
        <v>340728</v>
      </c>
      <c r="E1349" s="72">
        <f t="shared" si="264"/>
        <v>363355</v>
      </c>
      <c r="F1349" s="93">
        <f t="shared" si="265"/>
        <v>793575</v>
      </c>
      <c r="G1349" s="51">
        <f t="shared" si="266"/>
        <v>386551</v>
      </c>
      <c r="H1349" s="52">
        <f t="shared" si="267"/>
        <v>407024</v>
      </c>
      <c r="I1349" s="910">
        <f t="shared" si="259"/>
        <v>340728</v>
      </c>
      <c r="J1349" s="910">
        <f t="shared" si="260"/>
        <v>363355</v>
      </c>
      <c r="K1349" s="95">
        <f t="shared" si="268"/>
        <v>72430</v>
      </c>
      <c r="L1349" s="50">
        <f t="shared" si="269"/>
        <v>68924</v>
      </c>
      <c r="M1349" s="95">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5">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ht="15" x14ac:dyDescent="0.25">
      <c r="A1350" s="98" t="s">
        <v>17</v>
      </c>
      <c r="B1350" s="480" t="s">
        <v>1384</v>
      </c>
      <c r="C1350" s="123" t="str">
        <f t="shared" si="253"/>
        <v>England ICB - NHS Frimley Integrated Care Board</v>
      </c>
      <c r="D1350" s="72">
        <f t="shared" si="263"/>
        <v>327414</v>
      </c>
      <c r="E1350" s="72">
        <f t="shared" si="264"/>
        <v>339064</v>
      </c>
      <c r="F1350" s="93">
        <f t="shared" si="265"/>
        <v>781303</v>
      </c>
      <c r="G1350" s="51">
        <f t="shared" si="266"/>
        <v>386282</v>
      </c>
      <c r="H1350" s="52">
        <f t="shared" si="267"/>
        <v>395021</v>
      </c>
      <c r="I1350" s="910">
        <f t="shared" si="259"/>
        <v>327414</v>
      </c>
      <c r="J1350" s="910">
        <f t="shared" si="260"/>
        <v>339064</v>
      </c>
      <c r="K1350" s="95">
        <f t="shared" si="268"/>
        <v>91734</v>
      </c>
      <c r="L1350" s="50">
        <f t="shared" si="269"/>
        <v>86391</v>
      </c>
      <c r="M1350" s="95">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5">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ht="15" x14ac:dyDescent="0.25">
      <c r="A1351" s="98" t="s">
        <v>17</v>
      </c>
      <c r="B1351" s="480" t="s">
        <v>1385</v>
      </c>
      <c r="C1351" s="123" t="str">
        <f t="shared" si="253"/>
        <v>England ICB - NHS Gloucestershire Integrated Care Board</v>
      </c>
      <c r="D1351" s="72">
        <f t="shared" si="263"/>
        <v>279320</v>
      </c>
      <c r="E1351" s="72">
        <f t="shared" si="264"/>
        <v>295884</v>
      </c>
      <c r="F1351" s="93">
        <f t="shared" si="265"/>
        <v>659158</v>
      </c>
      <c r="G1351" s="51">
        <f t="shared" si="266"/>
        <v>322317</v>
      </c>
      <c r="H1351" s="52">
        <f t="shared" si="267"/>
        <v>336841</v>
      </c>
      <c r="I1351" s="910">
        <f t="shared" si="259"/>
        <v>279320</v>
      </c>
      <c r="J1351" s="910">
        <f t="shared" si="260"/>
        <v>295884</v>
      </c>
      <c r="K1351" s="95">
        <f t="shared" si="268"/>
        <v>66091</v>
      </c>
      <c r="L1351" s="50">
        <f t="shared" si="269"/>
        <v>63892</v>
      </c>
      <c r="M1351" s="95">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5">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ht="15" x14ac:dyDescent="0.25">
      <c r="A1352" s="98" t="s">
        <v>17</v>
      </c>
      <c r="B1352" s="480" t="s">
        <v>1386</v>
      </c>
      <c r="C1352" s="123" t="str">
        <f t="shared" si="253"/>
        <v>England ICB - NHS Greater Manchester Integrated Care Board</v>
      </c>
      <c r="D1352" s="72">
        <f t="shared" si="263"/>
        <v>1227570</v>
      </c>
      <c r="E1352" s="72">
        <f t="shared" si="264"/>
        <v>1274470</v>
      </c>
      <c r="F1352" s="93">
        <f t="shared" si="265"/>
        <v>2941141</v>
      </c>
      <c r="G1352" s="51">
        <f t="shared" si="266"/>
        <v>1451934</v>
      </c>
      <c r="H1352" s="52">
        <f t="shared" si="267"/>
        <v>1489207</v>
      </c>
      <c r="I1352" s="910">
        <f t="shared" si="259"/>
        <v>1227570</v>
      </c>
      <c r="J1352" s="910">
        <f t="shared" si="260"/>
        <v>1274470</v>
      </c>
      <c r="K1352" s="95">
        <f t="shared" si="268"/>
        <v>342934</v>
      </c>
      <c r="L1352" s="50">
        <f t="shared" si="269"/>
        <v>326159</v>
      </c>
      <c r="M1352" s="95">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5">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ht="15" x14ac:dyDescent="0.25">
      <c r="A1353" s="98" t="s">
        <v>17</v>
      </c>
      <c r="B1353" s="480" t="s">
        <v>1387</v>
      </c>
      <c r="C1353" s="123" t="str">
        <f t="shared" si="253"/>
        <v>England ICB - NHS Hampshire and Isle of Wight Integrated Care Board</v>
      </c>
      <c r="D1353" s="72">
        <f t="shared" si="263"/>
        <v>791319</v>
      </c>
      <c r="E1353" s="72">
        <f t="shared" si="264"/>
        <v>831917</v>
      </c>
      <c r="F1353" s="93">
        <f t="shared" si="265"/>
        <v>1861294</v>
      </c>
      <c r="G1353" s="51">
        <f t="shared" si="266"/>
        <v>913244</v>
      </c>
      <c r="H1353" s="52">
        <f t="shared" si="267"/>
        <v>948050</v>
      </c>
      <c r="I1353" s="910">
        <f t="shared" si="259"/>
        <v>791319</v>
      </c>
      <c r="J1353" s="910">
        <f t="shared" si="260"/>
        <v>831917</v>
      </c>
      <c r="K1353" s="95">
        <f t="shared" si="268"/>
        <v>186978</v>
      </c>
      <c r="L1353" s="50">
        <f t="shared" si="269"/>
        <v>177840</v>
      </c>
      <c r="M1353" s="95">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5">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ht="15" x14ac:dyDescent="0.25">
      <c r="A1354" s="98" t="s">
        <v>17</v>
      </c>
      <c r="B1354" s="480" t="s">
        <v>1388</v>
      </c>
      <c r="C1354" s="123" t="str">
        <f t="shared" si="253"/>
        <v>England ICB - NHS Herefordshire and Worcestershire Integrated Care Board</v>
      </c>
      <c r="D1354" s="72">
        <f t="shared" si="263"/>
        <v>343886</v>
      </c>
      <c r="E1354" s="72">
        <f t="shared" si="264"/>
        <v>363219</v>
      </c>
      <c r="F1354" s="93">
        <f t="shared" si="265"/>
        <v>806163</v>
      </c>
      <c r="G1354" s="51">
        <f t="shared" si="266"/>
        <v>394690</v>
      </c>
      <c r="H1354" s="52">
        <f t="shared" si="267"/>
        <v>411473</v>
      </c>
      <c r="I1354" s="910">
        <f t="shared" si="259"/>
        <v>343886</v>
      </c>
      <c r="J1354" s="910">
        <f t="shared" si="260"/>
        <v>363219</v>
      </c>
      <c r="K1354" s="95">
        <f t="shared" si="268"/>
        <v>79517</v>
      </c>
      <c r="L1354" s="50">
        <f t="shared" si="269"/>
        <v>74950</v>
      </c>
      <c r="M1354" s="95">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5">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ht="15" x14ac:dyDescent="0.25">
      <c r="A1355" s="98" t="s">
        <v>17</v>
      </c>
      <c r="B1355" s="480" t="s">
        <v>1389</v>
      </c>
      <c r="C1355" s="123" t="str">
        <f t="shared" si="253"/>
        <v>England ICB - NHS Hertfordshire and West Essex Integrated Care Board</v>
      </c>
      <c r="D1355" s="72">
        <f t="shared" si="263"/>
        <v>628427</v>
      </c>
      <c r="E1355" s="72">
        <f t="shared" si="264"/>
        <v>669888</v>
      </c>
      <c r="F1355" s="93">
        <f t="shared" si="265"/>
        <v>1521130</v>
      </c>
      <c r="G1355" s="51">
        <f t="shared" si="266"/>
        <v>742421</v>
      </c>
      <c r="H1355" s="52">
        <f t="shared" si="267"/>
        <v>778709</v>
      </c>
      <c r="I1355" s="910">
        <f t="shared" si="259"/>
        <v>628427</v>
      </c>
      <c r="J1355" s="910">
        <f t="shared" si="260"/>
        <v>669888</v>
      </c>
      <c r="K1355" s="95">
        <f t="shared" si="268"/>
        <v>174573</v>
      </c>
      <c r="L1355" s="50">
        <f t="shared" si="269"/>
        <v>166410</v>
      </c>
      <c r="M1355" s="95">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5">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ht="15" x14ac:dyDescent="0.25">
      <c r="A1356" s="98" t="s">
        <v>17</v>
      </c>
      <c r="B1356" s="480" t="s">
        <v>1390</v>
      </c>
      <c r="C1356" s="123" t="str">
        <f t="shared" si="253"/>
        <v>England ICB - NHS Humber and North Yorkshire Integrated Care Board</v>
      </c>
      <c r="D1356" s="72">
        <f t="shared" si="263"/>
        <v>741277</v>
      </c>
      <c r="E1356" s="72">
        <f t="shared" si="264"/>
        <v>777244</v>
      </c>
      <c r="F1356" s="93">
        <f t="shared" si="265"/>
        <v>1730818</v>
      </c>
      <c r="G1356" s="51">
        <f t="shared" si="266"/>
        <v>850218</v>
      </c>
      <c r="H1356" s="52">
        <f t="shared" si="267"/>
        <v>880600</v>
      </c>
      <c r="I1356" s="910">
        <f t="shared" si="259"/>
        <v>741277</v>
      </c>
      <c r="J1356" s="910">
        <f t="shared" si="260"/>
        <v>777244</v>
      </c>
      <c r="K1356" s="95">
        <f t="shared" si="268"/>
        <v>170377</v>
      </c>
      <c r="L1356" s="50">
        <f t="shared" si="269"/>
        <v>161274</v>
      </c>
      <c r="M1356" s="95">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5">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ht="15" x14ac:dyDescent="0.25">
      <c r="A1357" s="98" t="s">
        <v>17</v>
      </c>
      <c r="B1357" s="480" t="s">
        <v>1391</v>
      </c>
      <c r="C1357" s="123" t="str">
        <f t="shared" si="253"/>
        <v>England ICB - NHS Kent and Medway Integrated Care Board</v>
      </c>
      <c r="D1357" s="72">
        <f t="shared" si="263"/>
        <v>786433</v>
      </c>
      <c r="E1357" s="72">
        <f t="shared" si="264"/>
        <v>839926</v>
      </c>
      <c r="F1357" s="93">
        <f t="shared" si="265"/>
        <v>1894984</v>
      </c>
      <c r="G1357" s="51">
        <f t="shared" si="266"/>
        <v>924312</v>
      </c>
      <c r="H1357" s="52">
        <f t="shared" si="267"/>
        <v>970672</v>
      </c>
      <c r="I1357" s="910">
        <f t="shared" si="259"/>
        <v>786433</v>
      </c>
      <c r="J1357" s="910">
        <f t="shared" si="260"/>
        <v>839926</v>
      </c>
      <c r="K1357" s="95">
        <f t="shared" si="268"/>
        <v>211233</v>
      </c>
      <c r="L1357" s="50">
        <f t="shared" si="269"/>
        <v>200311</v>
      </c>
      <c r="M1357" s="95">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5">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ht="15" x14ac:dyDescent="0.25">
      <c r="A1358" s="98" t="s">
        <v>17</v>
      </c>
      <c r="B1358" s="480" t="s">
        <v>1392</v>
      </c>
      <c r="C1358" s="123" t="str">
        <f t="shared" si="253"/>
        <v>England ICB - NHS Lancashire and South Cumbria Integrated Care Board</v>
      </c>
      <c r="D1358" s="72">
        <f t="shared" si="263"/>
        <v>747731</v>
      </c>
      <c r="E1358" s="72">
        <f t="shared" si="264"/>
        <v>777823</v>
      </c>
      <c r="F1358" s="93">
        <f t="shared" si="265"/>
        <v>1755103</v>
      </c>
      <c r="G1358" s="51">
        <f t="shared" si="266"/>
        <v>864910</v>
      </c>
      <c r="H1358" s="52">
        <f t="shared" si="267"/>
        <v>890193</v>
      </c>
      <c r="I1358" s="910">
        <f t="shared" si="259"/>
        <v>747731</v>
      </c>
      <c r="J1358" s="910">
        <f t="shared" si="260"/>
        <v>777823</v>
      </c>
      <c r="K1358" s="95">
        <f t="shared" si="268"/>
        <v>182864</v>
      </c>
      <c r="L1358" s="50">
        <f t="shared" si="269"/>
        <v>174598</v>
      </c>
      <c r="M1358" s="95">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5">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ht="15" x14ac:dyDescent="0.25">
      <c r="A1359" s="98" t="s">
        <v>17</v>
      </c>
      <c r="B1359" s="480" t="s">
        <v>1393</v>
      </c>
      <c r="C1359" s="123" t="str">
        <f t="shared" si="253"/>
        <v>England ICB - NHS Leicester, Leicestershire and Rutland Integrated Care Board</v>
      </c>
      <c r="D1359" s="72">
        <f t="shared" si="263"/>
        <v>490211</v>
      </c>
      <c r="E1359" s="72">
        <f t="shared" si="264"/>
        <v>502575</v>
      </c>
      <c r="F1359" s="93">
        <f t="shared" si="265"/>
        <v>1148331</v>
      </c>
      <c r="G1359" s="51">
        <f t="shared" si="266"/>
        <v>570094</v>
      </c>
      <c r="H1359" s="52">
        <f t="shared" si="267"/>
        <v>578237</v>
      </c>
      <c r="I1359" s="910">
        <f t="shared" si="259"/>
        <v>490211</v>
      </c>
      <c r="J1359" s="910">
        <f t="shared" si="260"/>
        <v>502575</v>
      </c>
      <c r="K1359" s="95">
        <f t="shared" si="268"/>
        <v>124368</v>
      </c>
      <c r="L1359" s="50">
        <f t="shared" si="269"/>
        <v>116628</v>
      </c>
      <c r="M1359" s="95">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5">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ht="15" x14ac:dyDescent="0.25">
      <c r="A1360" s="98" t="s">
        <v>17</v>
      </c>
      <c r="B1360" s="480" t="s">
        <v>1394</v>
      </c>
      <c r="C1360" s="123" t="str">
        <f t="shared" si="253"/>
        <v>England ICB - NHS Lincolnshire Integrated Care Board</v>
      </c>
      <c r="D1360" s="72">
        <f t="shared" si="263"/>
        <v>335551</v>
      </c>
      <c r="E1360" s="72">
        <f t="shared" si="264"/>
        <v>353206</v>
      </c>
      <c r="F1360" s="93">
        <f t="shared" si="265"/>
        <v>783660</v>
      </c>
      <c r="G1360" s="51">
        <f t="shared" si="266"/>
        <v>384241</v>
      </c>
      <c r="H1360" s="52">
        <f t="shared" si="267"/>
        <v>399419</v>
      </c>
      <c r="I1360" s="910">
        <f t="shared" si="259"/>
        <v>335551</v>
      </c>
      <c r="J1360" s="910">
        <f t="shared" si="260"/>
        <v>353206</v>
      </c>
      <c r="K1360" s="95">
        <f t="shared" si="268"/>
        <v>75390</v>
      </c>
      <c r="L1360" s="50">
        <f t="shared" si="269"/>
        <v>72050</v>
      </c>
      <c r="M1360" s="95">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5">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ht="15" x14ac:dyDescent="0.25">
      <c r="A1361" s="98" t="s">
        <v>17</v>
      </c>
      <c r="B1361" s="480" t="s">
        <v>1395</v>
      </c>
      <c r="C1361" s="123" t="str">
        <f t="shared" si="253"/>
        <v>England ICB - NHS Mid and South Essex Integrated Care Board</v>
      </c>
      <c r="D1361" s="72">
        <f t="shared" si="263"/>
        <v>506851</v>
      </c>
      <c r="E1361" s="72">
        <f t="shared" si="264"/>
        <v>540757</v>
      </c>
      <c r="F1361" s="93">
        <f t="shared" si="265"/>
        <v>1221579</v>
      </c>
      <c r="G1361" s="51">
        <f t="shared" si="266"/>
        <v>596045</v>
      </c>
      <c r="H1361" s="52">
        <f t="shared" si="267"/>
        <v>625534</v>
      </c>
      <c r="I1361" s="910">
        <f t="shared" si="259"/>
        <v>506851</v>
      </c>
      <c r="J1361" s="910">
        <f t="shared" si="260"/>
        <v>540757</v>
      </c>
      <c r="K1361" s="95">
        <f t="shared" si="268"/>
        <v>135587</v>
      </c>
      <c r="L1361" s="50">
        <f t="shared" si="269"/>
        <v>128828</v>
      </c>
      <c r="M1361" s="95">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5">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ht="15" x14ac:dyDescent="0.25">
      <c r="A1362" s="98" t="s">
        <v>17</v>
      </c>
      <c r="B1362" s="480" t="s">
        <v>1396</v>
      </c>
      <c r="C1362" s="123" t="str">
        <f t="shared" si="253"/>
        <v>England ICB - NHS Norfolk and Waveney Integrated Care Board</v>
      </c>
      <c r="D1362" s="72">
        <f t="shared" si="263"/>
        <v>452588</v>
      </c>
      <c r="E1362" s="72">
        <f t="shared" si="264"/>
        <v>476055</v>
      </c>
      <c r="F1362" s="93">
        <f t="shared" si="265"/>
        <v>1052926</v>
      </c>
      <c r="G1362" s="51">
        <f t="shared" si="266"/>
        <v>516243</v>
      </c>
      <c r="H1362" s="52">
        <f t="shared" si="267"/>
        <v>536683</v>
      </c>
      <c r="I1362" s="910">
        <f t="shared" si="259"/>
        <v>452588</v>
      </c>
      <c r="J1362" s="910">
        <f t="shared" si="260"/>
        <v>476055</v>
      </c>
      <c r="K1362" s="95">
        <f t="shared" si="268"/>
        <v>98471</v>
      </c>
      <c r="L1362" s="50">
        <f t="shared" si="269"/>
        <v>93443</v>
      </c>
      <c r="M1362" s="95">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5">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ht="15" x14ac:dyDescent="0.25">
      <c r="A1363" s="98" t="s">
        <v>17</v>
      </c>
      <c r="B1363" s="480" t="s">
        <v>1397</v>
      </c>
      <c r="C1363" s="123" t="str">
        <f t="shared" si="253"/>
        <v>England ICB - NHS North Central London Integrated Care Board</v>
      </c>
      <c r="D1363" s="72">
        <f t="shared" si="263"/>
        <v>584437</v>
      </c>
      <c r="E1363" s="72">
        <f t="shared" si="264"/>
        <v>650115</v>
      </c>
      <c r="F1363" s="93">
        <f t="shared" si="265"/>
        <v>1430905</v>
      </c>
      <c r="G1363" s="51">
        <f t="shared" si="266"/>
        <v>684631</v>
      </c>
      <c r="H1363" s="52">
        <f t="shared" si="267"/>
        <v>746274</v>
      </c>
      <c r="I1363" s="910">
        <f t="shared" si="259"/>
        <v>584437</v>
      </c>
      <c r="J1363" s="910">
        <f t="shared" si="260"/>
        <v>650115</v>
      </c>
      <c r="K1363" s="95">
        <f t="shared" si="268"/>
        <v>153426</v>
      </c>
      <c r="L1363" s="50">
        <f t="shared" si="269"/>
        <v>147320</v>
      </c>
      <c r="M1363" s="95">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5">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ht="15" x14ac:dyDescent="0.25">
      <c r="A1364" s="98" t="s">
        <v>17</v>
      </c>
      <c r="B1364" s="480" t="s">
        <v>1398</v>
      </c>
      <c r="C1364" s="123" t="str">
        <f t="shared" si="253"/>
        <v>England ICB - NHS North East and North Cumbria Integrated Care Board</v>
      </c>
      <c r="D1364" s="72">
        <f t="shared" si="263"/>
        <v>1290543</v>
      </c>
      <c r="E1364" s="72">
        <f t="shared" si="264"/>
        <v>1359698</v>
      </c>
      <c r="F1364" s="93">
        <f t="shared" si="265"/>
        <v>3036452</v>
      </c>
      <c r="G1364" s="51">
        <f t="shared" si="266"/>
        <v>1488804</v>
      </c>
      <c r="H1364" s="52">
        <f t="shared" si="267"/>
        <v>1547648</v>
      </c>
      <c r="I1364" s="910">
        <f t="shared" si="259"/>
        <v>1290543</v>
      </c>
      <c r="J1364" s="910">
        <f t="shared" si="260"/>
        <v>1359698</v>
      </c>
      <c r="K1364" s="95">
        <f t="shared" si="268"/>
        <v>305902</v>
      </c>
      <c r="L1364" s="50">
        <f t="shared" si="269"/>
        <v>290247</v>
      </c>
      <c r="M1364" s="95">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5">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ht="15" x14ac:dyDescent="0.25">
      <c r="A1365" s="98" t="s">
        <v>17</v>
      </c>
      <c r="B1365" s="480" t="s">
        <v>1399</v>
      </c>
      <c r="C1365" s="123" t="str">
        <f t="shared" si="253"/>
        <v>England ICB - NHS North East London Integrated Care Board</v>
      </c>
      <c r="D1365" s="72">
        <f t="shared" si="263"/>
        <v>848968</v>
      </c>
      <c r="E1365" s="72">
        <f t="shared" si="264"/>
        <v>884551</v>
      </c>
      <c r="F1365" s="93">
        <f t="shared" si="265"/>
        <v>2048958</v>
      </c>
      <c r="G1365" s="51">
        <f t="shared" si="266"/>
        <v>1009659</v>
      </c>
      <c r="H1365" s="52">
        <f t="shared" si="267"/>
        <v>1039299</v>
      </c>
      <c r="I1365" s="910">
        <f t="shared" si="259"/>
        <v>848968</v>
      </c>
      <c r="J1365" s="910">
        <f t="shared" si="260"/>
        <v>884551</v>
      </c>
      <c r="K1365" s="95">
        <f t="shared" si="268"/>
        <v>239963</v>
      </c>
      <c r="L1365" s="50">
        <f t="shared" si="269"/>
        <v>231198</v>
      </c>
      <c r="M1365" s="95">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5">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ht="15" x14ac:dyDescent="0.25">
      <c r="A1366" s="98" t="s">
        <v>17</v>
      </c>
      <c r="B1366" s="480" t="s">
        <v>1400</v>
      </c>
      <c r="C1366" s="123" t="str">
        <f t="shared" si="253"/>
        <v>England ICB - NHS North West London Integrated Care Board</v>
      </c>
      <c r="D1366" s="72">
        <f>I1366</f>
        <v>898706</v>
      </c>
      <c r="E1366" s="72">
        <f>J1366</f>
        <v>949934</v>
      </c>
      <c r="F1366" s="93">
        <f>G1366+H1366</f>
        <v>2137848</v>
      </c>
      <c r="G1366" s="51">
        <f>SUM(M1366:CY1366)</f>
        <v>1046571</v>
      </c>
      <c r="H1366" s="52">
        <f>SUM(CZ1366:GL1366)</f>
        <v>1091277</v>
      </c>
      <c r="I1366" s="910">
        <f t="shared" si="259"/>
        <v>898706</v>
      </c>
      <c r="J1366" s="910">
        <f t="shared" si="260"/>
        <v>949934</v>
      </c>
      <c r="K1366" s="95">
        <f>SUM(M1366:AD1366)</f>
        <v>225782</v>
      </c>
      <c r="L1366" s="50">
        <f>SUM(CZ1366:DQ1366)</f>
        <v>214840</v>
      </c>
      <c r="M1366" s="95">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5">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ht="15" x14ac:dyDescent="0.25">
      <c r="A1367" s="98" t="s">
        <v>17</v>
      </c>
      <c r="B1367" s="480" t="s">
        <v>1401</v>
      </c>
      <c r="C1367" s="123" t="str">
        <f t="shared" si="253"/>
        <v>England ICB - NHS Northamptonshire Integrated Care Board</v>
      </c>
      <c r="D1367" s="72">
        <f t="shared" si="263"/>
        <v>336968</v>
      </c>
      <c r="E1367" s="72">
        <f t="shared" si="264"/>
        <v>349306</v>
      </c>
      <c r="F1367" s="93">
        <f t="shared" si="265"/>
        <v>800273</v>
      </c>
      <c r="G1367" s="51">
        <f t="shared" si="266"/>
        <v>395182</v>
      </c>
      <c r="H1367" s="52">
        <f t="shared" si="267"/>
        <v>405091</v>
      </c>
      <c r="I1367" s="910">
        <f t="shared" si="259"/>
        <v>336968</v>
      </c>
      <c r="J1367" s="910">
        <f t="shared" si="260"/>
        <v>349306</v>
      </c>
      <c r="K1367" s="95">
        <f t="shared" si="268"/>
        <v>89442</v>
      </c>
      <c r="L1367" s="50">
        <f t="shared" si="269"/>
        <v>85819</v>
      </c>
      <c r="M1367" s="95">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5">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ht="15" x14ac:dyDescent="0.25">
      <c r="A1368" s="98" t="s">
        <v>17</v>
      </c>
      <c r="B1368" s="480" t="s">
        <v>1402</v>
      </c>
      <c r="C1368" s="123" t="str">
        <f t="shared" si="253"/>
        <v>England ICB - NHS Nottingham and Nottinghamshire Integrated Care Board</v>
      </c>
      <c r="D1368" s="72">
        <f t="shared" ref="D1368:E1372" si="270">I1368</f>
        <v>498646</v>
      </c>
      <c r="E1368" s="72">
        <f t="shared" si="270"/>
        <v>522151</v>
      </c>
      <c r="F1368" s="93">
        <f>G1368+H1368</f>
        <v>1175324</v>
      </c>
      <c r="G1368" s="51">
        <f>SUM(M1368:CY1368)</f>
        <v>577723</v>
      </c>
      <c r="H1368" s="52">
        <f>SUM(CZ1368:GL1368)</f>
        <v>597601</v>
      </c>
      <c r="I1368" s="910">
        <f t="shared" si="259"/>
        <v>498646</v>
      </c>
      <c r="J1368" s="910">
        <f t="shared" si="260"/>
        <v>522151</v>
      </c>
      <c r="K1368" s="95">
        <f>SUM(M1368:AD1368)</f>
        <v>120620</v>
      </c>
      <c r="L1368" s="50">
        <f>SUM(CZ1368:DQ1368)</f>
        <v>114772</v>
      </c>
      <c r="M1368" s="95">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5">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ht="15" x14ac:dyDescent="0.25">
      <c r="A1369" s="98" t="s">
        <v>17</v>
      </c>
      <c r="B1369" s="480" t="s">
        <v>1403</v>
      </c>
      <c r="C1369" s="123" t="str">
        <f t="shared" si="253"/>
        <v>England ICB - NHS Shropshire, Telford and Wrekin Integrated Care Board</v>
      </c>
      <c r="D1369" s="72">
        <f t="shared" si="270"/>
        <v>223560</v>
      </c>
      <c r="E1369" s="72">
        <f t="shared" si="270"/>
        <v>232707</v>
      </c>
      <c r="F1369" s="93">
        <f>G1369+H1369</f>
        <v>521402</v>
      </c>
      <c r="G1369" s="51">
        <f>SUM(M1369:CY1369)</f>
        <v>256930</v>
      </c>
      <c r="H1369" s="52">
        <f>SUM(CZ1369:GL1369)</f>
        <v>264472</v>
      </c>
      <c r="I1369" s="910">
        <f t="shared" si="259"/>
        <v>223560</v>
      </c>
      <c r="J1369" s="910">
        <f t="shared" si="260"/>
        <v>232707</v>
      </c>
      <c r="K1369" s="95">
        <f>SUM(M1369:AD1369)</f>
        <v>52375</v>
      </c>
      <c r="L1369" s="50">
        <f>SUM(CZ1369:DQ1369)</f>
        <v>49739</v>
      </c>
      <c r="M1369" s="95">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5">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ht="15" x14ac:dyDescent="0.25">
      <c r="A1370" s="98" t="s">
        <v>17</v>
      </c>
      <c r="B1370" s="480" t="s">
        <v>1404</v>
      </c>
      <c r="C1370" s="123" t="str">
        <f t="shared" si="253"/>
        <v>England ICB - NHS Somerset Integrated Care Board</v>
      </c>
      <c r="D1370" s="72">
        <f t="shared" si="270"/>
        <v>249083</v>
      </c>
      <c r="E1370" s="72">
        <f t="shared" si="270"/>
        <v>263065</v>
      </c>
      <c r="F1370" s="93">
        <f>G1370+H1370</f>
        <v>582892</v>
      </c>
      <c r="G1370" s="51">
        <f>SUM(M1370:CY1370)</f>
        <v>285245</v>
      </c>
      <c r="H1370" s="52">
        <f>SUM(CZ1370:GL1370)</f>
        <v>297647</v>
      </c>
      <c r="I1370" s="910">
        <f t="shared" si="259"/>
        <v>249083</v>
      </c>
      <c r="J1370" s="910">
        <f t="shared" si="260"/>
        <v>263065</v>
      </c>
      <c r="K1370" s="95">
        <f>SUM(M1370:AD1370)</f>
        <v>57095</v>
      </c>
      <c r="L1370" s="50">
        <f>SUM(CZ1370:DQ1370)</f>
        <v>54522</v>
      </c>
      <c r="M1370" s="95">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5">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ht="15" x14ac:dyDescent="0.25">
      <c r="A1371" s="98" t="s">
        <v>17</v>
      </c>
      <c r="B1371" s="480" t="s">
        <v>1405</v>
      </c>
      <c r="C1371" s="123" t="str">
        <f t="shared" si="253"/>
        <v>England ICB - NHS South East London Integrated Care Board</v>
      </c>
      <c r="D1371" s="72">
        <f t="shared" si="270"/>
        <v>748983</v>
      </c>
      <c r="E1371" s="72">
        <f t="shared" si="270"/>
        <v>818107</v>
      </c>
      <c r="F1371" s="93">
        <f>G1371+H1371</f>
        <v>1813867</v>
      </c>
      <c r="G1371" s="51">
        <f>SUM(M1371:CY1371)</f>
        <v>874675</v>
      </c>
      <c r="H1371" s="52">
        <f>SUM(CZ1371:GL1371)</f>
        <v>939192</v>
      </c>
      <c r="I1371" s="910">
        <f t="shared" si="259"/>
        <v>748983</v>
      </c>
      <c r="J1371" s="910">
        <f t="shared" si="260"/>
        <v>818107</v>
      </c>
      <c r="K1371" s="95">
        <f>SUM(M1371:AD1371)</f>
        <v>189837</v>
      </c>
      <c r="L1371" s="50">
        <f>SUM(CZ1371:DQ1371)</f>
        <v>182548</v>
      </c>
      <c r="M1371" s="95">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5">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ht="15" x14ac:dyDescent="0.25">
      <c r="A1372" s="98" t="s">
        <v>17</v>
      </c>
      <c r="B1372" s="480" t="s">
        <v>1406</v>
      </c>
      <c r="C1372" s="123" t="str">
        <f t="shared" si="253"/>
        <v>England ICB - NHS South West London Integrated Care Board</v>
      </c>
      <c r="D1372" s="72">
        <f t="shared" si="270"/>
        <v>621476</v>
      </c>
      <c r="E1372" s="72">
        <f t="shared" si="270"/>
        <v>684489</v>
      </c>
      <c r="F1372" s="93">
        <f>G1372+H1372</f>
        <v>1524270</v>
      </c>
      <c r="G1372" s="51">
        <f>SUM(M1372:CY1372)</f>
        <v>732969</v>
      </c>
      <c r="H1372" s="52">
        <f>SUM(CZ1372:GL1372)</f>
        <v>791301</v>
      </c>
      <c r="I1372" s="910">
        <f t="shared" si="259"/>
        <v>621476</v>
      </c>
      <c r="J1372" s="910">
        <f t="shared" si="260"/>
        <v>684489</v>
      </c>
      <c r="K1372" s="95">
        <f>SUM(M1372:AD1372)</f>
        <v>168176</v>
      </c>
      <c r="L1372" s="50">
        <f>SUM(CZ1372:DQ1372)</f>
        <v>160809</v>
      </c>
      <c r="M1372" s="95">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5">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ht="15" x14ac:dyDescent="0.25">
      <c r="A1373" s="98" t="s">
        <v>17</v>
      </c>
      <c r="B1373" s="480" t="s">
        <v>1407</v>
      </c>
      <c r="C1373" s="123" t="str">
        <f t="shared" si="253"/>
        <v>England ICB - NHS South Yorkshire Integrated Care Board</v>
      </c>
      <c r="D1373" s="72">
        <f t="shared" ref="D1373:D1378" si="271">I1373</f>
        <v>597919</v>
      </c>
      <c r="E1373" s="72">
        <f t="shared" ref="E1373:E1378" si="272">J1373</f>
        <v>618307</v>
      </c>
      <c r="F1373" s="93">
        <f t="shared" ref="F1373:F1378" si="273">G1373+H1373</f>
        <v>1406269</v>
      </c>
      <c r="G1373" s="51">
        <f t="shared" ref="G1373:G1378" si="274">SUM(M1373:CY1373)</f>
        <v>695103</v>
      </c>
      <c r="H1373" s="52">
        <f t="shared" ref="H1373:H1378" si="275">SUM(CZ1373:GL1373)</f>
        <v>711166</v>
      </c>
      <c r="I1373" s="910">
        <f t="shared" si="259"/>
        <v>597919</v>
      </c>
      <c r="J1373" s="910">
        <f t="shared" si="260"/>
        <v>618307</v>
      </c>
      <c r="K1373" s="95">
        <f t="shared" ref="K1373:K1378" si="276">SUM(M1373:AD1373)</f>
        <v>148130</v>
      </c>
      <c r="L1373" s="50">
        <f t="shared" ref="L1373:L1378" si="277">SUM(CZ1373:DQ1373)</f>
        <v>141259</v>
      </c>
      <c r="M1373" s="95">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5">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ht="15" x14ac:dyDescent="0.25">
      <c r="A1374" s="98" t="s">
        <v>17</v>
      </c>
      <c r="B1374" s="480" t="s">
        <v>1408</v>
      </c>
      <c r="C1374" s="123" t="str">
        <f t="shared" si="253"/>
        <v>England ICB - NHS Staffordshire and Stoke-on-Trent Integrated Care Board</v>
      </c>
      <c r="D1374" s="72">
        <f t="shared" si="271"/>
        <v>496157</v>
      </c>
      <c r="E1374" s="72">
        <f t="shared" si="272"/>
        <v>510235</v>
      </c>
      <c r="F1374" s="93">
        <f t="shared" si="273"/>
        <v>1157868</v>
      </c>
      <c r="G1374" s="51">
        <f t="shared" si="274"/>
        <v>573424</v>
      </c>
      <c r="H1374" s="52">
        <f t="shared" si="275"/>
        <v>584444</v>
      </c>
      <c r="I1374" s="910">
        <f t="shared" si="259"/>
        <v>496157</v>
      </c>
      <c r="J1374" s="910">
        <f t="shared" si="260"/>
        <v>510235</v>
      </c>
      <c r="K1374" s="95">
        <f t="shared" si="276"/>
        <v>118485</v>
      </c>
      <c r="L1374" s="50">
        <f t="shared" si="277"/>
        <v>113632</v>
      </c>
      <c r="M1374" s="95">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5">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ht="15" x14ac:dyDescent="0.25">
      <c r="A1375" s="98" t="s">
        <v>17</v>
      </c>
      <c r="B1375" s="480" t="s">
        <v>1409</v>
      </c>
      <c r="C1375" s="123" t="str">
        <f t="shared" si="253"/>
        <v>England ICB - NHS Suffolk and North East Essex Integrated Care Board</v>
      </c>
      <c r="D1375" s="72">
        <f t="shared" si="271"/>
        <v>429706</v>
      </c>
      <c r="E1375" s="72">
        <f t="shared" si="272"/>
        <v>450094</v>
      </c>
      <c r="F1375" s="93">
        <f t="shared" si="273"/>
        <v>1008048</v>
      </c>
      <c r="G1375" s="51">
        <f t="shared" si="274"/>
        <v>495520</v>
      </c>
      <c r="H1375" s="52">
        <f t="shared" si="275"/>
        <v>512528</v>
      </c>
      <c r="I1375" s="910">
        <f t="shared" si="259"/>
        <v>429706</v>
      </c>
      <c r="J1375" s="910">
        <f t="shared" si="260"/>
        <v>450094</v>
      </c>
      <c r="K1375" s="95">
        <f t="shared" si="276"/>
        <v>100967</v>
      </c>
      <c r="L1375" s="50">
        <f t="shared" si="277"/>
        <v>96061</v>
      </c>
      <c r="M1375" s="95">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5">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ht="15" x14ac:dyDescent="0.25">
      <c r="A1376" s="98" t="s">
        <v>17</v>
      </c>
      <c r="B1376" s="480" t="s">
        <v>1410</v>
      </c>
      <c r="C1376" s="123" t="str">
        <f t="shared" si="253"/>
        <v>England ICB - NHS Surrey Heartlands Integrated Care Board</v>
      </c>
      <c r="D1376" s="72">
        <f t="shared" si="271"/>
        <v>445108</v>
      </c>
      <c r="E1376" s="72">
        <f t="shared" si="272"/>
        <v>473882</v>
      </c>
      <c r="F1376" s="93">
        <f t="shared" si="273"/>
        <v>1069330</v>
      </c>
      <c r="G1376" s="51">
        <f t="shared" si="274"/>
        <v>522021</v>
      </c>
      <c r="H1376" s="52">
        <f t="shared" si="275"/>
        <v>547309</v>
      </c>
      <c r="I1376" s="910">
        <f t="shared" si="259"/>
        <v>445108</v>
      </c>
      <c r="J1376" s="910">
        <f t="shared" si="260"/>
        <v>473882</v>
      </c>
      <c r="K1376" s="95">
        <f t="shared" si="276"/>
        <v>118780</v>
      </c>
      <c r="L1376" s="50">
        <f t="shared" si="277"/>
        <v>113883</v>
      </c>
      <c r="M1376" s="95">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5">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ht="15" x14ac:dyDescent="0.25">
      <c r="A1377" s="98" t="s">
        <v>17</v>
      </c>
      <c r="B1377" s="480" t="s">
        <v>1411</v>
      </c>
      <c r="C1377" s="123" t="str">
        <f t="shared" si="253"/>
        <v>England ICB - NHS Sussex Integrated Care Board</v>
      </c>
      <c r="D1377" s="72">
        <f t="shared" si="271"/>
        <v>734235</v>
      </c>
      <c r="E1377" s="72">
        <f t="shared" si="272"/>
        <v>792944</v>
      </c>
      <c r="F1377" s="93">
        <f t="shared" si="273"/>
        <v>1738739</v>
      </c>
      <c r="G1377" s="51">
        <f t="shared" si="274"/>
        <v>842672</v>
      </c>
      <c r="H1377" s="52">
        <f t="shared" si="275"/>
        <v>896067</v>
      </c>
      <c r="I1377" s="910">
        <f t="shared" si="259"/>
        <v>734235</v>
      </c>
      <c r="J1377" s="910">
        <f t="shared" si="260"/>
        <v>792944</v>
      </c>
      <c r="K1377" s="95">
        <f t="shared" si="276"/>
        <v>169313</v>
      </c>
      <c r="L1377" s="50">
        <f t="shared" si="277"/>
        <v>160666</v>
      </c>
      <c r="M1377" s="95">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5">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ht="15" x14ac:dyDescent="0.25">
      <c r="A1378" s="98" t="s">
        <v>17</v>
      </c>
      <c r="B1378" s="480" t="s">
        <v>1412</v>
      </c>
      <c r="C1378" s="123" t="str">
        <f t="shared" si="253"/>
        <v>England ICB - NHS West Yorkshire Integrated Care Board</v>
      </c>
      <c r="D1378" s="72">
        <f t="shared" si="271"/>
        <v>1021685</v>
      </c>
      <c r="E1378" s="72">
        <f t="shared" si="272"/>
        <v>1075559</v>
      </c>
      <c r="F1378" s="93">
        <f t="shared" si="273"/>
        <v>2454129</v>
      </c>
      <c r="G1378" s="51">
        <f t="shared" si="274"/>
        <v>1203690</v>
      </c>
      <c r="H1378" s="52">
        <f t="shared" si="275"/>
        <v>1250439</v>
      </c>
      <c r="I1378" s="910">
        <f t="shared" si="259"/>
        <v>1021685</v>
      </c>
      <c r="J1378" s="910">
        <f t="shared" si="260"/>
        <v>1075559</v>
      </c>
      <c r="K1378" s="95">
        <f t="shared" si="276"/>
        <v>279121</v>
      </c>
      <c r="L1378" s="50">
        <f t="shared" si="277"/>
        <v>266839</v>
      </c>
      <c r="M1378" s="95">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5">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4" customFormat="1" ht="15" x14ac:dyDescent="0.25">
      <c r="A1379" s="101"/>
      <c r="B1379" s="481"/>
      <c r="C1379" s="108"/>
      <c r="D1379" s="121">
        <f t="shared" ref="D1379:L1379" si="278">SUM(D1337:D1378)</f>
        <v>24279405</v>
      </c>
      <c r="E1379" s="121">
        <f t="shared" si="278"/>
        <v>25586983</v>
      </c>
      <c r="F1379" s="121">
        <f t="shared" si="278"/>
        <v>57690323</v>
      </c>
      <c r="G1379" s="121">
        <f t="shared" si="278"/>
        <v>28283074</v>
      </c>
      <c r="H1379" s="121">
        <f t="shared" si="278"/>
        <v>29407249</v>
      </c>
      <c r="I1379" s="121">
        <f t="shared" si="278"/>
        <v>24279405</v>
      </c>
      <c r="J1379" s="121">
        <f t="shared" si="278"/>
        <v>25586983</v>
      </c>
      <c r="K1379" s="121">
        <f t="shared" si="278"/>
        <v>6145602</v>
      </c>
      <c r="L1379" s="121">
        <f t="shared" si="278"/>
        <v>5853044</v>
      </c>
      <c r="M1379" s="121"/>
      <c r="N1379" s="103"/>
      <c r="O1379" s="103"/>
      <c r="P1379" s="103"/>
      <c r="Q1379" s="103"/>
      <c r="R1379" s="103"/>
      <c r="S1379" s="103"/>
      <c r="T1379" s="103"/>
      <c r="U1379" s="103"/>
      <c r="V1379" s="103"/>
      <c r="W1379" s="103"/>
      <c r="X1379" s="103"/>
      <c r="Y1379" s="103"/>
      <c r="Z1379" s="103"/>
      <c r="AA1379" s="103"/>
      <c r="AB1379" s="103"/>
      <c r="AC1379" s="103"/>
      <c r="AD1379" s="103"/>
      <c r="AE1379" s="103"/>
      <c r="AF1379" s="103"/>
      <c r="AG1379" s="103"/>
      <c r="AH1379" s="103"/>
      <c r="AI1379" s="103"/>
      <c r="AJ1379" s="103"/>
      <c r="AK1379" s="103"/>
      <c r="AL1379" s="103"/>
      <c r="AM1379" s="103"/>
      <c r="AN1379" s="103"/>
      <c r="AO1379" s="103"/>
      <c r="AP1379" s="103"/>
      <c r="AQ1379" s="103"/>
      <c r="AR1379" s="103"/>
      <c r="AS1379" s="103"/>
      <c r="AT1379" s="103"/>
      <c r="AU1379" s="103"/>
      <c r="AV1379" s="103"/>
      <c r="AW1379" s="103"/>
      <c r="AX1379" s="103"/>
      <c r="AY1379" s="103"/>
      <c r="AZ1379" s="103"/>
      <c r="BA1379" s="103"/>
      <c r="BB1379" s="103"/>
      <c r="BC1379" s="103"/>
      <c r="BD1379" s="103"/>
      <c r="BE1379" s="103"/>
      <c r="BF1379" s="103"/>
      <c r="BG1379" s="103"/>
      <c r="BH1379" s="103"/>
      <c r="BI1379" s="103"/>
      <c r="BJ1379" s="103"/>
      <c r="BK1379" s="103"/>
      <c r="BL1379" s="103"/>
      <c r="BM1379" s="103"/>
      <c r="BN1379" s="103"/>
      <c r="BO1379" s="103"/>
      <c r="BP1379" s="103"/>
      <c r="BQ1379" s="103"/>
      <c r="BR1379" s="103"/>
      <c r="BS1379" s="103"/>
      <c r="BT1379" s="103"/>
      <c r="BU1379" s="103"/>
      <c r="BV1379" s="103"/>
      <c r="BW1379" s="103"/>
      <c r="BX1379" s="103"/>
      <c r="BY1379" s="103"/>
      <c r="BZ1379" s="103"/>
      <c r="CA1379" s="103"/>
      <c r="CB1379" s="103"/>
      <c r="CC1379" s="103"/>
      <c r="CD1379" s="103"/>
      <c r="CE1379" s="103"/>
      <c r="CF1379" s="103"/>
      <c r="CG1379" s="103"/>
      <c r="CH1379" s="103"/>
      <c r="CI1379" s="103"/>
      <c r="CJ1379" s="103"/>
      <c r="CK1379" s="103"/>
      <c r="CL1379" s="103"/>
      <c r="CM1379" s="103"/>
      <c r="CN1379" s="103"/>
      <c r="CO1379" s="103"/>
      <c r="CP1379" s="103"/>
      <c r="CQ1379" s="103"/>
      <c r="CR1379" s="103"/>
      <c r="CS1379" s="103"/>
      <c r="CT1379" s="103"/>
      <c r="CU1379" s="103"/>
      <c r="CV1379" s="103"/>
      <c r="CW1379" s="103"/>
      <c r="CX1379" s="103"/>
      <c r="CY1379" s="102"/>
      <c r="CZ1379" s="122"/>
      <c r="DA1379" s="103"/>
      <c r="DB1379" s="103"/>
      <c r="DC1379" s="103"/>
      <c r="DD1379" s="103"/>
      <c r="DE1379" s="103"/>
      <c r="DF1379" s="103"/>
      <c r="DG1379" s="103"/>
      <c r="DH1379" s="103"/>
      <c r="DI1379" s="103"/>
      <c r="DJ1379" s="103"/>
      <c r="DK1379" s="103"/>
      <c r="DL1379" s="103"/>
      <c r="DM1379" s="103"/>
      <c r="DN1379" s="103"/>
      <c r="DO1379" s="103"/>
      <c r="DP1379" s="103"/>
      <c r="DQ1379" s="103"/>
      <c r="DR1379" s="103"/>
      <c r="DS1379" s="103"/>
      <c r="DT1379" s="103"/>
      <c r="DU1379" s="103"/>
      <c r="DV1379" s="103"/>
      <c r="DW1379" s="103"/>
      <c r="DX1379" s="103"/>
      <c r="DY1379" s="103"/>
      <c r="DZ1379" s="103"/>
      <c r="EA1379" s="103"/>
      <c r="EB1379" s="103"/>
      <c r="EC1379" s="103"/>
      <c r="ED1379" s="103"/>
      <c r="EE1379" s="103"/>
      <c r="EF1379" s="103"/>
      <c r="EG1379" s="103"/>
      <c r="EH1379" s="103"/>
      <c r="EI1379" s="103"/>
      <c r="EJ1379" s="103"/>
      <c r="EK1379" s="103"/>
      <c r="EL1379" s="103"/>
      <c r="EM1379" s="103"/>
      <c r="EN1379" s="103"/>
      <c r="EO1379" s="103"/>
      <c r="EP1379" s="103"/>
      <c r="EQ1379" s="103"/>
      <c r="ER1379" s="103"/>
      <c r="ES1379" s="103"/>
      <c r="ET1379" s="103"/>
      <c r="EU1379" s="103"/>
      <c r="EV1379" s="103"/>
      <c r="EW1379" s="103"/>
      <c r="EX1379" s="103"/>
      <c r="EY1379" s="103"/>
      <c r="EZ1379" s="103"/>
      <c r="FA1379" s="103"/>
      <c r="FB1379" s="103"/>
      <c r="FC1379" s="103"/>
      <c r="FD1379" s="103"/>
      <c r="FE1379" s="103"/>
      <c r="FF1379" s="103"/>
      <c r="FG1379" s="103"/>
      <c r="FH1379" s="103"/>
      <c r="FI1379" s="103"/>
      <c r="FJ1379" s="103"/>
      <c r="FK1379" s="103"/>
      <c r="FL1379" s="103"/>
      <c r="FM1379" s="103"/>
      <c r="FN1379" s="103"/>
      <c r="FO1379" s="103"/>
      <c r="FP1379" s="103"/>
      <c r="FQ1379" s="103"/>
      <c r="FR1379" s="103"/>
      <c r="FS1379" s="103"/>
      <c r="FT1379" s="103"/>
      <c r="FU1379" s="103"/>
      <c r="FV1379" s="103"/>
      <c r="FW1379" s="103"/>
      <c r="FX1379" s="103"/>
      <c r="FY1379" s="103"/>
      <c r="FZ1379" s="103"/>
      <c r="GA1379" s="103"/>
      <c r="GB1379" s="103"/>
      <c r="GC1379" s="103"/>
      <c r="GD1379" s="103"/>
      <c r="GE1379" s="103"/>
      <c r="GF1379" s="103"/>
      <c r="GG1379" s="103"/>
      <c r="GH1379" s="103"/>
      <c r="GI1379" s="103"/>
      <c r="GJ1379" s="103"/>
      <c r="GK1379" s="103"/>
      <c r="GL1379" s="102"/>
    </row>
    <row r="1380" spans="1:194" s="1" customFormat="1" ht="15" x14ac:dyDescent="0.25">
      <c r="A1380" s="30" t="s">
        <v>46</v>
      </c>
      <c r="B1380" s="1" t="s">
        <v>1413</v>
      </c>
      <c r="C1380" s="68" t="str">
        <f>CONCATENATE(A1380," - ",B1380)</f>
        <v>LA England - Adur</v>
      </c>
      <c r="D1380" s="911">
        <f t="shared" ref="D1380:D1444" si="279">I1380</f>
        <v>26980</v>
      </c>
      <c r="E1380" s="911">
        <f t="shared" ref="E1380:E1444" si="280">J1380</f>
        <v>29323</v>
      </c>
      <c r="F1380" s="804">
        <f t="shared" ref="F1380:F1444" si="281">G1380+H1380</f>
        <v>64687</v>
      </c>
      <c r="G1380" s="804">
        <f t="shared" ref="G1380:G1444" si="282">SUM(M1380:CY1380)</f>
        <v>31332</v>
      </c>
      <c r="H1380" s="912">
        <f t="shared" ref="H1380:H1444" si="283">SUM(CZ1380:GL1380)</f>
        <v>33355</v>
      </c>
      <c r="I1380" s="910">
        <f t="shared" ref="I1380:I1443" si="284">SUM(Y1380:CY1380)</f>
        <v>26980</v>
      </c>
      <c r="J1380" s="910">
        <f t="shared" ref="J1380:J1443" si="285">SUM(DL1380:GL1380)</f>
        <v>29323</v>
      </c>
      <c r="K1380" s="49">
        <f t="shared" ref="K1380:K1444" si="286">SUM(M1380:AD1380)</f>
        <v>6824</v>
      </c>
      <c r="L1380" s="911">
        <f t="shared" ref="L1380:L1444" si="287">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ht="15" x14ac:dyDescent="0.25">
      <c r="A1381" s="30" t="s">
        <v>46</v>
      </c>
      <c r="B1381" s="1" t="s">
        <v>1414</v>
      </c>
      <c r="C1381" s="29" t="str">
        <f>CONCATENATE(A1381," - ",B1381)</f>
        <v>LA England - Amber Valley</v>
      </c>
      <c r="D1381" s="50">
        <f>I1381</f>
        <v>55003</v>
      </c>
      <c r="E1381" s="50">
        <f>J1381</f>
        <v>57330</v>
      </c>
      <c r="F1381" s="51">
        <f>G1381+H1381</f>
        <v>127709</v>
      </c>
      <c r="G1381" s="51">
        <f>SUM(M1381:CY1381)</f>
        <v>62806</v>
      </c>
      <c r="H1381" s="52">
        <f>SUM(CZ1381:GL1381)</f>
        <v>64903</v>
      </c>
      <c r="I1381" s="910">
        <f t="shared" si="284"/>
        <v>55003</v>
      </c>
      <c r="J1381" s="910">
        <f t="shared" si="285"/>
        <v>57330</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ht="15" x14ac:dyDescent="0.25">
      <c r="A1382" s="30" t="s">
        <v>46</v>
      </c>
      <c r="B1382" s="1" t="s">
        <v>1415</v>
      </c>
      <c r="C1382" s="29" t="str">
        <f>CONCATENATE(A1382," - ",B1382)</f>
        <v>LA England - Arun</v>
      </c>
      <c r="D1382" s="50">
        <f t="shared" si="279"/>
        <v>71148</v>
      </c>
      <c r="E1382" s="50">
        <f t="shared" si="280"/>
        <v>78080</v>
      </c>
      <c r="F1382" s="51">
        <f t="shared" si="281"/>
        <v>168008</v>
      </c>
      <c r="G1382" s="51">
        <f t="shared" si="282"/>
        <v>80752</v>
      </c>
      <c r="H1382" s="52">
        <f t="shared" si="283"/>
        <v>87256</v>
      </c>
      <c r="I1382" s="910">
        <f t="shared" si="284"/>
        <v>71148</v>
      </c>
      <c r="J1382" s="910">
        <f t="shared" si="285"/>
        <v>78080</v>
      </c>
      <c r="K1382" s="49">
        <f t="shared" si="286"/>
        <v>14827</v>
      </c>
      <c r="L1382" s="50">
        <f t="shared" si="287"/>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ht="15" x14ac:dyDescent="0.25">
      <c r="A1383" s="30" t="s">
        <v>46</v>
      </c>
      <c r="B1383" s="1" t="s">
        <v>1416</v>
      </c>
      <c r="C1383" s="29" t="str">
        <f t="shared" ref="C1383:C1446" si="288">CONCATENATE(A1383," - ",B1383)</f>
        <v>LA England - Ashfield</v>
      </c>
      <c r="D1383" s="50">
        <f t="shared" si="279"/>
        <v>53625</v>
      </c>
      <c r="E1383" s="50">
        <f t="shared" si="280"/>
        <v>57189</v>
      </c>
      <c r="F1383" s="51">
        <f t="shared" si="281"/>
        <v>128360</v>
      </c>
      <c r="G1383" s="51">
        <f t="shared" si="282"/>
        <v>62730</v>
      </c>
      <c r="H1383" s="52">
        <f t="shared" si="283"/>
        <v>65630</v>
      </c>
      <c r="I1383" s="910">
        <f t="shared" si="284"/>
        <v>53625</v>
      </c>
      <c r="J1383" s="910">
        <f t="shared" si="285"/>
        <v>57189</v>
      </c>
      <c r="K1383" s="49">
        <f t="shared" si="286"/>
        <v>13726</v>
      </c>
      <c r="L1383" s="50">
        <f t="shared" si="287"/>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t="15" hidden="1" x14ac:dyDescent="0.25">
      <c r="A1384" s="30" t="s">
        <v>46</v>
      </c>
      <c r="B1384" s="1" t="s">
        <v>1417</v>
      </c>
      <c r="C1384" s="29" t="str">
        <f t="shared" si="288"/>
        <v>LA England - Ashford</v>
      </c>
      <c r="D1384" s="50">
        <f t="shared" si="279"/>
        <v>57019</v>
      </c>
      <c r="E1384" s="50">
        <f t="shared" si="280"/>
        <v>61281</v>
      </c>
      <c r="F1384" s="51">
        <f t="shared" si="281"/>
        <v>138283</v>
      </c>
      <c r="G1384" s="51">
        <f t="shared" si="282"/>
        <v>67306</v>
      </c>
      <c r="H1384" s="52">
        <f t="shared" si="283"/>
        <v>70977</v>
      </c>
      <c r="I1384" s="910">
        <f t="shared" si="284"/>
        <v>57019</v>
      </c>
      <c r="J1384" s="910">
        <f t="shared" si="285"/>
        <v>61281</v>
      </c>
      <c r="K1384" s="49">
        <f t="shared" si="286"/>
        <v>15611</v>
      </c>
      <c r="L1384" s="50">
        <f t="shared" si="287"/>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t="15" hidden="1" x14ac:dyDescent="0.25">
      <c r="A1385" s="30" t="s">
        <v>46</v>
      </c>
      <c r="B1385" s="1" t="s">
        <v>1418</v>
      </c>
      <c r="C1385" s="29" t="str">
        <f t="shared" si="288"/>
        <v>LA England - Babergh</v>
      </c>
      <c r="D1385" s="50">
        <f t="shared" si="279"/>
        <v>40899</v>
      </c>
      <c r="E1385" s="50">
        <f t="shared" si="280"/>
        <v>43915</v>
      </c>
      <c r="F1385" s="51">
        <f t="shared" si="281"/>
        <v>95872</v>
      </c>
      <c r="G1385" s="51">
        <f t="shared" si="282"/>
        <v>46435</v>
      </c>
      <c r="H1385" s="52">
        <f t="shared" si="283"/>
        <v>49437</v>
      </c>
      <c r="I1385" s="910">
        <f t="shared" si="284"/>
        <v>40899</v>
      </c>
      <c r="J1385" s="910">
        <f t="shared" si="285"/>
        <v>43915</v>
      </c>
      <c r="K1385" s="49">
        <f t="shared" si="286"/>
        <v>8896</v>
      </c>
      <c r="L1385" s="50">
        <f t="shared" si="287"/>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t="15" hidden="1" x14ac:dyDescent="0.25">
      <c r="A1386" s="30" t="s">
        <v>46</v>
      </c>
      <c r="B1386" s="1" t="s">
        <v>1419</v>
      </c>
      <c r="C1386" s="29" t="str">
        <f t="shared" si="288"/>
        <v>LA England - Barking and Dagenham</v>
      </c>
      <c r="D1386" s="50">
        <f t="shared" si="279"/>
        <v>86640</v>
      </c>
      <c r="E1386" s="50">
        <f t="shared" si="280"/>
        <v>92948</v>
      </c>
      <c r="F1386" s="51">
        <f t="shared" si="281"/>
        <v>222308</v>
      </c>
      <c r="G1386" s="51">
        <f t="shared" si="282"/>
        <v>108407</v>
      </c>
      <c r="H1386" s="52">
        <f t="shared" si="283"/>
        <v>113901</v>
      </c>
      <c r="I1386" s="910">
        <f t="shared" si="284"/>
        <v>86640</v>
      </c>
      <c r="J1386" s="910">
        <f t="shared" si="285"/>
        <v>92948</v>
      </c>
      <c r="K1386" s="49">
        <f t="shared" si="286"/>
        <v>32876</v>
      </c>
      <c r="L1386" s="50">
        <f t="shared" si="287"/>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t="15" hidden="1" x14ac:dyDescent="0.25">
      <c r="A1387" s="30" t="s">
        <v>46</v>
      </c>
      <c r="B1387" s="1" t="s">
        <v>1420</v>
      </c>
      <c r="C1387" s="29" t="str">
        <f t="shared" si="288"/>
        <v>LA England - Barnet</v>
      </c>
      <c r="D1387" s="50">
        <f t="shared" si="279"/>
        <v>160342</v>
      </c>
      <c r="E1387" s="50">
        <f t="shared" si="280"/>
        <v>174081</v>
      </c>
      <c r="F1387" s="51">
        <f t="shared" si="281"/>
        <v>395007</v>
      </c>
      <c r="G1387" s="51">
        <f t="shared" si="282"/>
        <v>191719</v>
      </c>
      <c r="H1387" s="52">
        <f t="shared" si="283"/>
        <v>203288</v>
      </c>
      <c r="I1387" s="910">
        <f t="shared" si="284"/>
        <v>160342</v>
      </c>
      <c r="J1387" s="910">
        <f t="shared" si="285"/>
        <v>174081</v>
      </c>
      <c r="K1387" s="49">
        <f t="shared" si="286"/>
        <v>47662</v>
      </c>
      <c r="L1387" s="50">
        <f t="shared" si="287"/>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t="15" hidden="1" x14ac:dyDescent="0.25">
      <c r="A1388" s="30" t="s">
        <v>46</v>
      </c>
      <c r="B1388" s="1" t="s">
        <v>1421</v>
      </c>
      <c r="C1388" s="29" t="str">
        <f t="shared" si="288"/>
        <v>LA England - Barnsley</v>
      </c>
      <c r="D1388" s="50">
        <f t="shared" si="279"/>
        <v>105055</v>
      </c>
      <c r="E1388" s="50">
        <f t="shared" si="280"/>
        <v>109773</v>
      </c>
      <c r="F1388" s="51">
        <f t="shared" si="281"/>
        <v>248449</v>
      </c>
      <c r="G1388" s="51">
        <f t="shared" si="282"/>
        <v>122193</v>
      </c>
      <c r="H1388" s="52">
        <f t="shared" si="283"/>
        <v>126256</v>
      </c>
      <c r="I1388" s="910">
        <f t="shared" si="284"/>
        <v>105055</v>
      </c>
      <c r="J1388" s="910">
        <f t="shared" si="285"/>
        <v>109773</v>
      </c>
      <c r="K1388" s="49">
        <f t="shared" si="286"/>
        <v>26149</v>
      </c>
      <c r="L1388" s="50">
        <f t="shared" si="287"/>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t="15" hidden="1" x14ac:dyDescent="0.25">
      <c r="A1389" s="30" t="s">
        <v>46</v>
      </c>
      <c r="B1389" s="1" t="s">
        <v>1422</v>
      </c>
      <c r="C1389" s="29" t="str">
        <f t="shared" si="288"/>
        <v>LA England - Basildon</v>
      </c>
      <c r="D1389" s="50">
        <f t="shared" si="279"/>
        <v>77336</v>
      </c>
      <c r="E1389" s="50">
        <f t="shared" si="280"/>
        <v>83179</v>
      </c>
      <c r="F1389" s="51">
        <f t="shared" si="281"/>
        <v>190544</v>
      </c>
      <c r="G1389" s="51">
        <f t="shared" si="282"/>
        <v>92583</v>
      </c>
      <c r="H1389" s="52">
        <f t="shared" si="283"/>
        <v>97961</v>
      </c>
      <c r="I1389" s="910">
        <f t="shared" si="284"/>
        <v>77336</v>
      </c>
      <c r="J1389" s="910">
        <f t="shared" si="285"/>
        <v>83179</v>
      </c>
      <c r="K1389" s="49">
        <f t="shared" si="286"/>
        <v>22688</v>
      </c>
      <c r="L1389" s="50">
        <f t="shared" si="287"/>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t="15" hidden="1" x14ac:dyDescent="0.25">
      <c r="A1390" s="30" t="s">
        <v>46</v>
      </c>
      <c r="B1390" s="1" t="s">
        <v>1423</v>
      </c>
      <c r="C1390" s="29" t="str">
        <f t="shared" si="288"/>
        <v>LA England - Basingstoke and Deane</v>
      </c>
      <c r="D1390" s="50">
        <f t="shared" si="279"/>
        <v>80360</v>
      </c>
      <c r="E1390" s="50">
        <f t="shared" si="280"/>
        <v>82789</v>
      </c>
      <c r="F1390" s="51">
        <f t="shared" si="281"/>
        <v>190198</v>
      </c>
      <c r="G1390" s="51">
        <f t="shared" si="282"/>
        <v>94257</v>
      </c>
      <c r="H1390" s="52">
        <f t="shared" si="283"/>
        <v>95941</v>
      </c>
      <c r="I1390" s="910">
        <f t="shared" si="284"/>
        <v>80360</v>
      </c>
      <c r="J1390" s="910">
        <f t="shared" si="285"/>
        <v>82789</v>
      </c>
      <c r="K1390" s="49">
        <f t="shared" si="286"/>
        <v>20707</v>
      </c>
      <c r="L1390" s="50">
        <f t="shared" si="287"/>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t="15" hidden="1" x14ac:dyDescent="0.25">
      <c r="A1391" s="30" t="s">
        <v>46</v>
      </c>
      <c r="B1391" s="1" t="s">
        <v>1424</v>
      </c>
      <c r="C1391" s="29" t="str">
        <f t="shared" si="288"/>
        <v>LA England - Bassetlaw</v>
      </c>
      <c r="D1391" s="50">
        <f t="shared" si="279"/>
        <v>52408</v>
      </c>
      <c r="E1391" s="50">
        <f t="shared" si="280"/>
        <v>54030</v>
      </c>
      <c r="F1391" s="51">
        <f t="shared" si="281"/>
        <v>122286</v>
      </c>
      <c r="G1391" s="51">
        <f t="shared" si="282"/>
        <v>60542</v>
      </c>
      <c r="H1391" s="52">
        <f t="shared" si="283"/>
        <v>61744</v>
      </c>
      <c r="I1391" s="910">
        <f t="shared" si="284"/>
        <v>52408</v>
      </c>
      <c r="J1391" s="910">
        <f t="shared" si="285"/>
        <v>54030</v>
      </c>
      <c r="K1391" s="49">
        <f t="shared" si="286"/>
        <v>12368</v>
      </c>
      <c r="L1391" s="50">
        <f t="shared" si="287"/>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t="15" hidden="1" x14ac:dyDescent="0.25">
      <c r="A1392" s="30" t="s">
        <v>46</v>
      </c>
      <c r="B1392" s="1" t="s">
        <v>1425</v>
      </c>
      <c r="C1392" s="29" t="str">
        <f t="shared" si="288"/>
        <v>LA England - Bath and North East Somerset</v>
      </c>
      <c r="D1392" s="50">
        <f t="shared" si="279"/>
        <v>86237</v>
      </c>
      <c r="E1392" s="50">
        <f t="shared" si="280"/>
        <v>90339</v>
      </c>
      <c r="F1392" s="51">
        <f t="shared" si="281"/>
        <v>199818</v>
      </c>
      <c r="G1392" s="51">
        <f t="shared" si="282"/>
        <v>98097</v>
      </c>
      <c r="H1392" s="52">
        <f t="shared" si="283"/>
        <v>101721</v>
      </c>
      <c r="I1392" s="910">
        <f t="shared" si="284"/>
        <v>86237</v>
      </c>
      <c r="J1392" s="910">
        <f t="shared" si="285"/>
        <v>90339</v>
      </c>
      <c r="K1392" s="49">
        <f t="shared" si="286"/>
        <v>18597</v>
      </c>
      <c r="L1392" s="50">
        <f t="shared" si="287"/>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t="15" hidden="1" x14ac:dyDescent="0.25">
      <c r="A1393" s="30" t="s">
        <v>46</v>
      </c>
      <c r="B1393" s="1" t="s">
        <v>1426</v>
      </c>
      <c r="C1393" s="29" t="str">
        <f t="shared" si="288"/>
        <v>LA England - Bedford</v>
      </c>
      <c r="D1393" s="50">
        <f t="shared" si="279"/>
        <v>78940</v>
      </c>
      <c r="E1393" s="50">
        <f t="shared" si="280"/>
        <v>82665</v>
      </c>
      <c r="F1393" s="51">
        <f t="shared" si="281"/>
        <v>189891</v>
      </c>
      <c r="G1393" s="51">
        <f t="shared" si="282"/>
        <v>93342</v>
      </c>
      <c r="H1393" s="52">
        <f t="shared" si="283"/>
        <v>96549</v>
      </c>
      <c r="I1393" s="910">
        <f t="shared" si="284"/>
        <v>78940</v>
      </c>
      <c r="J1393" s="910">
        <f t="shared" si="285"/>
        <v>82665</v>
      </c>
      <c r="K1393" s="49">
        <f t="shared" si="286"/>
        <v>22095</v>
      </c>
      <c r="L1393" s="50">
        <f t="shared" si="287"/>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t="15" hidden="1" x14ac:dyDescent="0.25">
      <c r="A1394" s="30" t="s">
        <v>46</v>
      </c>
      <c r="B1394" s="1" t="s">
        <v>1427</v>
      </c>
      <c r="C1394" s="29" t="str">
        <f t="shared" si="288"/>
        <v>LA England - Bexley</v>
      </c>
      <c r="D1394" s="50">
        <f t="shared" si="279"/>
        <v>101578</v>
      </c>
      <c r="E1394" s="50">
        <f t="shared" si="280"/>
        <v>111347</v>
      </c>
      <c r="F1394" s="51">
        <f t="shared" si="281"/>
        <v>250853</v>
      </c>
      <c r="G1394" s="51">
        <f t="shared" si="282"/>
        <v>120946</v>
      </c>
      <c r="H1394" s="52">
        <f t="shared" si="283"/>
        <v>129907</v>
      </c>
      <c r="I1394" s="910">
        <f t="shared" si="284"/>
        <v>101578</v>
      </c>
      <c r="J1394" s="910">
        <f t="shared" si="285"/>
        <v>111347</v>
      </c>
      <c r="K1394" s="49">
        <f t="shared" si="286"/>
        <v>29463</v>
      </c>
      <c r="L1394" s="50">
        <f t="shared" si="287"/>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t="15" hidden="1" x14ac:dyDescent="0.25">
      <c r="A1395" s="30" t="s">
        <v>46</v>
      </c>
      <c r="B1395" s="1" t="s">
        <v>1428</v>
      </c>
      <c r="C1395" s="29" t="str">
        <f t="shared" si="288"/>
        <v>LA England - Birmingham</v>
      </c>
      <c r="D1395" s="50">
        <f t="shared" si="279"/>
        <v>479087</v>
      </c>
      <c r="E1395" s="50">
        <f t="shared" si="280"/>
        <v>497949</v>
      </c>
      <c r="F1395" s="51">
        <f t="shared" si="281"/>
        <v>1166049</v>
      </c>
      <c r="G1395" s="51">
        <f t="shared" si="282"/>
        <v>575193</v>
      </c>
      <c r="H1395" s="52">
        <f t="shared" si="283"/>
        <v>590856</v>
      </c>
      <c r="I1395" s="910">
        <f t="shared" si="284"/>
        <v>479087</v>
      </c>
      <c r="J1395" s="910">
        <f t="shared" si="285"/>
        <v>497949</v>
      </c>
      <c r="K1395" s="49">
        <f t="shared" si="286"/>
        <v>147641</v>
      </c>
      <c r="L1395" s="50">
        <f t="shared" si="287"/>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t="15" hidden="1" x14ac:dyDescent="0.25">
      <c r="A1396" s="30" t="s">
        <v>46</v>
      </c>
      <c r="B1396" s="1" t="s">
        <v>1429</v>
      </c>
      <c r="C1396" s="29" t="str">
        <f t="shared" si="288"/>
        <v>LA England - Blaby</v>
      </c>
      <c r="D1396" s="50">
        <f t="shared" si="279"/>
        <v>44164</v>
      </c>
      <c r="E1396" s="50">
        <f t="shared" si="280"/>
        <v>46499</v>
      </c>
      <c r="F1396" s="51">
        <f t="shared" si="281"/>
        <v>105278</v>
      </c>
      <c r="G1396" s="51">
        <f t="shared" si="282"/>
        <v>51725</v>
      </c>
      <c r="H1396" s="52">
        <f t="shared" si="283"/>
        <v>53553</v>
      </c>
      <c r="I1396" s="910">
        <f t="shared" si="284"/>
        <v>44164</v>
      </c>
      <c r="J1396" s="910">
        <f t="shared" si="285"/>
        <v>46499</v>
      </c>
      <c r="K1396" s="49">
        <f t="shared" si="286"/>
        <v>11447</v>
      </c>
      <c r="L1396" s="50">
        <f t="shared" si="287"/>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t="15" hidden="1" x14ac:dyDescent="0.25">
      <c r="A1397" s="30" t="s">
        <v>46</v>
      </c>
      <c r="B1397" s="1" t="s">
        <v>1430</v>
      </c>
      <c r="C1397" s="29" t="str">
        <f t="shared" si="288"/>
        <v>LA England - Blackburn with Darwen</v>
      </c>
      <c r="D1397" s="50">
        <f t="shared" si="279"/>
        <v>65037</v>
      </c>
      <c r="E1397" s="50">
        <f t="shared" si="280"/>
        <v>66546</v>
      </c>
      <c r="F1397" s="51">
        <f t="shared" si="281"/>
        <v>157503</v>
      </c>
      <c r="G1397" s="51">
        <f t="shared" si="282"/>
        <v>78195</v>
      </c>
      <c r="H1397" s="52">
        <f t="shared" si="283"/>
        <v>79308</v>
      </c>
      <c r="I1397" s="910">
        <f t="shared" si="284"/>
        <v>65037</v>
      </c>
      <c r="J1397" s="910">
        <f t="shared" si="285"/>
        <v>66546</v>
      </c>
      <c r="K1397" s="49">
        <f t="shared" si="286"/>
        <v>20453</v>
      </c>
      <c r="L1397" s="50">
        <f t="shared" si="287"/>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t="15" hidden="1" x14ac:dyDescent="0.25">
      <c r="A1398" s="30" t="s">
        <v>46</v>
      </c>
      <c r="B1398" s="1" t="s">
        <v>1431</v>
      </c>
      <c r="C1398" s="29" t="str">
        <f t="shared" si="288"/>
        <v>LA England - Blackpool</v>
      </c>
      <c r="D1398" s="50">
        <f t="shared" si="279"/>
        <v>61186</v>
      </c>
      <c r="E1398" s="50">
        <f t="shared" si="280"/>
        <v>62618</v>
      </c>
      <c r="F1398" s="51">
        <f t="shared" si="281"/>
        <v>142708</v>
      </c>
      <c r="G1398" s="51">
        <f t="shared" si="282"/>
        <v>70830</v>
      </c>
      <c r="H1398" s="52">
        <f t="shared" si="283"/>
        <v>71878</v>
      </c>
      <c r="I1398" s="910">
        <f t="shared" si="284"/>
        <v>61186</v>
      </c>
      <c r="J1398" s="910">
        <f t="shared" si="285"/>
        <v>62618</v>
      </c>
      <c r="K1398" s="49">
        <f t="shared" si="286"/>
        <v>14723</v>
      </c>
      <c r="L1398" s="50">
        <f t="shared" si="287"/>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t="15" hidden="1" x14ac:dyDescent="0.25">
      <c r="A1399" s="30" t="s">
        <v>46</v>
      </c>
      <c r="B1399" s="1" t="s">
        <v>1432</v>
      </c>
      <c r="C1399" s="29" t="str">
        <f t="shared" si="288"/>
        <v>LA England - Bolsover</v>
      </c>
      <c r="D1399" s="50">
        <f t="shared" si="279"/>
        <v>35290</v>
      </c>
      <c r="E1399" s="50">
        <f t="shared" si="280"/>
        <v>36976</v>
      </c>
      <c r="F1399" s="51">
        <f t="shared" si="281"/>
        <v>82829</v>
      </c>
      <c r="G1399" s="51">
        <f t="shared" si="282"/>
        <v>40683</v>
      </c>
      <c r="H1399" s="52">
        <f t="shared" si="283"/>
        <v>42146</v>
      </c>
      <c r="I1399" s="910">
        <f t="shared" si="284"/>
        <v>35290</v>
      </c>
      <c r="J1399" s="910">
        <f t="shared" si="285"/>
        <v>36976</v>
      </c>
      <c r="K1399" s="49">
        <f t="shared" si="286"/>
        <v>8168</v>
      </c>
      <c r="L1399" s="50">
        <f t="shared" si="287"/>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t="15" hidden="1" x14ac:dyDescent="0.25">
      <c r="A1400" s="30" t="s">
        <v>46</v>
      </c>
      <c r="B1400" s="1" t="s">
        <v>1433</v>
      </c>
      <c r="C1400" s="29" t="str">
        <f t="shared" si="288"/>
        <v>LA England - Bolton</v>
      </c>
      <c r="D1400" s="50">
        <f t="shared" si="279"/>
        <v>124982</v>
      </c>
      <c r="E1400" s="50">
        <f t="shared" si="280"/>
        <v>129311</v>
      </c>
      <c r="F1400" s="51">
        <f t="shared" si="281"/>
        <v>302383</v>
      </c>
      <c r="G1400" s="51">
        <f t="shared" si="282"/>
        <v>149582</v>
      </c>
      <c r="H1400" s="52">
        <f t="shared" si="283"/>
        <v>152801</v>
      </c>
      <c r="I1400" s="910">
        <f t="shared" si="284"/>
        <v>124982</v>
      </c>
      <c r="J1400" s="910">
        <f t="shared" si="285"/>
        <v>129311</v>
      </c>
      <c r="K1400" s="49">
        <f t="shared" si="286"/>
        <v>37936</v>
      </c>
      <c r="L1400" s="50">
        <f t="shared" si="287"/>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t="15" hidden="1" x14ac:dyDescent="0.25">
      <c r="A1401" s="30" t="s">
        <v>46</v>
      </c>
      <c r="B1401" s="1" t="s">
        <v>1434</v>
      </c>
      <c r="C1401" s="29" t="str">
        <f t="shared" si="288"/>
        <v>LA England - Boston</v>
      </c>
      <c r="D1401" s="50">
        <f t="shared" si="279"/>
        <v>30284</v>
      </c>
      <c r="E1401" s="50">
        <f t="shared" si="280"/>
        <v>31186</v>
      </c>
      <c r="F1401" s="51">
        <f t="shared" si="281"/>
        <v>71367</v>
      </c>
      <c r="G1401" s="51">
        <f t="shared" si="282"/>
        <v>35389</v>
      </c>
      <c r="H1401" s="52">
        <f t="shared" si="283"/>
        <v>35978</v>
      </c>
      <c r="I1401" s="910">
        <f t="shared" si="284"/>
        <v>30284</v>
      </c>
      <c r="J1401" s="910">
        <f t="shared" si="285"/>
        <v>31186</v>
      </c>
      <c r="K1401" s="49">
        <f t="shared" si="286"/>
        <v>7830</v>
      </c>
      <c r="L1401" s="50">
        <f t="shared" si="287"/>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t="15" hidden="1" x14ac:dyDescent="0.25">
      <c r="A1402" s="30" t="s">
        <v>46</v>
      </c>
      <c r="B1402" s="1" t="s">
        <v>1435</v>
      </c>
      <c r="C1402" s="29" t="str">
        <f t="shared" si="288"/>
        <v>LA England - Bournemouth, Christchurch and Poole</v>
      </c>
      <c r="D1402" s="50">
        <f t="shared" si="279"/>
        <v>172846</v>
      </c>
      <c r="E1402" s="50">
        <f t="shared" si="280"/>
        <v>183109</v>
      </c>
      <c r="F1402" s="51">
        <f t="shared" si="281"/>
        <v>404050</v>
      </c>
      <c r="G1402" s="51">
        <f t="shared" si="282"/>
        <v>197442</v>
      </c>
      <c r="H1402" s="52">
        <f t="shared" si="283"/>
        <v>206608</v>
      </c>
      <c r="I1402" s="910">
        <f t="shared" si="284"/>
        <v>172846</v>
      </c>
      <c r="J1402" s="910">
        <f t="shared" si="285"/>
        <v>183109</v>
      </c>
      <c r="K1402" s="49">
        <f t="shared" si="286"/>
        <v>38093</v>
      </c>
      <c r="L1402" s="50">
        <f t="shared" si="287"/>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t="15" hidden="1" x14ac:dyDescent="0.25">
      <c r="A1403" s="30" t="s">
        <v>46</v>
      </c>
      <c r="B1403" s="1" t="s">
        <v>1436</v>
      </c>
      <c r="C1403" s="29" t="str">
        <f t="shared" si="288"/>
        <v>LA England - Bracknell Forest</v>
      </c>
      <c r="D1403" s="50">
        <f t="shared" si="279"/>
        <v>53626</v>
      </c>
      <c r="E1403" s="50">
        <f t="shared" si="280"/>
        <v>56384</v>
      </c>
      <c r="F1403" s="51">
        <f t="shared" si="281"/>
        <v>128351</v>
      </c>
      <c r="G1403" s="51">
        <f t="shared" si="282"/>
        <v>63078</v>
      </c>
      <c r="H1403" s="52">
        <f t="shared" si="283"/>
        <v>65273</v>
      </c>
      <c r="I1403" s="910">
        <f t="shared" si="284"/>
        <v>53626</v>
      </c>
      <c r="J1403" s="910">
        <f t="shared" si="285"/>
        <v>56384</v>
      </c>
      <c r="K1403" s="49">
        <f t="shared" si="286"/>
        <v>14623</v>
      </c>
      <c r="L1403" s="50">
        <f t="shared" si="287"/>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t="15" hidden="1" x14ac:dyDescent="0.25">
      <c r="A1404" s="30" t="s">
        <v>46</v>
      </c>
      <c r="B1404" s="1" t="s">
        <v>1437</v>
      </c>
      <c r="C1404" s="29" t="str">
        <f t="shared" si="288"/>
        <v>LA England - Bradford</v>
      </c>
      <c r="D1404" s="50">
        <f t="shared" si="279"/>
        <v>229252</v>
      </c>
      <c r="E1404" s="50">
        <f t="shared" si="280"/>
        <v>239348</v>
      </c>
      <c r="F1404" s="51">
        <f t="shared" si="281"/>
        <v>560194</v>
      </c>
      <c r="G1404" s="51">
        <f t="shared" si="282"/>
        <v>275574</v>
      </c>
      <c r="H1404" s="52">
        <f t="shared" si="283"/>
        <v>284620</v>
      </c>
      <c r="I1404" s="910">
        <f t="shared" si="284"/>
        <v>229252</v>
      </c>
      <c r="J1404" s="910">
        <f t="shared" si="285"/>
        <v>239348</v>
      </c>
      <c r="K1404" s="49">
        <f t="shared" si="286"/>
        <v>71730</v>
      </c>
      <c r="L1404" s="50">
        <f t="shared" si="287"/>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t="15" hidden="1" x14ac:dyDescent="0.25">
      <c r="A1405" s="30" t="s">
        <v>46</v>
      </c>
      <c r="B1405" s="1" t="s">
        <v>1438</v>
      </c>
      <c r="C1405" s="29" t="str">
        <f t="shared" si="288"/>
        <v>LA England - Braintree</v>
      </c>
      <c r="D1405" s="50">
        <f t="shared" si="279"/>
        <v>67094</v>
      </c>
      <c r="E1405" s="50">
        <f t="shared" si="280"/>
        <v>71188</v>
      </c>
      <c r="F1405" s="51">
        <f t="shared" si="281"/>
        <v>159957</v>
      </c>
      <c r="G1405" s="51">
        <f t="shared" si="282"/>
        <v>78275</v>
      </c>
      <c r="H1405" s="52">
        <f t="shared" si="283"/>
        <v>81682</v>
      </c>
      <c r="I1405" s="910">
        <f t="shared" si="284"/>
        <v>67094</v>
      </c>
      <c r="J1405" s="910">
        <f t="shared" si="285"/>
        <v>71188</v>
      </c>
      <c r="K1405" s="49">
        <f t="shared" si="286"/>
        <v>17032</v>
      </c>
      <c r="L1405" s="50">
        <f t="shared" si="287"/>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t="15" hidden="1" x14ac:dyDescent="0.25">
      <c r="A1406" s="30" t="s">
        <v>46</v>
      </c>
      <c r="B1406" s="1" t="s">
        <v>1439</v>
      </c>
      <c r="C1406" s="29" t="str">
        <f t="shared" si="288"/>
        <v>LA England - Breckland</v>
      </c>
      <c r="D1406" s="50">
        <f t="shared" si="279"/>
        <v>63236</v>
      </c>
      <c r="E1406" s="50">
        <f t="shared" si="280"/>
        <v>64467</v>
      </c>
      <c r="F1406" s="51">
        <f t="shared" si="281"/>
        <v>145081</v>
      </c>
      <c r="G1406" s="51">
        <f t="shared" si="282"/>
        <v>72120</v>
      </c>
      <c r="H1406" s="52">
        <f t="shared" si="283"/>
        <v>72961</v>
      </c>
      <c r="I1406" s="910">
        <f t="shared" si="284"/>
        <v>63236</v>
      </c>
      <c r="J1406" s="910">
        <f t="shared" si="285"/>
        <v>64467</v>
      </c>
      <c r="K1406" s="49">
        <f t="shared" si="286"/>
        <v>13813</v>
      </c>
      <c r="L1406" s="50">
        <f t="shared" si="287"/>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t="15" hidden="1" x14ac:dyDescent="0.25">
      <c r="A1407" s="30" t="s">
        <v>46</v>
      </c>
      <c r="B1407" s="1" t="s">
        <v>1440</v>
      </c>
      <c r="C1407" s="29" t="str">
        <f t="shared" si="288"/>
        <v>LA England - Brent</v>
      </c>
      <c r="D1407" s="50">
        <f t="shared" si="279"/>
        <v>143677</v>
      </c>
      <c r="E1407" s="50">
        <f t="shared" si="280"/>
        <v>152299</v>
      </c>
      <c r="F1407" s="51">
        <f t="shared" si="281"/>
        <v>344521</v>
      </c>
      <c r="G1407" s="51">
        <f t="shared" si="282"/>
        <v>168589</v>
      </c>
      <c r="H1407" s="52">
        <f t="shared" si="283"/>
        <v>175932</v>
      </c>
      <c r="I1407" s="910">
        <f t="shared" si="284"/>
        <v>143677</v>
      </c>
      <c r="J1407" s="910">
        <f t="shared" si="285"/>
        <v>152299</v>
      </c>
      <c r="K1407" s="49">
        <f t="shared" si="286"/>
        <v>37929</v>
      </c>
      <c r="L1407" s="50">
        <f t="shared" si="287"/>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t="15" hidden="1" x14ac:dyDescent="0.25">
      <c r="A1408" s="30" t="s">
        <v>46</v>
      </c>
      <c r="B1408" s="1" t="s">
        <v>1441</v>
      </c>
      <c r="C1408" s="29" t="str">
        <f t="shared" si="288"/>
        <v>LA England - Brentwood</v>
      </c>
      <c r="D1408" s="50">
        <f t="shared" si="279"/>
        <v>32137</v>
      </c>
      <c r="E1408" s="50">
        <f t="shared" si="280"/>
        <v>34962</v>
      </c>
      <c r="F1408" s="51">
        <f t="shared" si="281"/>
        <v>78152</v>
      </c>
      <c r="G1408" s="51">
        <f t="shared" si="282"/>
        <v>37870</v>
      </c>
      <c r="H1408" s="52">
        <f t="shared" si="283"/>
        <v>40282</v>
      </c>
      <c r="I1408" s="910">
        <f t="shared" si="284"/>
        <v>32137</v>
      </c>
      <c r="J1408" s="910">
        <f t="shared" si="285"/>
        <v>34962</v>
      </c>
      <c r="K1408" s="49">
        <f t="shared" si="286"/>
        <v>8564</v>
      </c>
      <c r="L1408" s="50">
        <f t="shared" si="287"/>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t="15" hidden="1" x14ac:dyDescent="0.25">
      <c r="A1409" s="30" t="s">
        <v>46</v>
      </c>
      <c r="B1409" s="1" t="s">
        <v>1442</v>
      </c>
      <c r="C1409" s="29" t="str">
        <f t="shared" si="288"/>
        <v>LA England - Brighton and Hove</v>
      </c>
      <c r="D1409" s="50">
        <f t="shared" si="279"/>
        <v>121979</v>
      </c>
      <c r="E1409" s="50">
        <f t="shared" si="280"/>
        <v>128564</v>
      </c>
      <c r="F1409" s="51">
        <f t="shared" si="281"/>
        <v>279637</v>
      </c>
      <c r="G1409" s="51">
        <f t="shared" si="282"/>
        <v>136839</v>
      </c>
      <c r="H1409" s="52">
        <f t="shared" si="283"/>
        <v>142798</v>
      </c>
      <c r="I1409" s="910">
        <f t="shared" si="284"/>
        <v>121979</v>
      </c>
      <c r="J1409" s="910">
        <f t="shared" si="285"/>
        <v>128564</v>
      </c>
      <c r="K1409" s="49">
        <f t="shared" si="286"/>
        <v>23752</v>
      </c>
      <c r="L1409" s="50">
        <f t="shared" si="287"/>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t="15" hidden="1" x14ac:dyDescent="0.25">
      <c r="A1410" s="30" t="s">
        <v>46</v>
      </c>
      <c r="B1410" s="1" t="s">
        <v>1443</v>
      </c>
      <c r="C1410" s="29" t="str">
        <f t="shared" si="288"/>
        <v>LA England - Bristol, City of</v>
      </c>
      <c r="D1410" s="50">
        <f t="shared" si="279"/>
        <v>209110</v>
      </c>
      <c r="E1410" s="50">
        <f t="shared" si="280"/>
        <v>212838</v>
      </c>
      <c r="F1410" s="51">
        <f t="shared" si="281"/>
        <v>482998</v>
      </c>
      <c r="G1410" s="51">
        <f t="shared" si="282"/>
        <v>240293</v>
      </c>
      <c r="H1410" s="52">
        <f t="shared" si="283"/>
        <v>242705</v>
      </c>
      <c r="I1410" s="910">
        <f t="shared" si="284"/>
        <v>209110</v>
      </c>
      <c r="J1410" s="910">
        <f t="shared" si="285"/>
        <v>212838</v>
      </c>
      <c r="K1410" s="49">
        <f t="shared" si="286"/>
        <v>46680</v>
      </c>
      <c r="L1410" s="50">
        <f t="shared" si="287"/>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t="15" hidden="1" x14ac:dyDescent="0.25">
      <c r="A1411" s="30" t="s">
        <v>46</v>
      </c>
      <c r="B1411" s="1" t="s">
        <v>1444</v>
      </c>
      <c r="C1411" s="29" t="str">
        <f t="shared" si="288"/>
        <v>LA England - Broadland</v>
      </c>
      <c r="D1411" s="50">
        <f t="shared" si="279"/>
        <v>57879</v>
      </c>
      <c r="E1411" s="50">
        <f t="shared" si="280"/>
        <v>61796</v>
      </c>
      <c r="F1411" s="51">
        <f t="shared" si="281"/>
        <v>135565</v>
      </c>
      <c r="G1411" s="51">
        <f t="shared" si="282"/>
        <v>65987</v>
      </c>
      <c r="H1411" s="52">
        <f t="shared" si="283"/>
        <v>69578</v>
      </c>
      <c r="I1411" s="910">
        <f t="shared" si="284"/>
        <v>57879</v>
      </c>
      <c r="J1411" s="910">
        <f t="shared" si="285"/>
        <v>61796</v>
      </c>
      <c r="K1411" s="49">
        <f t="shared" si="286"/>
        <v>12635</v>
      </c>
      <c r="L1411" s="50">
        <f t="shared" si="287"/>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t="15" hidden="1" x14ac:dyDescent="0.25">
      <c r="A1412" s="30" t="s">
        <v>46</v>
      </c>
      <c r="B1412" s="1" t="s">
        <v>1445</v>
      </c>
      <c r="C1412" s="29" t="str">
        <f t="shared" si="288"/>
        <v>LA England - Bromley</v>
      </c>
      <c r="D1412" s="50">
        <f t="shared" si="279"/>
        <v>134178</v>
      </c>
      <c r="E1412" s="50">
        <f t="shared" si="280"/>
        <v>149285</v>
      </c>
      <c r="F1412" s="51">
        <f t="shared" si="281"/>
        <v>331162</v>
      </c>
      <c r="G1412" s="51">
        <f t="shared" si="282"/>
        <v>158607</v>
      </c>
      <c r="H1412" s="52">
        <f t="shared" si="283"/>
        <v>172555</v>
      </c>
      <c r="I1412" s="910">
        <f t="shared" si="284"/>
        <v>134178</v>
      </c>
      <c r="J1412" s="910">
        <f t="shared" si="285"/>
        <v>149285</v>
      </c>
      <c r="K1412" s="49">
        <f t="shared" si="286"/>
        <v>37337</v>
      </c>
      <c r="L1412" s="50">
        <f t="shared" si="287"/>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t="15" hidden="1" x14ac:dyDescent="0.25">
      <c r="A1413" s="30" t="s">
        <v>46</v>
      </c>
      <c r="B1413" s="1" t="s">
        <v>1446</v>
      </c>
      <c r="C1413" s="29" t="str">
        <f t="shared" si="288"/>
        <v>LA England - Bromsgrove</v>
      </c>
      <c r="D1413" s="50">
        <f t="shared" si="279"/>
        <v>42337</v>
      </c>
      <c r="E1413" s="50">
        <f t="shared" si="280"/>
        <v>44951</v>
      </c>
      <c r="F1413" s="51">
        <f t="shared" si="281"/>
        <v>100679</v>
      </c>
      <c r="G1413" s="51">
        <f t="shared" si="282"/>
        <v>49132</v>
      </c>
      <c r="H1413" s="52">
        <f t="shared" si="283"/>
        <v>51547</v>
      </c>
      <c r="I1413" s="910">
        <f t="shared" si="284"/>
        <v>42337</v>
      </c>
      <c r="J1413" s="910">
        <f t="shared" si="285"/>
        <v>44951</v>
      </c>
      <c r="K1413" s="49">
        <f t="shared" si="286"/>
        <v>10797</v>
      </c>
      <c r="L1413" s="50">
        <f t="shared" si="287"/>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t="15" hidden="1" x14ac:dyDescent="0.25">
      <c r="A1414" s="30" t="s">
        <v>46</v>
      </c>
      <c r="B1414" s="1" t="s">
        <v>1447</v>
      </c>
      <c r="C1414" s="29" t="str">
        <f t="shared" si="288"/>
        <v>LA England - Broxbourne</v>
      </c>
      <c r="D1414" s="50">
        <f t="shared" si="279"/>
        <v>40754</v>
      </c>
      <c r="E1414" s="50">
        <f t="shared" si="280"/>
        <v>44426</v>
      </c>
      <c r="F1414" s="51">
        <f t="shared" si="281"/>
        <v>100042</v>
      </c>
      <c r="G1414" s="51">
        <f t="shared" si="282"/>
        <v>48204</v>
      </c>
      <c r="H1414" s="52">
        <f t="shared" si="283"/>
        <v>51838</v>
      </c>
      <c r="I1414" s="910">
        <f t="shared" si="284"/>
        <v>40754</v>
      </c>
      <c r="J1414" s="910">
        <f t="shared" si="285"/>
        <v>44426</v>
      </c>
      <c r="K1414" s="49">
        <f t="shared" si="286"/>
        <v>11459</v>
      </c>
      <c r="L1414" s="50">
        <f t="shared" si="287"/>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t="15" hidden="1" x14ac:dyDescent="0.25">
      <c r="A1415" s="30" t="s">
        <v>46</v>
      </c>
      <c r="B1415" s="1" t="s">
        <v>1448</v>
      </c>
      <c r="C1415" s="29" t="str">
        <f t="shared" si="288"/>
        <v>LA England - Broxtowe</v>
      </c>
      <c r="D1415" s="50">
        <f t="shared" si="279"/>
        <v>48218</v>
      </c>
      <c r="E1415" s="50">
        <f t="shared" si="280"/>
        <v>51163</v>
      </c>
      <c r="F1415" s="51">
        <f t="shared" si="281"/>
        <v>113172</v>
      </c>
      <c r="G1415" s="51">
        <f t="shared" si="282"/>
        <v>55219</v>
      </c>
      <c r="H1415" s="52">
        <f t="shared" si="283"/>
        <v>57953</v>
      </c>
      <c r="I1415" s="910">
        <f t="shared" si="284"/>
        <v>48218</v>
      </c>
      <c r="J1415" s="910">
        <f t="shared" si="285"/>
        <v>51163</v>
      </c>
      <c r="K1415" s="49">
        <f t="shared" si="286"/>
        <v>10938</v>
      </c>
      <c r="L1415" s="50">
        <f t="shared" si="287"/>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t="15" hidden="1" x14ac:dyDescent="0.25">
      <c r="A1416" s="30" t="s">
        <v>46</v>
      </c>
      <c r="B1416" s="1" t="s">
        <v>1449</v>
      </c>
      <c r="C1416" s="29" t="str">
        <f t="shared" si="288"/>
        <v>LA England - Buckinghamshire</v>
      </c>
      <c r="D1416" s="50">
        <f t="shared" si="279"/>
        <v>234545</v>
      </c>
      <c r="E1416" s="50">
        <f t="shared" si="280"/>
        <v>249697</v>
      </c>
      <c r="F1416" s="51">
        <f t="shared" si="281"/>
        <v>566694</v>
      </c>
      <c r="G1416" s="51">
        <f t="shared" si="282"/>
        <v>276603</v>
      </c>
      <c r="H1416" s="52">
        <f t="shared" si="283"/>
        <v>290091</v>
      </c>
      <c r="I1416" s="910">
        <f t="shared" si="284"/>
        <v>234545</v>
      </c>
      <c r="J1416" s="910">
        <f t="shared" si="285"/>
        <v>249697</v>
      </c>
      <c r="K1416" s="49">
        <f t="shared" si="286"/>
        <v>65002</v>
      </c>
      <c r="L1416" s="50">
        <f t="shared" si="287"/>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t="15" hidden="1" x14ac:dyDescent="0.25">
      <c r="A1417" s="30" t="s">
        <v>46</v>
      </c>
      <c r="B1417" s="1" t="s">
        <v>1450</v>
      </c>
      <c r="C1417" s="29" t="str">
        <f t="shared" si="288"/>
        <v>LA England - Burnley</v>
      </c>
      <c r="D1417" s="50">
        <f t="shared" si="279"/>
        <v>40395</v>
      </c>
      <c r="E1417" s="50">
        <f t="shared" si="280"/>
        <v>41662</v>
      </c>
      <c r="F1417" s="51">
        <f t="shared" si="281"/>
        <v>96435</v>
      </c>
      <c r="G1417" s="51">
        <f t="shared" si="282"/>
        <v>47723</v>
      </c>
      <c r="H1417" s="52">
        <f t="shared" si="283"/>
        <v>48712</v>
      </c>
      <c r="I1417" s="910">
        <f t="shared" si="284"/>
        <v>40395</v>
      </c>
      <c r="J1417" s="910">
        <f t="shared" si="285"/>
        <v>41662</v>
      </c>
      <c r="K1417" s="49">
        <f t="shared" si="286"/>
        <v>11338</v>
      </c>
      <c r="L1417" s="50">
        <f t="shared" si="287"/>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t="15" hidden="1" x14ac:dyDescent="0.25">
      <c r="A1418" s="30" t="s">
        <v>46</v>
      </c>
      <c r="B1418" s="1" t="s">
        <v>1451</v>
      </c>
      <c r="C1418" s="29" t="str">
        <f t="shared" si="288"/>
        <v>LA England - Bury</v>
      </c>
      <c r="D1418" s="50">
        <f t="shared" si="279"/>
        <v>81711</v>
      </c>
      <c r="E1418" s="50">
        <f t="shared" si="280"/>
        <v>85387</v>
      </c>
      <c r="F1418" s="51">
        <f t="shared" si="281"/>
        <v>195476</v>
      </c>
      <c r="G1418" s="51">
        <f t="shared" si="282"/>
        <v>96350</v>
      </c>
      <c r="H1418" s="52">
        <f t="shared" si="283"/>
        <v>99126</v>
      </c>
      <c r="I1418" s="910">
        <f t="shared" si="284"/>
        <v>81711</v>
      </c>
      <c r="J1418" s="910">
        <f t="shared" si="285"/>
        <v>85387</v>
      </c>
      <c r="K1418" s="49">
        <f t="shared" si="286"/>
        <v>22684</v>
      </c>
      <c r="L1418" s="50">
        <f t="shared" si="287"/>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t="15" hidden="1" x14ac:dyDescent="0.25">
      <c r="A1419" s="30" t="s">
        <v>46</v>
      </c>
      <c r="B1419" s="1" t="s">
        <v>1452</v>
      </c>
      <c r="C1419" s="29" t="str">
        <f t="shared" si="288"/>
        <v>LA England - Calderdale</v>
      </c>
      <c r="D1419" s="50">
        <f t="shared" si="279"/>
        <v>87404</v>
      </c>
      <c r="E1419" s="50">
        <f t="shared" si="280"/>
        <v>92435</v>
      </c>
      <c r="F1419" s="51">
        <f t="shared" si="281"/>
        <v>208735</v>
      </c>
      <c r="G1419" s="51">
        <f t="shared" si="282"/>
        <v>102206</v>
      </c>
      <c r="H1419" s="52">
        <f t="shared" si="283"/>
        <v>106529</v>
      </c>
      <c r="I1419" s="910">
        <f t="shared" si="284"/>
        <v>87404</v>
      </c>
      <c r="J1419" s="910">
        <f t="shared" si="285"/>
        <v>92435</v>
      </c>
      <c r="K1419" s="49">
        <f t="shared" si="286"/>
        <v>23005</v>
      </c>
      <c r="L1419" s="50">
        <f t="shared" si="287"/>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t="15" hidden="1" x14ac:dyDescent="0.25">
      <c r="A1420" s="30" t="s">
        <v>46</v>
      </c>
      <c r="B1420" s="1" t="s">
        <v>1453</v>
      </c>
      <c r="C1420" s="29" t="str">
        <f t="shared" si="288"/>
        <v>LA England - Cambridge</v>
      </c>
      <c r="D1420" s="50">
        <f t="shared" si="279"/>
        <v>66662</v>
      </c>
      <c r="E1420" s="50">
        <f t="shared" si="280"/>
        <v>67466</v>
      </c>
      <c r="F1420" s="51">
        <f t="shared" si="281"/>
        <v>149963</v>
      </c>
      <c r="G1420" s="51">
        <f t="shared" si="282"/>
        <v>74777</v>
      </c>
      <c r="H1420" s="52">
        <f t="shared" si="283"/>
        <v>75186</v>
      </c>
      <c r="I1420" s="910">
        <f t="shared" si="284"/>
        <v>66662</v>
      </c>
      <c r="J1420" s="910">
        <f t="shared" si="285"/>
        <v>67466</v>
      </c>
      <c r="K1420" s="49">
        <f t="shared" si="286"/>
        <v>12384</v>
      </c>
      <c r="L1420" s="50">
        <f t="shared" si="287"/>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t="15" hidden="1" x14ac:dyDescent="0.25">
      <c r="A1421" s="30" t="s">
        <v>46</v>
      </c>
      <c r="B1421" s="1" t="s">
        <v>1454</v>
      </c>
      <c r="C1421" s="29" t="str">
        <f t="shared" si="288"/>
        <v>LA England - Camden</v>
      </c>
      <c r="D1421" s="50">
        <f t="shared" si="279"/>
        <v>91133</v>
      </c>
      <c r="E1421" s="50">
        <f t="shared" si="280"/>
        <v>106068</v>
      </c>
      <c r="F1421" s="51">
        <f t="shared" si="281"/>
        <v>220903</v>
      </c>
      <c r="G1421" s="51">
        <f t="shared" si="282"/>
        <v>103185</v>
      </c>
      <c r="H1421" s="52">
        <f t="shared" si="283"/>
        <v>117718</v>
      </c>
      <c r="I1421" s="910">
        <f t="shared" si="284"/>
        <v>91133</v>
      </c>
      <c r="J1421" s="910">
        <f t="shared" si="285"/>
        <v>106068</v>
      </c>
      <c r="K1421" s="49">
        <f t="shared" si="286"/>
        <v>18431</v>
      </c>
      <c r="L1421" s="50">
        <f t="shared" si="287"/>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t="15" hidden="1" x14ac:dyDescent="0.25">
      <c r="A1422" s="30" t="s">
        <v>46</v>
      </c>
      <c r="B1422" s="1" t="s">
        <v>1455</v>
      </c>
      <c r="C1422" s="29" t="str">
        <f t="shared" si="288"/>
        <v>LA England - Cannock Chase</v>
      </c>
      <c r="D1422" s="50">
        <f t="shared" si="279"/>
        <v>43734</v>
      </c>
      <c r="E1422" s="50">
        <f t="shared" si="280"/>
        <v>45422</v>
      </c>
      <c r="F1422" s="51">
        <f t="shared" si="281"/>
        <v>102838</v>
      </c>
      <c r="G1422" s="51">
        <f t="shared" si="282"/>
        <v>50782</v>
      </c>
      <c r="H1422" s="52">
        <f t="shared" si="283"/>
        <v>52056</v>
      </c>
      <c r="I1422" s="910">
        <f t="shared" si="284"/>
        <v>43734</v>
      </c>
      <c r="J1422" s="910">
        <f t="shared" si="285"/>
        <v>45422</v>
      </c>
      <c r="K1422" s="49">
        <f t="shared" si="286"/>
        <v>10586</v>
      </c>
      <c r="L1422" s="50">
        <f t="shared" si="287"/>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t="15" hidden="1" x14ac:dyDescent="0.25">
      <c r="A1423" s="30" t="s">
        <v>46</v>
      </c>
      <c r="B1423" s="1" t="s">
        <v>1456</v>
      </c>
      <c r="C1423" s="29" t="str">
        <f t="shared" si="288"/>
        <v>LA England - Canterbury</v>
      </c>
      <c r="D1423" s="50">
        <f t="shared" si="279"/>
        <v>67580</v>
      </c>
      <c r="E1423" s="50">
        <f t="shared" si="280"/>
        <v>74051</v>
      </c>
      <c r="F1423" s="51">
        <f t="shared" si="281"/>
        <v>159939</v>
      </c>
      <c r="G1423" s="51">
        <f t="shared" si="282"/>
        <v>77065</v>
      </c>
      <c r="H1423" s="52">
        <f t="shared" si="283"/>
        <v>82874</v>
      </c>
      <c r="I1423" s="910">
        <f t="shared" si="284"/>
        <v>67580</v>
      </c>
      <c r="J1423" s="910">
        <f t="shared" si="285"/>
        <v>74051</v>
      </c>
      <c r="K1423" s="49">
        <f t="shared" si="286"/>
        <v>15367</v>
      </c>
      <c r="L1423" s="50">
        <f t="shared" si="287"/>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t="15" hidden="1" x14ac:dyDescent="0.25">
      <c r="A1424" s="30" t="s">
        <v>46</v>
      </c>
      <c r="B1424" s="1" t="s">
        <v>1457</v>
      </c>
      <c r="C1424" s="29" t="str">
        <f t="shared" si="288"/>
        <v>LA England - Castle Point</v>
      </c>
      <c r="D1424" s="50">
        <f t="shared" si="279"/>
        <v>37722</v>
      </c>
      <c r="E1424" s="50">
        <f t="shared" si="280"/>
        <v>41002</v>
      </c>
      <c r="F1424" s="51">
        <f t="shared" si="281"/>
        <v>89858</v>
      </c>
      <c r="G1424" s="51">
        <f t="shared" si="282"/>
        <v>43505</v>
      </c>
      <c r="H1424" s="52">
        <f t="shared" si="283"/>
        <v>46353</v>
      </c>
      <c r="I1424" s="910">
        <f t="shared" si="284"/>
        <v>37722</v>
      </c>
      <c r="J1424" s="910">
        <f t="shared" si="285"/>
        <v>41002</v>
      </c>
      <c r="K1424" s="49">
        <f t="shared" si="286"/>
        <v>8914</v>
      </c>
      <c r="L1424" s="50">
        <f t="shared" si="287"/>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t="15" hidden="1" x14ac:dyDescent="0.25">
      <c r="A1425" s="30" t="s">
        <v>46</v>
      </c>
      <c r="B1425" s="1" t="s">
        <v>1458</v>
      </c>
      <c r="C1425" s="29" t="str">
        <f t="shared" si="288"/>
        <v>LA England - Central Bedfordshire</v>
      </c>
      <c r="D1425" s="50">
        <f t="shared" si="279"/>
        <v>128078</v>
      </c>
      <c r="E1425" s="50">
        <f t="shared" si="280"/>
        <v>134247</v>
      </c>
      <c r="F1425" s="51">
        <f t="shared" si="281"/>
        <v>308302</v>
      </c>
      <c r="G1425" s="51">
        <f t="shared" si="282"/>
        <v>151664</v>
      </c>
      <c r="H1425" s="52">
        <f t="shared" si="283"/>
        <v>156638</v>
      </c>
      <c r="I1425" s="910">
        <f t="shared" si="284"/>
        <v>128078</v>
      </c>
      <c r="J1425" s="910">
        <f t="shared" si="285"/>
        <v>134247</v>
      </c>
      <c r="K1425" s="49">
        <f t="shared" si="286"/>
        <v>34829</v>
      </c>
      <c r="L1425" s="50">
        <f t="shared" si="287"/>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t="15" hidden="1" x14ac:dyDescent="0.25">
      <c r="A1426" s="30" t="s">
        <v>46</v>
      </c>
      <c r="B1426" s="1" t="s">
        <v>1459</v>
      </c>
      <c r="C1426" s="29" t="str">
        <f t="shared" si="288"/>
        <v>LA England - Charnwood</v>
      </c>
      <c r="D1426" s="50">
        <f t="shared" si="279"/>
        <v>82608</v>
      </c>
      <c r="E1426" s="50">
        <f t="shared" si="280"/>
        <v>82329</v>
      </c>
      <c r="F1426" s="51">
        <f t="shared" si="281"/>
        <v>188010</v>
      </c>
      <c r="G1426" s="51">
        <f t="shared" si="282"/>
        <v>94518</v>
      </c>
      <c r="H1426" s="52">
        <f t="shared" si="283"/>
        <v>93492</v>
      </c>
      <c r="I1426" s="910">
        <f t="shared" si="284"/>
        <v>82608</v>
      </c>
      <c r="J1426" s="910">
        <f t="shared" si="285"/>
        <v>82329</v>
      </c>
      <c r="K1426" s="49">
        <f t="shared" si="286"/>
        <v>18213</v>
      </c>
      <c r="L1426" s="50">
        <f t="shared" si="287"/>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t="15" hidden="1" x14ac:dyDescent="0.25">
      <c r="A1427" s="30" t="s">
        <v>46</v>
      </c>
      <c r="B1427" s="1" t="s">
        <v>1460</v>
      </c>
      <c r="C1427" s="29" t="str">
        <f t="shared" si="288"/>
        <v>LA England - Chelmsford</v>
      </c>
      <c r="D1427" s="50">
        <f t="shared" si="279"/>
        <v>77299</v>
      </c>
      <c r="E1427" s="50">
        <f t="shared" si="280"/>
        <v>82126</v>
      </c>
      <c r="F1427" s="51">
        <f t="shared" si="281"/>
        <v>185278</v>
      </c>
      <c r="G1427" s="51">
        <f t="shared" si="282"/>
        <v>90552</v>
      </c>
      <c r="H1427" s="52">
        <f t="shared" si="283"/>
        <v>94726</v>
      </c>
      <c r="I1427" s="910">
        <f t="shared" si="284"/>
        <v>77299</v>
      </c>
      <c r="J1427" s="910">
        <f t="shared" si="285"/>
        <v>82126</v>
      </c>
      <c r="K1427" s="49">
        <f t="shared" si="286"/>
        <v>20145</v>
      </c>
      <c r="L1427" s="50">
        <f t="shared" si="287"/>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t="15" hidden="1" x14ac:dyDescent="0.25">
      <c r="A1428" s="30" t="s">
        <v>46</v>
      </c>
      <c r="B1428" s="1" t="s">
        <v>1461</v>
      </c>
      <c r="C1428" s="29" t="str">
        <f t="shared" si="288"/>
        <v>LA England - Cheltenham</v>
      </c>
      <c r="D1428" s="50">
        <f t="shared" si="279"/>
        <v>51409</v>
      </c>
      <c r="E1428" s="50">
        <f t="shared" si="280"/>
        <v>53975</v>
      </c>
      <c r="F1428" s="51">
        <f t="shared" si="281"/>
        <v>120255</v>
      </c>
      <c r="G1428" s="51">
        <f t="shared" si="282"/>
        <v>59011</v>
      </c>
      <c r="H1428" s="52">
        <f t="shared" si="283"/>
        <v>61244</v>
      </c>
      <c r="I1428" s="910">
        <f t="shared" si="284"/>
        <v>51409</v>
      </c>
      <c r="J1428" s="910">
        <f t="shared" si="285"/>
        <v>53975</v>
      </c>
      <c r="K1428" s="49">
        <f t="shared" si="286"/>
        <v>11853</v>
      </c>
      <c r="L1428" s="50">
        <f t="shared" si="287"/>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t="15" hidden="1" x14ac:dyDescent="0.25">
      <c r="A1429" s="30" t="s">
        <v>46</v>
      </c>
      <c r="B1429" s="1" t="s">
        <v>1462</v>
      </c>
      <c r="C1429" s="29" t="str">
        <f t="shared" si="288"/>
        <v>LA England - Cherwell</v>
      </c>
      <c r="D1429" s="50">
        <f t="shared" si="279"/>
        <v>70201</v>
      </c>
      <c r="E1429" s="50">
        <f t="shared" si="280"/>
        <v>72647</v>
      </c>
      <c r="F1429" s="51">
        <f t="shared" si="281"/>
        <v>166321</v>
      </c>
      <c r="G1429" s="51">
        <f t="shared" si="282"/>
        <v>82308</v>
      </c>
      <c r="H1429" s="52">
        <f t="shared" si="283"/>
        <v>84013</v>
      </c>
      <c r="I1429" s="910">
        <f t="shared" si="284"/>
        <v>70201</v>
      </c>
      <c r="J1429" s="910">
        <f t="shared" si="285"/>
        <v>72647</v>
      </c>
      <c r="K1429" s="49">
        <f t="shared" si="286"/>
        <v>18387</v>
      </c>
      <c r="L1429" s="50">
        <f t="shared" si="287"/>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t="15" hidden="1" x14ac:dyDescent="0.25">
      <c r="A1430" s="30" t="s">
        <v>46</v>
      </c>
      <c r="B1430" s="1" t="s">
        <v>1463</v>
      </c>
      <c r="C1430" s="29" t="str">
        <f t="shared" si="288"/>
        <v>LA England - Cheshire East</v>
      </c>
      <c r="D1430" s="50">
        <f t="shared" si="279"/>
        <v>174816</v>
      </c>
      <c r="E1430" s="50">
        <f t="shared" si="280"/>
        <v>184392</v>
      </c>
      <c r="F1430" s="51">
        <f t="shared" si="281"/>
        <v>412458</v>
      </c>
      <c r="G1430" s="51">
        <f t="shared" si="282"/>
        <v>202277</v>
      </c>
      <c r="H1430" s="52">
        <f t="shared" si="283"/>
        <v>210181</v>
      </c>
      <c r="I1430" s="910">
        <f t="shared" si="284"/>
        <v>174816</v>
      </c>
      <c r="J1430" s="910">
        <f t="shared" si="285"/>
        <v>184392</v>
      </c>
      <c r="K1430" s="49">
        <f t="shared" si="286"/>
        <v>42121</v>
      </c>
      <c r="L1430" s="50">
        <f t="shared" si="287"/>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t="15" hidden="1" x14ac:dyDescent="0.25">
      <c r="A1431" s="30" t="s">
        <v>46</v>
      </c>
      <c r="B1431" s="1" t="s">
        <v>1464</v>
      </c>
      <c r="C1431" s="29" t="str">
        <f t="shared" si="288"/>
        <v>LA England - Cheshire West and Chester</v>
      </c>
      <c r="D1431" s="50">
        <f t="shared" si="279"/>
        <v>155037</v>
      </c>
      <c r="E1431" s="50">
        <f t="shared" si="280"/>
        <v>164122</v>
      </c>
      <c r="F1431" s="51">
        <f t="shared" si="281"/>
        <v>365061</v>
      </c>
      <c r="G1431" s="51">
        <f t="shared" si="282"/>
        <v>178462</v>
      </c>
      <c r="H1431" s="52">
        <f t="shared" si="283"/>
        <v>186599</v>
      </c>
      <c r="I1431" s="910">
        <f t="shared" si="284"/>
        <v>155037</v>
      </c>
      <c r="J1431" s="910">
        <f t="shared" si="285"/>
        <v>164122</v>
      </c>
      <c r="K1431" s="49">
        <f t="shared" si="286"/>
        <v>36372</v>
      </c>
      <c r="L1431" s="50">
        <f t="shared" si="287"/>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t="15" hidden="1" x14ac:dyDescent="0.25">
      <c r="A1432" s="30" t="s">
        <v>46</v>
      </c>
      <c r="B1432" s="1" t="s">
        <v>1465</v>
      </c>
      <c r="C1432" s="29" t="str">
        <f t="shared" si="288"/>
        <v>LA England - Chesterfield</v>
      </c>
      <c r="D1432" s="50">
        <f t="shared" si="279"/>
        <v>45103</v>
      </c>
      <c r="E1432" s="50">
        <f t="shared" si="280"/>
        <v>47077</v>
      </c>
      <c r="F1432" s="51">
        <f t="shared" si="281"/>
        <v>104883</v>
      </c>
      <c r="G1432" s="51">
        <f t="shared" si="282"/>
        <v>51531</v>
      </c>
      <c r="H1432" s="52">
        <f t="shared" si="283"/>
        <v>53352</v>
      </c>
      <c r="I1432" s="910">
        <f t="shared" si="284"/>
        <v>45103</v>
      </c>
      <c r="J1432" s="910">
        <f t="shared" si="285"/>
        <v>47077</v>
      </c>
      <c r="K1432" s="49">
        <f t="shared" si="286"/>
        <v>10046</v>
      </c>
      <c r="L1432" s="50">
        <f t="shared" si="287"/>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t="15" hidden="1" x14ac:dyDescent="0.25">
      <c r="A1433" s="30" t="s">
        <v>46</v>
      </c>
      <c r="B1433" s="1" t="s">
        <v>1466</v>
      </c>
      <c r="C1433" s="29" t="str">
        <f t="shared" si="288"/>
        <v>LA England - Chichester</v>
      </c>
      <c r="D1433" s="50">
        <f t="shared" si="279"/>
        <v>53847</v>
      </c>
      <c r="E1433" s="50">
        <f t="shared" si="280"/>
        <v>59794</v>
      </c>
      <c r="F1433" s="51">
        <f t="shared" si="281"/>
        <v>128003</v>
      </c>
      <c r="G1433" s="51">
        <f t="shared" si="282"/>
        <v>61193</v>
      </c>
      <c r="H1433" s="52">
        <f t="shared" si="283"/>
        <v>66810</v>
      </c>
      <c r="I1433" s="910">
        <f t="shared" si="284"/>
        <v>53847</v>
      </c>
      <c r="J1433" s="910">
        <f t="shared" si="285"/>
        <v>59794</v>
      </c>
      <c r="K1433" s="49">
        <f t="shared" si="286"/>
        <v>11454</v>
      </c>
      <c r="L1433" s="50">
        <f t="shared" si="287"/>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t="15" hidden="1" x14ac:dyDescent="0.25">
      <c r="A1434" s="30" t="s">
        <v>46</v>
      </c>
      <c r="B1434" s="1" t="s">
        <v>1467</v>
      </c>
      <c r="C1434" s="29" t="str">
        <f t="shared" si="288"/>
        <v>LA England - Chorley</v>
      </c>
      <c r="D1434" s="50">
        <f t="shared" si="279"/>
        <v>51559</v>
      </c>
      <c r="E1434" s="50">
        <f t="shared" si="280"/>
        <v>52263</v>
      </c>
      <c r="F1434" s="51">
        <f t="shared" si="281"/>
        <v>119352</v>
      </c>
      <c r="G1434" s="51">
        <f t="shared" si="282"/>
        <v>59554</v>
      </c>
      <c r="H1434" s="52">
        <f t="shared" si="283"/>
        <v>59798</v>
      </c>
      <c r="I1434" s="910">
        <f t="shared" si="284"/>
        <v>51559</v>
      </c>
      <c r="J1434" s="910">
        <f t="shared" si="285"/>
        <v>52263</v>
      </c>
      <c r="K1434" s="49">
        <f t="shared" si="286"/>
        <v>12290</v>
      </c>
      <c r="L1434" s="50">
        <f t="shared" si="287"/>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t="15" hidden="1" x14ac:dyDescent="0.25">
      <c r="A1435" s="30" t="s">
        <v>46</v>
      </c>
      <c r="B1435" s="1" t="s">
        <v>1468</v>
      </c>
      <c r="C1435" s="29" t="str">
        <f t="shared" si="288"/>
        <v>LA England - City of London</v>
      </c>
      <c r="D1435" s="50">
        <f t="shared" si="279"/>
        <v>7381</v>
      </c>
      <c r="E1435" s="50">
        <f t="shared" si="280"/>
        <v>5622</v>
      </c>
      <c r="F1435" s="51">
        <f t="shared" si="281"/>
        <v>13462</v>
      </c>
      <c r="G1435" s="51">
        <f t="shared" si="282"/>
        <v>7613</v>
      </c>
      <c r="H1435" s="52">
        <f t="shared" si="283"/>
        <v>5849</v>
      </c>
      <c r="I1435" s="910">
        <f t="shared" si="284"/>
        <v>7381</v>
      </c>
      <c r="J1435" s="910">
        <f t="shared" si="285"/>
        <v>5622</v>
      </c>
      <c r="K1435" s="49">
        <f t="shared" si="286"/>
        <v>333</v>
      </c>
      <c r="L1435" s="50">
        <f t="shared" si="287"/>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t="15" hidden="1" x14ac:dyDescent="0.25">
      <c r="A1436" s="30" t="s">
        <v>46</v>
      </c>
      <c r="B1436" s="1" t="s">
        <v>1469</v>
      </c>
      <c r="C1436" s="29" t="str">
        <f t="shared" si="288"/>
        <v>LA England - Colchester</v>
      </c>
      <c r="D1436" s="50">
        <f t="shared" si="279"/>
        <v>82637</v>
      </c>
      <c r="E1436" s="50">
        <f t="shared" si="280"/>
        <v>86610</v>
      </c>
      <c r="F1436" s="51">
        <f t="shared" si="281"/>
        <v>196998</v>
      </c>
      <c r="G1436" s="51">
        <f t="shared" si="282"/>
        <v>96882</v>
      </c>
      <c r="H1436" s="52">
        <f t="shared" si="283"/>
        <v>100116</v>
      </c>
      <c r="I1436" s="910">
        <f t="shared" si="284"/>
        <v>82637</v>
      </c>
      <c r="J1436" s="910">
        <f t="shared" si="285"/>
        <v>86610</v>
      </c>
      <c r="K1436" s="49">
        <f t="shared" si="286"/>
        <v>21549</v>
      </c>
      <c r="L1436" s="50">
        <f t="shared" si="287"/>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t="15" hidden="1" x14ac:dyDescent="0.25">
      <c r="A1437" s="30" t="s">
        <v>46</v>
      </c>
      <c r="B1437" s="1" t="s">
        <v>1470</v>
      </c>
      <c r="C1437" s="29" t="str">
        <f t="shared" si="288"/>
        <v>LA England - Cornwall</v>
      </c>
      <c r="D1437" s="50">
        <f t="shared" si="279"/>
        <v>246016</v>
      </c>
      <c r="E1437" s="50">
        <f t="shared" si="280"/>
        <v>264807</v>
      </c>
      <c r="F1437" s="51">
        <f t="shared" si="281"/>
        <v>578324</v>
      </c>
      <c r="G1437" s="51">
        <f t="shared" si="282"/>
        <v>280506</v>
      </c>
      <c r="H1437" s="52">
        <f t="shared" si="283"/>
        <v>297818</v>
      </c>
      <c r="I1437" s="910">
        <f t="shared" si="284"/>
        <v>246016</v>
      </c>
      <c r="J1437" s="910">
        <f t="shared" si="285"/>
        <v>264807</v>
      </c>
      <c r="K1437" s="49">
        <f t="shared" si="286"/>
        <v>54241</v>
      </c>
      <c r="L1437" s="50">
        <f t="shared" si="287"/>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t="15" hidden="1" x14ac:dyDescent="0.25">
      <c r="A1438" s="30" t="s">
        <v>46</v>
      </c>
      <c r="B1438" s="1" t="s">
        <v>1471</v>
      </c>
      <c r="C1438" s="29" t="str">
        <f t="shared" si="288"/>
        <v>LA England - Cotswold</v>
      </c>
      <c r="D1438" s="50">
        <f t="shared" si="279"/>
        <v>38643</v>
      </c>
      <c r="E1438" s="50">
        <f t="shared" si="280"/>
        <v>42319</v>
      </c>
      <c r="F1438" s="51">
        <f t="shared" si="281"/>
        <v>91490</v>
      </c>
      <c r="G1438" s="51">
        <f t="shared" si="282"/>
        <v>43963</v>
      </c>
      <c r="H1438" s="52">
        <f t="shared" si="283"/>
        <v>47527</v>
      </c>
      <c r="I1438" s="910">
        <f t="shared" si="284"/>
        <v>38643</v>
      </c>
      <c r="J1438" s="910">
        <f t="shared" si="285"/>
        <v>42319</v>
      </c>
      <c r="K1438" s="49">
        <f t="shared" si="286"/>
        <v>8344</v>
      </c>
      <c r="L1438" s="50">
        <f t="shared" si="287"/>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t="15" hidden="1" x14ac:dyDescent="0.25">
      <c r="A1439" s="30" t="s">
        <v>46</v>
      </c>
      <c r="B1439" s="1" t="s">
        <v>1472</v>
      </c>
      <c r="C1439" s="29" t="str">
        <f t="shared" si="288"/>
        <v>LA England - County Durham</v>
      </c>
      <c r="D1439" s="50">
        <f t="shared" si="279"/>
        <v>226635</v>
      </c>
      <c r="E1439" s="50">
        <f t="shared" si="280"/>
        <v>241873</v>
      </c>
      <c r="F1439" s="51">
        <f t="shared" si="281"/>
        <v>532182</v>
      </c>
      <c r="G1439" s="51">
        <f t="shared" si="282"/>
        <v>259564</v>
      </c>
      <c r="H1439" s="52">
        <f t="shared" si="283"/>
        <v>272618</v>
      </c>
      <c r="I1439" s="910">
        <f t="shared" si="284"/>
        <v>226635</v>
      </c>
      <c r="J1439" s="910">
        <f t="shared" si="285"/>
        <v>241873</v>
      </c>
      <c r="K1439" s="49">
        <f t="shared" si="286"/>
        <v>51342</v>
      </c>
      <c r="L1439" s="50">
        <f t="shared" si="287"/>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t="15" hidden="1" x14ac:dyDescent="0.25">
      <c r="A1440" s="30" t="s">
        <v>46</v>
      </c>
      <c r="B1440" s="1" t="s">
        <v>1473</v>
      </c>
      <c r="C1440" s="29" t="str">
        <f t="shared" si="288"/>
        <v>LA England - Coventry</v>
      </c>
      <c r="D1440" s="50">
        <f t="shared" si="279"/>
        <v>154154</v>
      </c>
      <c r="E1440" s="50">
        <f t="shared" si="280"/>
        <v>152999</v>
      </c>
      <c r="F1440" s="51">
        <f t="shared" si="281"/>
        <v>360702</v>
      </c>
      <c r="G1440" s="51">
        <f t="shared" si="282"/>
        <v>181477</v>
      </c>
      <c r="H1440" s="52">
        <f t="shared" si="283"/>
        <v>179225</v>
      </c>
      <c r="I1440" s="910">
        <f t="shared" si="284"/>
        <v>154154</v>
      </c>
      <c r="J1440" s="910">
        <f t="shared" si="285"/>
        <v>152999</v>
      </c>
      <c r="K1440" s="49">
        <f t="shared" si="286"/>
        <v>41233</v>
      </c>
      <c r="L1440" s="50">
        <f t="shared" si="287"/>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t="15" hidden="1" x14ac:dyDescent="0.25">
      <c r="A1441" s="30" t="s">
        <v>46</v>
      </c>
      <c r="B1441" s="1" t="s">
        <v>1474</v>
      </c>
      <c r="C1441" s="29" t="str">
        <f t="shared" si="288"/>
        <v>LA England - Crawley</v>
      </c>
      <c r="D1441" s="50">
        <f t="shared" si="279"/>
        <v>50132</v>
      </c>
      <c r="E1441" s="50">
        <f t="shared" si="280"/>
        <v>51024</v>
      </c>
      <c r="F1441" s="51">
        <f t="shared" si="281"/>
        <v>120545</v>
      </c>
      <c r="G1441" s="51">
        <f t="shared" si="282"/>
        <v>60208</v>
      </c>
      <c r="H1441" s="52">
        <f t="shared" si="283"/>
        <v>60337</v>
      </c>
      <c r="I1441" s="910">
        <f t="shared" si="284"/>
        <v>50132</v>
      </c>
      <c r="J1441" s="910">
        <f t="shared" si="285"/>
        <v>51024</v>
      </c>
      <c r="K1441" s="49">
        <f t="shared" si="286"/>
        <v>14960</v>
      </c>
      <c r="L1441" s="50">
        <f t="shared" si="287"/>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t="15" hidden="1" x14ac:dyDescent="0.25">
      <c r="A1442" s="30" t="s">
        <v>46</v>
      </c>
      <c r="B1442" s="1" t="s">
        <v>1475</v>
      </c>
      <c r="C1442" s="29" t="str">
        <f t="shared" si="288"/>
        <v>LA England - Croydon</v>
      </c>
      <c r="D1442" s="50">
        <f t="shared" si="279"/>
        <v>161133</v>
      </c>
      <c r="E1442" s="50">
        <f t="shared" si="280"/>
        <v>176376</v>
      </c>
      <c r="F1442" s="51">
        <f t="shared" si="281"/>
        <v>397741</v>
      </c>
      <c r="G1442" s="51">
        <f t="shared" si="282"/>
        <v>191546</v>
      </c>
      <c r="H1442" s="52">
        <f t="shared" si="283"/>
        <v>206195</v>
      </c>
      <c r="I1442" s="910">
        <f t="shared" si="284"/>
        <v>161133</v>
      </c>
      <c r="J1442" s="910">
        <f t="shared" si="285"/>
        <v>176376</v>
      </c>
      <c r="K1442" s="49">
        <f t="shared" si="286"/>
        <v>46564</v>
      </c>
      <c r="L1442" s="50">
        <f t="shared" si="287"/>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t="15" hidden="1" x14ac:dyDescent="0.25">
      <c r="A1443" s="30" t="s">
        <v>46</v>
      </c>
      <c r="B1443" s="1" t="s">
        <v>1476</v>
      </c>
      <c r="C1443" s="29" t="str">
        <f t="shared" si="288"/>
        <v>LA England - Cumberland</v>
      </c>
      <c r="D1443" s="50">
        <f t="shared" si="279"/>
        <v>119366</v>
      </c>
      <c r="E1443" s="50">
        <f t="shared" si="280"/>
        <v>124215</v>
      </c>
      <c r="F1443" s="51">
        <f t="shared" si="281"/>
        <v>276876</v>
      </c>
      <c r="G1443" s="51">
        <f t="shared" si="282"/>
        <v>136267</v>
      </c>
      <c r="H1443" s="52">
        <f t="shared" si="283"/>
        <v>140609</v>
      </c>
      <c r="I1443" s="910">
        <f t="shared" si="284"/>
        <v>119366</v>
      </c>
      <c r="J1443" s="910">
        <f t="shared" si="285"/>
        <v>124215</v>
      </c>
      <c r="K1443" s="49">
        <f t="shared" si="286"/>
        <v>26416</v>
      </c>
      <c r="L1443" s="50">
        <f t="shared" si="287"/>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t="15" hidden="1" x14ac:dyDescent="0.25">
      <c r="A1444" s="30" t="s">
        <v>46</v>
      </c>
      <c r="B1444" s="1" t="s">
        <v>1477</v>
      </c>
      <c r="C1444" s="29" t="str">
        <f t="shared" si="288"/>
        <v>LA England - Dacorum</v>
      </c>
      <c r="D1444" s="50">
        <f t="shared" si="279"/>
        <v>65530</v>
      </c>
      <c r="E1444" s="50">
        <f t="shared" si="280"/>
        <v>68630</v>
      </c>
      <c r="F1444" s="51">
        <f t="shared" si="281"/>
        <v>157827</v>
      </c>
      <c r="G1444" s="51">
        <f t="shared" si="282"/>
        <v>77645</v>
      </c>
      <c r="H1444" s="52">
        <f t="shared" si="283"/>
        <v>80182</v>
      </c>
      <c r="I1444" s="910">
        <f t="shared" ref="I1444:I1507" si="289">SUM(Y1444:CY1444)</f>
        <v>65530</v>
      </c>
      <c r="J1444" s="910">
        <f t="shared" ref="J1444:J1507" si="290">SUM(DL1444:GL1444)</f>
        <v>68630</v>
      </c>
      <c r="K1444" s="49">
        <f t="shared" si="286"/>
        <v>18361</v>
      </c>
      <c r="L1444" s="50">
        <f t="shared" si="287"/>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t="15" hidden="1" x14ac:dyDescent="0.25">
      <c r="A1445" s="30" t="s">
        <v>46</v>
      </c>
      <c r="B1445" s="1" t="s">
        <v>1478</v>
      </c>
      <c r="C1445" s="29" t="str">
        <f t="shared" si="288"/>
        <v>LA England - Darlington</v>
      </c>
      <c r="D1445" s="50">
        <f t="shared" ref="D1445:D1508" si="291">I1445</f>
        <v>46730</v>
      </c>
      <c r="E1445" s="50">
        <f t="shared" ref="E1445:E1508" si="292">J1445</f>
        <v>49452</v>
      </c>
      <c r="F1445" s="51">
        <f t="shared" ref="F1445:F1508" si="293">G1445+H1445</f>
        <v>110562</v>
      </c>
      <c r="G1445" s="51">
        <f t="shared" ref="G1445:G1508" si="294">SUM(M1445:CY1445)</f>
        <v>54068</v>
      </c>
      <c r="H1445" s="52">
        <f t="shared" ref="H1445:H1508" si="295">SUM(CZ1445:GL1445)</f>
        <v>56494</v>
      </c>
      <c r="I1445" s="910">
        <f t="shared" si="289"/>
        <v>46730</v>
      </c>
      <c r="J1445" s="910">
        <f t="shared" si="290"/>
        <v>49452</v>
      </c>
      <c r="K1445" s="49">
        <f t="shared" ref="K1445:K1508" si="296">SUM(M1445:AD1445)</f>
        <v>11439</v>
      </c>
      <c r="L1445" s="50">
        <f t="shared" ref="L1445:L1508" si="297">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t="15" hidden="1" x14ac:dyDescent="0.25">
      <c r="A1446" s="30" t="s">
        <v>46</v>
      </c>
      <c r="B1446" s="1" t="s">
        <v>1479</v>
      </c>
      <c r="C1446" s="29" t="str">
        <f t="shared" si="288"/>
        <v>LA England - Dartford</v>
      </c>
      <c r="D1446" s="50">
        <f t="shared" si="291"/>
        <v>48173</v>
      </c>
      <c r="E1446" s="50">
        <f t="shared" si="292"/>
        <v>51856</v>
      </c>
      <c r="F1446" s="51">
        <f t="shared" si="293"/>
        <v>120699</v>
      </c>
      <c r="G1446" s="51">
        <f t="shared" si="294"/>
        <v>58873</v>
      </c>
      <c r="H1446" s="52">
        <f t="shared" si="295"/>
        <v>61826</v>
      </c>
      <c r="I1446" s="910">
        <f t="shared" si="289"/>
        <v>48173</v>
      </c>
      <c r="J1446" s="910">
        <f t="shared" si="290"/>
        <v>51856</v>
      </c>
      <c r="K1446" s="49">
        <f t="shared" si="296"/>
        <v>15752</v>
      </c>
      <c r="L1446" s="50">
        <f t="shared" si="297"/>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t="15" hidden="1" x14ac:dyDescent="0.25">
      <c r="A1447" s="30" t="s">
        <v>46</v>
      </c>
      <c r="B1447" s="1" t="s">
        <v>1480</v>
      </c>
      <c r="C1447" s="29" t="str">
        <f t="shared" ref="C1447:C1510" si="298">CONCATENATE(A1447," - ",B1447)</f>
        <v>LA England - Derby</v>
      </c>
      <c r="D1447" s="50">
        <f t="shared" si="291"/>
        <v>112748</v>
      </c>
      <c r="E1447" s="50">
        <f t="shared" si="292"/>
        <v>114305</v>
      </c>
      <c r="F1447" s="51">
        <f t="shared" si="293"/>
        <v>266460</v>
      </c>
      <c r="G1447" s="51">
        <f t="shared" si="294"/>
        <v>132821</v>
      </c>
      <c r="H1447" s="52">
        <f t="shared" si="295"/>
        <v>133639</v>
      </c>
      <c r="I1447" s="910">
        <f t="shared" si="289"/>
        <v>112748</v>
      </c>
      <c r="J1447" s="910">
        <f t="shared" si="290"/>
        <v>114305</v>
      </c>
      <c r="K1447" s="49">
        <f t="shared" si="296"/>
        <v>30766</v>
      </c>
      <c r="L1447" s="50">
        <f t="shared" si="297"/>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t="15" hidden="1" x14ac:dyDescent="0.25">
      <c r="A1448" s="30" t="s">
        <v>46</v>
      </c>
      <c r="B1448" s="1" t="s">
        <v>1481</v>
      </c>
      <c r="C1448" s="29" t="str">
        <f t="shared" si="298"/>
        <v>LA England - Derbyshire Dales</v>
      </c>
      <c r="D1448" s="50">
        <f t="shared" si="291"/>
        <v>31219</v>
      </c>
      <c r="E1448" s="50">
        <f t="shared" si="292"/>
        <v>33144</v>
      </c>
      <c r="F1448" s="51">
        <f t="shared" si="293"/>
        <v>71530</v>
      </c>
      <c r="G1448" s="51">
        <f t="shared" si="294"/>
        <v>34766</v>
      </c>
      <c r="H1448" s="52">
        <f t="shared" si="295"/>
        <v>36764</v>
      </c>
      <c r="I1448" s="910">
        <f t="shared" si="289"/>
        <v>31219</v>
      </c>
      <c r="J1448" s="910">
        <f t="shared" si="290"/>
        <v>33144</v>
      </c>
      <c r="K1448" s="49">
        <f t="shared" si="296"/>
        <v>5880</v>
      </c>
      <c r="L1448" s="50">
        <f t="shared" si="297"/>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t="15" hidden="1" x14ac:dyDescent="0.25">
      <c r="A1449" s="30" t="s">
        <v>46</v>
      </c>
      <c r="B1449" s="1" t="s">
        <v>1482</v>
      </c>
      <c r="C1449" s="29" t="str">
        <f t="shared" si="298"/>
        <v>LA England - Doncaster</v>
      </c>
      <c r="D1449" s="50">
        <f t="shared" si="291"/>
        <v>133775</v>
      </c>
      <c r="E1449" s="50">
        <f t="shared" si="292"/>
        <v>136796</v>
      </c>
      <c r="F1449" s="51">
        <f t="shared" si="293"/>
        <v>314176</v>
      </c>
      <c r="G1449" s="51">
        <f t="shared" si="294"/>
        <v>156332</v>
      </c>
      <c r="H1449" s="52">
        <f t="shared" si="295"/>
        <v>157844</v>
      </c>
      <c r="I1449" s="910">
        <f t="shared" si="289"/>
        <v>133775</v>
      </c>
      <c r="J1449" s="910">
        <f t="shared" si="290"/>
        <v>136796</v>
      </c>
      <c r="K1449" s="49">
        <f t="shared" si="296"/>
        <v>34065</v>
      </c>
      <c r="L1449" s="50">
        <f t="shared" si="297"/>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t="15" hidden="1" x14ac:dyDescent="0.25">
      <c r="A1450" s="30" t="s">
        <v>46</v>
      </c>
      <c r="B1450" s="1" t="s">
        <v>1483</v>
      </c>
      <c r="C1450" s="29" t="str">
        <f t="shared" si="298"/>
        <v>LA England - Dorset</v>
      </c>
      <c r="D1450" s="50">
        <f t="shared" si="291"/>
        <v>165744</v>
      </c>
      <c r="E1450" s="50">
        <f t="shared" si="292"/>
        <v>178718</v>
      </c>
      <c r="F1450" s="51">
        <f t="shared" si="293"/>
        <v>384809</v>
      </c>
      <c r="G1450" s="51">
        <f t="shared" si="294"/>
        <v>186392</v>
      </c>
      <c r="H1450" s="52">
        <f t="shared" si="295"/>
        <v>198417</v>
      </c>
      <c r="I1450" s="910">
        <f t="shared" si="289"/>
        <v>165744</v>
      </c>
      <c r="J1450" s="910">
        <f t="shared" si="290"/>
        <v>178718</v>
      </c>
      <c r="K1450" s="49">
        <f t="shared" si="296"/>
        <v>33637</v>
      </c>
      <c r="L1450" s="50">
        <f t="shared" si="297"/>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t="15" hidden="1" x14ac:dyDescent="0.25">
      <c r="A1451" s="30" t="s">
        <v>46</v>
      </c>
      <c r="B1451" s="1" t="s">
        <v>1484</v>
      </c>
      <c r="C1451" s="29" t="str">
        <f t="shared" si="298"/>
        <v>LA England - Dover</v>
      </c>
      <c r="D1451" s="50">
        <f t="shared" si="291"/>
        <v>50052</v>
      </c>
      <c r="E1451" s="50">
        <f t="shared" si="292"/>
        <v>53653</v>
      </c>
      <c r="F1451" s="51">
        <f t="shared" si="293"/>
        <v>118591</v>
      </c>
      <c r="G1451" s="51">
        <f t="shared" si="294"/>
        <v>57702</v>
      </c>
      <c r="H1451" s="52">
        <f t="shared" si="295"/>
        <v>60889</v>
      </c>
      <c r="I1451" s="910">
        <f t="shared" si="289"/>
        <v>50052</v>
      </c>
      <c r="J1451" s="910">
        <f t="shared" si="290"/>
        <v>53653</v>
      </c>
      <c r="K1451" s="49">
        <f t="shared" si="296"/>
        <v>12007</v>
      </c>
      <c r="L1451" s="50">
        <f t="shared" si="297"/>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t="15" hidden="1" x14ac:dyDescent="0.25">
      <c r="A1452" s="30" t="s">
        <v>46</v>
      </c>
      <c r="B1452" s="1" t="s">
        <v>1485</v>
      </c>
      <c r="C1452" s="29" t="str">
        <f t="shared" si="298"/>
        <v>LA England - Dudley</v>
      </c>
      <c r="D1452" s="50">
        <f t="shared" si="291"/>
        <v>137061</v>
      </c>
      <c r="E1452" s="50">
        <f t="shared" si="292"/>
        <v>143513</v>
      </c>
      <c r="F1452" s="51">
        <f t="shared" si="293"/>
        <v>326680</v>
      </c>
      <c r="G1452" s="51">
        <f t="shared" si="294"/>
        <v>160581</v>
      </c>
      <c r="H1452" s="52">
        <f t="shared" si="295"/>
        <v>166099</v>
      </c>
      <c r="I1452" s="910">
        <f t="shared" si="289"/>
        <v>137061</v>
      </c>
      <c r="J1452" s="910">
        <f t="shared" si="290"/>
        <v>143513</v>
      </c>
      <c r="K1452" s="49">
        <f t="shared" si="296"/>
        <v>35648</v>
      </c>
      <c r="L1452" s="50">
        <f t="shared" si="297"/>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t="15" hidden="1" x14ac:dyDescent="0.25">
      <c r="A1453" s="30" t="s">
        <v>46</v>
      </c>
      <c r="B1453" s="1" t="s">
        <v>1486</v>
      </c>
      <c r="C1453" s="29" t="str">
        <f t="shared" si="298"/>
        <v>LA England - Ealing</v>
      </c>
      <c r="D1453" s="50">
        <f t="shared" si="291"/>
        <v>158087</v>
      </c>
      <c r="E1453" s="50">
        <f t="shared" si="292"/>
        <v>164456</v>
      </c>
      <c r="F1453" s="51">
        <f t="shared" si="293"/>
        <v>375340</v>
      </c>
      <c r="G1453" s="51">
        <f t="shared" si="294"/>
        <v>185234</v>
      </c>
      <c r="H1453" s="52">
        <f t="shared" si="295"/>
        <v>190106</v>
      </c>
      <c r="I1453" s="910">
        <f t="shared" si="289"/>
        <v>158087</v>
      </c>
      <c r="J1453" s="910">
        <f t="shared" si="290"/>
        <v>164456</v>
      </c>
      <c r="K1453" s="49">
        <f t="shared" si="296"/>
        <v>41798</v>
      </c>
      <c r="L1453" s="50">
        <f t="shared" si="297"/>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t="15" hidden="1" x14ac:dyDescent="0.25">
      <c r="A1454" s="30" t="s">
        <v>46</v>
      </c>
      <c r="B1454" s="1" t="s">
        <v>1487</v>
      </c>
      <c r="C1454" s="29" t="str">
        <f t="shared" si="298"/>
        <v>LA England - East Cambridgeshire</v>
      </c>
      <c r="D1454" s="50">
        <f t="shared" si="291"/>
        <v>38758</v>
      </c>
      <c r="E1454" s="50">
        <f t="shared" si="292"/>
        <v>40547</v>
      </c>
      <c r="F1454" s="51">
        <f t="shared" si="293"/>
        <v>91466</v>
      </c>
      <c r="G1454" s="51">
        <f t="shared" si="294"/>
        <v>44953</v>
      </c>
      <c r="H1454" s="52">
        <f t="shared" si="295"/>
        <v>46513</v>
      </c>
      <c r="I1454" s="910">
        <f t="shared" si="289"/>
        <v>38758</v>
      </c>
      <c r="J1454" s="910">
        <f t="shared" si="290"/>
        <v>40547</v>
      </c>
      <c r="K1454" s="49">
        <f t="shared" si="296"/>
        <v>9665</v>
      </c>
      <c r="L1454" s="50">
        <f t="shared" si="297"/>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t="15" hidden="1" x14ac:dyDescent="0.25">
      <c r="A1455" s="30" t="s">
        <v>46</v>
      </c>
      <c r="B1455" s="1" t="s">
        <v>1488</v>
      </c>
      <c r="C1455" s="29" t="str">
        <f t="shared" si="298"/>
        <v>LA England - East Devon</v>
      </c>
      <c r="D1455" s="50">
        <f t="shared" si="291"/>
        <v>66220</v>
      </c>
      <c r="E1455" s="50">
        <f t="shared" si="292"/>
        <v>72210</v>
      </c>
      <c r="F1455" s="51">
        <f t="shared" si="293"/>
        <v>156167</v>
      </c>
      <c r="G1455" s="51">
        <f t="shared" si="294"/>
        <v>75315</v>
      </c>
      <c r="H1455" s="52">
        <f t="shared" si="295"/>
        <v>80852</v>
      </c>
      <c r="I1455" s="910">
        <f t="shared" si="289"/>
        <v>66220</v>
      </c>
      <c r="J1455" s="910">
        <f t="shared" si="290"/>
        <v>72210</v>
      </c>
      <c r="K1455" s="49">
        <f t="shared" si="296"/>
        <v>14086</v>
      </c>
      <c r="L1455" s="50">
        <f t="shared" si="297"/>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t="15" hidden="1" x14ac:dyDescent="0.25">
      <c r="A1456" s="30" t="s">
        <v>46</v>
      </c>
      <c r="B1456" s="1" t="s">
        <v>1489</v>
      </c>
      <c r="C1456" s="29" t="str">
        <f t="shared" si="298"/>
        <v>LA England - East Hampshire</v>
      </c>
      <c r="D1456" s="50">
        <f t="shared" si="291"/>
        <v>54287</v>
      </c>
      <c r="E1456" s="50">
        <f t="shared" si="292"/>
        <v>58111</v>
      </c>
      <c r="F1456" s="51">
        <f t="shared" si="293"/>
        <v>128440</v>
      </c>
      <c r="G1456" s="51">
        <f t="shared" si="294"/>
        <v>62486</v>
      </c>
      <c r="H1456" s="52">
        <f t="shared" si="295"/>
        <v>65954</v>
      </c>
      <c r="I1456" s="910">
        <f t="shared" si="289"/>
        <v>54287</v>
      </c>
      <c r="J1456" s="910">
        <f t="shared" si="290"/>
        <v>58111</v>
      </c>
      <c r="K1456" s="49">
        <f t="shared" si="296"/>
        <v>12935</v>
      </c>
      <c r="L1456" s="50">
        <f t="shared" si="297"/>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t="15" hidden="1" x14ac:dyDescent="0.25">
      <c r="A1457" s="30" t="s">
        <v>46</v>
      </c>
      <c r="B1457" s="1" t="s">
        <v>1490</v>
      </c>
      <c r="C1457" s="29" t="str">
        <f t="shared" si="298"/>
        <v>LA England - East Hertfordshire</v>
      </c>
      <c r="D1457" s="50">
        <f t="shared" si="291"/>
        <v>63711</v>
      </c>
      <c r="E1457" s="50">
        <f t="shared" si="292"/>
        <v>68373</v>
      </c>
      <c r="F1457" s="51">
        <f t="shared" si="293"/>
        <v>153391</v>
      </c>
      <c r="G1457" s="51">
        <f t="shared" si="294"/>
        <v>74693</v>
      </c>
      <c r="H1457" s="52">
        <f t="shared" si="295"/>
        <v>78698</v>
      </c>
      <c r="I1457" s="910">
        <f t="shared" si="289"/>
        <v>63711</v>
      </c>
      <c r="J1457" s="910">
        <f t="shared" si="290"/>
        <v>68373</v>
      </c>
      <c r="K1457" s="49">
        <f t="shared" si="296"/>
        <v>17149</v>
      </c>
      <c r="L1457" s="50">
        <f t="shared" si="297"/>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t="15" hidden="1" x14ac:dyDescent="0.25">
      <c r="A1458" s="30" t="s">
        <v>46</v>
      </c>
      <c r="B1458" s="1" t="s">
        <v>1491</v>
      </c>
      <c r="C1458" s="29" t="str">
        <f t="shared" si="298"/>
        <v>LA England - East Lindsey</v>
      </c>
      <c r="D1458" s="50">
        <f t="shared" si="291"/>
        <v>63549</v>
      </c>
      <c r="E1458" s="50">
        <f t="shared" si="292"/>
        <v>67033</v>
      </c>
      <c r="F1458" s="51">
        <f t="shared" si="293"/>
        <v>145371</v>
      </c>
      <c r="G1458" s="51">
        <f t="shared" si="294"/>
        <v>71121</v>
      </c>
      <c r="H1458" s="52">
        <f t="shared" si="295"/>
        <v>74250</v>
      </c>
      <c r="I1458" s="910">
        <f t="shared" si="289"/>
        <v>63549</v>
      </c>
      <c r="J1458" s="910">
        <f t="shared" si="290"/>
        <v>67033</v>
      </c>
      <c r="K1458" s="49">
        <f t="shared" si="296"/>
        <v>12068</v>
      </c>
      <c r="L1458" s="50">
        <f t="shared" si="297"/>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t="15" hidden="1" x14ac:dyDescent="0.25">
      <c r="A1459" s="30" t="s">
        <v>46</v>
      </c>
      <c r="B1459" s="1" t="s">
        <v>1492</v>
      </c>
      <c r="C1459" s="29" t="str">
        <f t="shared" si="298"/>
        <v>LA England - East Riding of Yorkshire</v>
      </c>
      <c r="D1459" s="50">
        <f t="shared" si="291"/>
        <v>150795</v>
      </c>
      <c r="E1459" s="50">
        <f t="shared" si="292"/>
        <v>159716</v>
      </c>
      <c r="F1459" s="51">
        <f t="shared" si="293"/>
        <v>350119</v>
      </c>
      <c r="G1459" s="51">
        <f t="shared" si="294"/>
        <v>171447</v>
      </c>
      <c r="H1459" s="52">
        <f t="shared" si="295"/>
        <v>178672</v>
      </c>
      <c r="I1459" s="910">
        <f t="shared" si="289"/>
        <v>150795</v>
      </c>
      <c r="J1459" s="910">
        <f t="shared" si="290"/>
        <v>159716</v>
      </c>
      <c r="K1459" s="49">
        <f t="shared" si="296"/>
        <v>32253</v>
      </c>
      <c r="L1459" s="50">
        <f t="shared" si="297"/>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t="15" hidden="1" x14ac:dyDescent="0.25">
      <c r="A1460" s="30" t="s">
        <v>46</v>
      </c>
      <c r="B1460" s="1" t="s">
        <v>1493</v>
      </c>
      <c r="C1460" s="29" t="str">
        <f t="shared" si="298"/>
        <v>LA England - East Staffordshire</v>
      </c>
      <c r="D1460" s="50">
        <f t="shared" si="291"/>
        <v>54303</v>
      </c>
      <c r="E1460" s="50">
        <f t="shared" si="292"/>
        <v>55206</v>
      </c>
      <c r="F1460" s="51">
        <f t="shared" si="293"/>
        <v>127637</v>
      </c>
      <c r="G1460" s="51">
        <f t="shared" si="294"/>
        <v>63629</v>
      </c>
      <c r="H1460" s="52">
        <f t="shared" si="295"/>
        <v>64008</v>
      </c>
      <c r="I1460" s="910">
        <f t="shared" si="289"/>
        <v>54303</v>
      </c>
      <c r="J1460" s="910">
        <f t="shared" si="290"/>
        <v>55206</v>
      </c>
      <c r="K1460" s="49">
        <f t="shared" si="296"/>
        <v>14193</v>
      </c>
      <c r="L1460" s="50">
        <f t="shared" si="297"/>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t="15" hidden="1" x14ac:dyDescent="0.25">
      <c r="A1461" s="30" t="s">
        <v>46</v>
      </c>
      <c r="B1461" s="1" t="s">
        <v>1494</v>
      </c>
      <c r="C1461" s="29" t="str">
        <f t="shared" si="298"/>
        <v>LA England - East Suffolk</v>
      </c>
      <c r="D1461" s="50">
        <f t="shared" si="291"/>
        <v>106302</v>
      </c>
      <c r="E1461" s="50">
        <f t="shared" si="292"/>
        <v>113092</v>
      </c>
      <c r="F1461" s="51">
        <f t="shared" si="293"/>
        <v>247100</v>
      </c>
      <c r="G1461" s="51">
        <f t="shared" si="294"/>
        <v>120347</v>
      </c>
      <c r="H1461" s="52">
        <f t="shared" si="295"/>
        <v>126753</v>
      </c>
      <c r="I1461" s="910">
        <f t="shared" si="289"/>
        <v>106302</v>
      </c>
      <c r="J1461" s="910">
        <f t="shared" si="290"/>
        <v>113092</v>
      </c>
      <c r="K1461" s="49">
        <f t="shared" si="296"/>
        <v>22484</v>
      </c>
      <c r="L1461" s="50">
        <f t="shared" si="297"/>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t="15" hidden="1" x14ac:dyDescent="0.25">
      <c r="A1462" s="30" t="s">
        <v>46</v>
      </c>
      <c r="B1462" s="1" t="s">
        <v>1495</v>
      </c>
      <c r="C1462" s="29" t="str">
        <f t="shared" si="298"/>
        <v>LA England - Eastbourne</v>
      </c>
      <c r="D1462" s="50">
        <f t="shared" si="291"/>
        <v>43648</v>
      </c>
      <c r="E1462" s="50">
        <f t="shared" si="292"/>
        <v>47904</v>
      </c>
      <c r="F1462" s="51">
        <f t="shared" si="293"/>
        <v>103796</v>
      </c>
      <c r="G1462" s="51">
        <f t="shared" si="294"/>
        <v>49819</v>
      </c>
      <c r="H1462" s="52">
        <f t="shared" si="295"/>
        <v>53977</v>
      </c>
      <c r="I1462" s="910">
        <f t="shared" si="289"/>
        <v>43648</v>
      </c>
      <c r="J1462" s="910">
        <f t="shared" si="290"/>
        <v>47904</v>
      </c>
      <c r="K1462" s="49">
        <f t="shared" si="296"/>
        <v>10237</v>
      </c>
      <c r="L1462" s="50">
        <f t="shared" si="297"/>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t="15" hidden="1" x14ac:dyDescent="0.25">
      <c r="A1463" s="30" t="s">
        <v>46</v>
      </c>
      <c r="B1463" s="1" t="s">
        <v>1496</v>
      </c>
      <c r="C1463" s="29" t="str">
        <f t="shared" si="298"/>
        <v>LA England - Eastleigh</v>
      </c>
      <c r="D1463" s="50">
        <f t="shared" si="291"/>
        <v>58883</v>
      </c>
      <c r="E1463" s="50">
        <f t="shared" si="292"/>
        <v>62368</v>
      </c>
      <c r="F1463" s="51">
        <f t="shared" si="293"/>
        <v>140950</v>
      </c>
      <c r="G1463" s="51">
        <f t="shared" si="294"/>
        <v>68871</v>
      </c>
      <c r="H1463" s="52">
        <f t="shared" si="295"/>
        <v>72079</v>
      </c>
      <c r="I1463" s="910">
        <f t="shared" si="289"/>
        <v>58883</v>
      </c>
      <c r="J1463" s="910">
        <f t="shared" si="290"/>
        <v>62368</v>
      </c>
      <c r="K1463" s="49">
        <f t="shared" si="296"/>
        <v>15340</v>
      </c>
      <c r="L1463" s="50">
        <f t="shared" si="297"/>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t="15" hidden="1" x14ac:dyDescent="0.25">
      <c r="A1464" s="30" t="s">
        <v>46</v>
      </c>
      <c r="B1464" s="1" t="s">
        <v>1497</v>
      </c>
      <c r="C1464" s="29" t="str">
        <f t="shared" si="298"/>
        <v>LA England - Elmbridge</v>
      </c>
      <c r="D1464" s="50">
        <f t="shared" si="291"/>
        <v>57025</v>
      </c>
      <c r="E1464" s="50">
        <f t="shared" si="292"/>
        <v>61792</v>
      </c>
      <c r="F1464" s="51">
        <f t="shared" si="293"/>
        <v>140500</v>
      </c>
      <c r="G1464" s="51">
        <f t="shared" si="294"/>
        <v>68058</v>
      </c>
      <c r="H1464" s="52">
        <f t="shared" si="295"/>
        <v>72442</v>
      </c>
      <c r="I1464" s="910">
        <f t="shared" si="289"/>
        <v>57025</v>
      </c>
      <c r="J1464" s="910">
        <f t="shared" si="290"/>
        <v>61792</v>
      </c>
      <c r="K1464" s="49">
        <f t="shared" si="296"/>
        <v>17202</v>
      </c>
      <c r="L1464" s="50">
        <f t="shared" si="297"/>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t="15" hidden="1" x14ac:dyDescent="0.25">
      <c r="A1465" s="30" t="s">
        <v>46</v>
      </c>
      <c r="B1465" s="1" t="s">
        <v>1498</v>
      </c>
      <c r="C1465" s="29" t="str">
        <f t="shared" si="298"/>
        <v>LA England - Enfield</v>
      </c>
      <c r="D1465" s="50">
        <f t="shared" si="291"/>
        <v>130013</v>
      </c>
      <c r="E1465" s="50">
        <f t="shared" si="292"/>
        <v>146029</v>
      </c>
      <c r="F1465" s="51">
        <f t="shared" si="293"/>
        <v>327429</v>
      </c>
      <c r="G1465" s="51">
        <f t="shared" si="294"/>
        <v>156152</v>
      </c>
      <c r="H1465" s="52">
        <f t="shared" si="295"/>
        <v>171277</v>
      </c>
      <c r="I1465" s="910">
        <f t="shared" si="289"/>
        <v>130013</v>
      </c>
      <c r="J1465" s="910">
        <f t="shared" si="290"/>
        <v>146029</v>
      </c>
      <c r="K1465" s="49">
        <f t="shared" si="296"/>
        <v>41079</v>
      </c>
      <c r="L1465" s="50">
        <f t="shared" si="297"/>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t="15" hidden="1" x14ac:dyDescent="0.25">
      <c r="A1466" s="30" t="s">
        <v>46</v>
      </c>
      <c r="B1466" s="1" t="s">
        <v>1499</v>
      </c>
      <c r="C1466" s="29" t="str">
        <f t="shared" si="298"/>
        <v>LA England - Epping Forest</v>
      </c>
      <c r="D1466" s="50">
        <f t="shared" si="291"/>
        <v>56243</v>
      </c>
      <c r="E1466" s="50">
        <f t="shared" si="292"/>
        <v>60881</v>
      </c>
      <c r="F1466" s="51">
        <f t="shared" si="293"/>
        <v>135975</v>
      </c>
      <c r="G1466" s="51">
        <f t="shared" si="294"/>
        <v>65907</v>
      </c>
      <c r="H1466" s="52">
        <f t="shared" si="295"/>
        <v>70068</v>
      </c>
      <c r="I1466" s="910">
        <f t="shared" si="289"/>
        <v>56243</v>
      </c>
      <c r="J1466" s="910">
        <f t="shared" si="290"/>
        <v>60881</v>
      </c>
      <c r="K1466" s="49">
        <f t="shared" si="296"/>
        <v>14658</v>
      </c>
      <c r="L1466" s="50">
        <f t="shared" si="297"/>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t="15" hidden="1" x14ac:dyDescent="0.25">
      <c r="A1467" s="30" t="s">
        <v>46</v>
      </c>
      <c r="B1467" s="1" t="s">
        <v>1500</v>
      </c>
      <c r="C1467" s="29" t="str">
        <f t="shared" si="298"/>
        <v>LA England - Epsom and Ewell</v>
      </c>
      <c r="D1467" s="50">
        <f t="shared" si="291"/>
        <v>33489</v>
      </c>
      <c r="E1467" s="50">
        <f t="shared" si="292"/>
        <v>36361</v>
      </c>
      <c r="F1467" s="51">
        <f t="shared" si="293"/>
        <v>81989</v>
      </c>
      <c r="G1467" s="51">
        <f t="shared" si="294"/>
        <v>39693</v>
      </c>
      <c r="H1467" s="52">
        <f t="shared" si="295"/>
        <v>42296</v>
      </c>
      <c r="I1467" s="910">
        <f t="shared" si="289"/>
        <v>33489</v>
      </c>
      <c r="J1467" s="910">
        <f t="shared" si="290"/>
        <v>36361</v>
      </c>
      <c r="K1467" s="49">
        <f t="shared" si="296"/>
        <v>9735</v>
      </c>
      <c r="L1467" s="50">
        <f t="shared" si="297"/>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t="15" hidden="1" x14ac:dyDescent="0.25">
      <c r="A1468" s="30" t="s">
        <v>46</v>
      </c>
      <c r="B1468" s="1" t="s">
        <v>1501</v>
      </c>
      <c r="C1468" s="29" t="str">
        <f t="shared" si="298"/>
        <v>LA England - Erewash</v>
      </c>
      <c r="D1468" s="50">
        <f t="shared" si="291"/>
        <v>48688</v>
      </c>
      <c r="E1468" s="50">
        <f t="shared" si="292"/>
        <v>51030</v>
      </c>
      <c r="F1468" s="51">
        <f t="shared" si="293"/>
        <v>113844</v>
      </c>
      <c r="G1468" s="51">
        <f t="shared" si="294"/>
        <v>56001</v>
      </c>
      <c r="H1468" s="52">
        <f t="shared" si="295"/>
        <v>57843</v>
      </c>
      <c r="I1468" s="910">
        <f t="shared" si="289"/>
        <v>48688</v>
      </c>
      <c r="J1468" s="910">
        <f t="shared" si="290"/>
        <v>51030</v>
      </c>
      <c r="K1468" s="49">
        <f t="shared" si="296"/>
        <v>11362</v>
      </c>
      <c r="L1468" s="50">
        <f t="shared" si="297"/>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t="15" hidden="1" x14ac:dyDescent="0.25">
      <c r="A1469" s="30" t="s">
        <v>46</v>
      </c>
      <c r="B1469" s="1" t="s">
        <v>1502</v>
      </c>
      <c r="C1469" s="29" t="str">
        <f t="shared" si="298"/>
        <v>LA England - Exeter</v>
      </c>
      <c r="D1469" s="50">
        <f t="shared" si="291"/>
        <v>59539</v>
      </c>
      <c r="E1469" s="50">
        <f t="shared" si="292"/>
        <v>62891</v>
      </c>
      <c r="F1469" s="51">
        <f t="shared" si="293"/>
        <v>137050</v>
      </c>
      <c r="G1469" s="51">
        <f t="shared" si="294"/>
        <v>67076</v>
      </c>
      <c r="H1469" s="52">
        <f t="shared" si="295"/>
        <v>69974</v>
      </c>
      <c r="I1469" s="910">
        <f t="shared" si="289"/>
        <v>59539</v>
      </c>
      <c r="J1469" s="910">
        <f t="shared" si="290"/>
        <v>62891</v>
      </c>
      <c r="K1469" s="49">
        <f t="shared" si="296"/>
        <v>11404</v>
      </c>
      <c r="L1469" s="50">
        <f t="shared" si="297"/>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t="15" hidden="1" x14ac:dyDescent="0.25">
      <c r="A1470" s="30" t="s">
        <v>46</v>
      </c>
      <c r="B1470" s="1" t="s">
        <v>1503</v>
      </c>
      <c r="C1470" s="29" t="str">
        <f t="shared" si="298"/>
        <v>LA England - Fareham</v>
      </c>
      <c r="D1470" s="50">
        <f t="shared" si="291"/>
        <v>48843</v>
      </c>
      <c r="E1470" s="50">
        <f t="shared" si="292"/>
        <v>51915</v>
      </c>
      <c r="F1470" s="51">
        <f t="shared" si="293"/>
        <v>114155</v>
      </c>
      <c r="G1470" s="51">
        <f t="shared" si="294"/>
        <v>55631</v>
      </c>
      <c r="H1470" s="52">
        <f t="shared" si="295"/>
        <v>58524</v>
      </c>
      <c r="I1470" s="910">
        <f t="shared" si="289"/>
        <v>48843</v>
      </c>
      <c r="J1470" s="910">
        <f t="shared" si="290"/>
        <v>51915</v>
      </c>
      <c r="K1470" s="49">
        <f t="shared" si="296"/>
        <v>10565</v>
      </c>
      <c r="L1470" s="50">
        <f t="shared" si="297"/>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t="15" hidden="1" x14ac:dyDescent="0.25">
      <c r="A1471" s="30" t="s">
        <v>46</v>
      </c>
      <c r="B1471" s="1" t="s">
        <v>1504</v>
      </c>
      <c r="C1471" s="29" t="str">
        <f t="shared" si="298"/>
        <v>LA England - Fenland</v>
      </c>
      <c r="D1471" s="50">
        <f t="shared" si="291"/>
        <v>43759</v>
      </c>
      <c r="E1471" s="50">
        <f t="shared" si="292"/>
        <v>46243</v>
      </c>
      <c r="F1471" s="51">
        <f t="shared" si="293"/>
        <v>103537</v>
      </c>
      <c r="G1471" s="51">
        <f t="shared" si="294"/>
        <v>50687</v>
      </c>
      <c r="H1471" s="52">
        <f t="shared" si="295"/>
        <v>52850</v>
      </c>
      <c r="I1471" s="910">
        <f t="shared" si="289"/>
        <v>43759</v>
      </c>
      <c r="J1471" s="910">
        <f t="shared" si="290"/>
        <v>46243</v>
      </c>
      <c r="K1471" s="49">
        <f t="shared" si="296"/>
        <v>10462</v>
      </c>
      <c r="L1471" s="50">
        <f t="shared" si="297"/>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t="15" hidden="1" x14ac:dyDescent="0.25">
      <c r="A1472" s="30" t="s">
        <v>46</v>
      </c>
      <c r="B1472" s="1" t="s">
        <v>1505</v>
      </c>
      <c r="C1472" s="29" t="str">
        <f t="shared" si="298"/>
        <v>LA England - Folkestone and Hythe</v>
      </c>
      <c r="D1472" s="50">
        <f t="shared" si="291"/>
        <v>47433</v>
      </c>
      <c r="E1472" s="50">
        <f t="shared" si="292"/>
        <v>50481</v>
      </c>
      <c r="F1472" s="51">
        <f t="shared" si="293"/>
        <v>110995</v>
      </c>
      <c r="G1472" s="51">
        <f t="shared" si="294"/>
        <v>54100</v>
      </c>
      <c r="H1472" s="52">
        <f t="shared" si="295"/>
        <v>56895</v>
      </c>
      <c r="I1472" s="910">
        <f t="shared" si="289"/>
        <v>47433</v>
      </c>
      <c r="J1472" s="910">
        <f t="shared" si="290"/>
        <v>50481</v>
      </c>
      <c r="K1472" s="49">
        <f t="shared" si="296"/>
        <v>10744</v>
      </c>
      <c r="L1472" s="50">
        <f t="shared" si="297"/>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t="15" hidden="1" x14ac:dyDescent="0.25">
      <c r="A1473" s="30" t="s">
        <v>46</v>
      </c>
      <c r="B1473" s="1" t="s">
        <v>1506</v>
      </c>
      <c r="C1473" s="29" t="str">
        <f t="shared" si="298"/>
        <v>LA England - Forest of Dean</v>
      </c>
      <c r="D1473" s="50">
        <f t="shared" si="291"/>
        <v>38456</v>
      </c>
      <c r="E1473" s="50">
        <f t="shared" si="292"/>
        <v>40336</v>
      </c>
      <c r="F1473" s="51">
        <f t="shared" si="293"/>
        <v>89104</v>
      </c>
      <c r="G1473" s="51">
        <f t="shared" si="294"/>
        <v>43698</v>
      </c>
      <c r="H1473" s="52">
        <f t="shared" si="295"/>
        <v>45406</v>
      </c>
      <c r="I1473" s="910">
        <f t="shared" si="289"/>
        <v>38456</v>
      </c>
      <c r="J1473" s="910">
        <f t="shared" si="290"/>
        <v>40336</v>
      </c>
      <c r="K1473" s="49">
        <f t="shared" si="296"/>
        <v>8114</v>
      </c>
      <c r="L1473" s="50">
        <f t="shared" si="297"/>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t="15" hidden="1" x14ac:dyDescent="0.25">
      <c r="A1474" s="30" t="s">
        <v>46</v>
      </c>
      <c r="B1474" s="1" t="s">
        <v>1507</v>
      </c>
      <c r="C1474" s="29" t="str">
        <f t="shared" si="298"/>
        <v>LA England - Fylde</v>
      </c>
      <c r="D1474" s="50">
        <f t="shared" si="291"/>
        <v>36380</v>
      </c>
      <c r="E1474" s="50">
        <f t="shared" si="292"/>
        <v>38603</v>
      </c>
      <c r="F1474" s="51">
        <f t="shared" si="293"/>
        <v>83846</v>
      </c>
      <c r="G1474" s="51">
        <f t="shared" si="294"/>
        <v>40822</v>
      </c>
      <c r="H1474" s="52">
        <f t="shared" si="295"/>
        <v>43024</v>
      </c>
      <c r="I1474" s="910">
        <f t="shared" si="289"/>
        <v>36380</v>
      </c>
      <c r="J1474" s="910">
        <f t="shared" si="290"/>
        <v>38603</v>
      </c>
      <c r="K1474" s="49">
        <f t="shared" si="296"/>
        <v>6982</v>
      </c>
      <c r="L1474" s="50">
        <f t="shared" si="297"/>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t="15" hidden="1" x14ac:dyDescent="0.25">
      <c r="A1475" s="30" t="s">
        <v>46</v>
      </c>
      <c r="B1475" s="1" t="s">
        <v>1508</v>
      </c>
      <c r="C1475" s="29" t="str">
        <f t="shared" si="298"/>
        <v>LA England - Gateshead</v>
      </c>
      <c r="D1475" s="50">
        <f t="shared" si="291"/>
        <v>85281</v>
      </c>
      <c r="E1475" s="50">
        <f t="shared" si="292"/>
        <v>88107</v>
      </c>
      <c r="F1475" s="51">
        <f t="shared" si="293"/>
        <v>199139</v>
      </c>
      <c r="G1475" s="51">
        <f t="shared" si="294"/>
        <v>98377</v>
      </c>
      <c r="H1475" s="52">
        <f t="shared" si="295"/>
        <v>100762</v>
      </c>
      <c r="I1475" s="910">
        <f t="shared" si="289"/>
        <v>85281</v>
      </c>
      <c r="J1475" s="910">
        <f t="shared" si="290"/>
        <v>88107</v>
      </c>
      <c r="K1475" s="49">
        <f t="shared" si="296"/>
        <v>20178</v>
      </c>
      <c r="L1475" s="50">
        <f t="shared" si="297"/>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t="15" hidden="1" x14ac:dyDescent="0.25">
      <c r="A1476" s="30" t="s">
        <v>46</v>
      </c>
      <c r="B1476" s="1" t="s">
        <v>1509</v>
      </c>
      <c r="C1476" s="29" t="str">
        <f t="shared" si="298"/>
        <v>LA England - Gedling</v>
      </c>
      <c r="D1476" s="50">
        <f t="shared" si="291"/>
        <v>49866</v>
      </c>
      <c r="E1476" s="50">
        <f t="shared" si="292"/>
        <v>53495</v>
      </c>
      <c r="F1476" s="51">
        <f t="shared" si="293"/>
        <v>118563</v>
      </c>
      <c r="G1476" s="51">
        <f t="shared" si="294"/>
        <v>57478</v>
      </c>
      <c r="H1476" s="52">
        <f t="shared" si="295"/>
        <v>61085</v>
      </c>
      <c r="I1476" s="910">
        <f t="shared" si="289"/>
        <v>49866</v>
      </c>
      <c r="J1476" s="910">
        <f t="shared" si="290"/>
        <v>53495</v>
      </c>
      <c r="K1476" s="49">
        <f t="shared" si="296"/>
        <v>11965</v>
      </c>
      <c r="L1476" s="50">
        <f t="shared" si="297"/>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t="15" hidden="1" x14ac:dyDescent="0.25">
      <c r="A1477" s="30" t="s">
        <v>46</v>
      </c>
      <c r="B1477" s="1" t="s">
        <v>1510</v>
      </c>
      <c r="C1477" s="29" t="str">
        <f t="shared" si="298"/>
        <v>LA England - Gloucester</v>
      </c>
      <c r="D1477" s="50">
        <f t="shared" si="291"/>
        <v>57125</v>
      </c>
      <c r="E1477" s="50">
        <f t="shared" si="292"/>
        <v>58702</v>
      </c>
      <c r="F1477" s="51">
        <f t="shared" si="293"/>
        <v>134991</v>
      </c>
      <c r="G1477" s="51">
        <f t="shared" si="294"/>
        <v>66984</v>
      </c>
      <c r="H1477" s="52">
        <f t="shared" si="295"/>
        <v>68007</v>
      </c>
      <c r="I1477" s="910">
        <f t="shared" si="289"/>
        <v>57125</v>
      </c>
      <c r="J1477" s="910">
        <f t="shared" si="290"/>
        <v>58702</v>
      </c>
      <c r="K1477" s="49">
        <f t="shared" si="296"/>
        <v>15036</v>
      </c>
      <c r="L1477" s="50">
        <f t="shared" si="297"/>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t="15" hidden="1" x14ac:dyDescent="0.25">
      <c r="A1478" s="30" t="s">
        <v>46</v>
      </c>
      <c r="B1478" s="1" t="s">
        <v>1511</v>
      </c>
      <c r="C1478" s="29" t="str">
        <f t="shared" si="298"/>
        <v>LA England - Gosport</v>
      </c>
      <c r="D1478" s="50">
        <f t="shared" si="291"/>
        <v>34823</v>
      </c>
      <c r="E1478" s="50">
        <f t="shared" si="292"/>
        <v>37023</v>
      </c>
      <c r="F1478" s="51">
        <f t="shared" si="293"/>
        <v>82385</v>
      </c>
      <c r="G1478" s="51">
        <f t="shared" si="294"/>
        <v>40272</v>
      </c>
      <c r="H1478" s="52">
        <f t="shared" si="295"/>
        <v>42113</v>
      </c>
      <c r="I1478" s="910">
        <f t="shared" si="289"/>
        <v>34823</v>
      </c>
      <c r="J1478" s="910">
        <f t="shared" si="290"/>
        <v>37023</v>
      </c>
      <c r="K1478" s="49">
        <f t="shared" si="296"/>
        <v>8559</v>
      </c>
      <c r="L1478" s="50">
        <f t="shared" si="297"/>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t="15" hidden="1" x14ac:dyDescent="0.25">
      <c r="A1479" s="30" t="s">
        <v>46</v>
      </c>
      <c r="B1479" s="1" t="s">
        <v>1512</v>
      </c>
      <c r="C1479" s="29" t="str">
        <f t="shared" si="298"/>
        <v>LA England - Gravesham</v>
      </c>
      <c r="D1479" s="50">
        <f t="shared" si="291"/>
        <v>43763</v>
      </c>
      <c r="E1479" s="50">
        <f t="shared" si="292"/>
        <v>46857</v>
      </c>
      <c r="F1479" s="51">
        <f t="shared" si="293"/>
        <v>107737</v>
      </c>
      <c r="G1479" s="51">
        <f t="shared" si="294"/>
        <v>52460</v>
      </c>
      <c r="H1479" s="52">
        <f t="shared" si="295"/>
        <v>55277</v>
      </c>
      <c r="I1479" s="910">
        <f t="shared" si="289"/>
        <v>43763</v>
      </c>
      <c r="J1479" s="910">
        <f t="shared" si="290"/>
        <v>46857</v>
      </c>
      <c r="K1479" s="49">
        <f t="shared" si="296"/>
        <v>13173</v>
      </c>
      <c r="L1479" s="50">
        <f t="shared" si="297"/>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t="15" hidden="1" x14ac:dyDescent="0.25">
      <c r="A1480" s="30" t="s">
        <v>46</v>
      </c>
      <c r="B1480" s="1" t="s">
        <v>1513</v>
      </c>
      <c r="C1480" s="29" t="str">
        <f t="shared" si="298"/>
        <v>LA England - Great Yarmouth</v>
      </c>
      <c r="D1480" s="50">
        <f t="shared" si="291"/>
        <v>42467</v>
      </c>
      <c r="E1480" s="50">
        <f t="shared" si="292"/>
        <v>45181</v>
      </c>
      <c r="F1480" s="51">
        <f t="shared" si="293"/>
        <v>100065</v>
      </c>
      <c r="G1480" s="51">
        <f t="shared" si="294"/>
        <v>48855</v>
      </c>
      <c r="H1480" s="52">
        <f t="shared" si="295"/>
        <v>51210</v>
      </c>
      <c r="I1480" s="910">
        <f t="shared" si="289"/>
        <v>42467</v>
      </c>
      <c r="J1480" s="910">
        <f t="shared" si="290"/>
        <v>45181</v>
      </c>
      <c r="K1480" s="49">
        <f t="shared" si="296"/>
        <v>9925</v>
      </c>
      <c r="L1480" s="50">
        <f t="shared" si="297"/>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t="15" hidden="1" x14ac:dyDescent="0.25">
      <c r="A1481" s="30" t="s">
        <v>46</v>
      </c>
      <c r="B1481" s="1" t="s">
        <v>1514</v>
      </c>
      <c r="C1481" s="29" t="str">
        <f t="shared" si="298"/>
        <v>LA England - Greenwich</v>
      </c>
      <c r="D1481" s="50">
        <f t="shared" si="291"/>
        <v>120997</v>
      </c>
      <c r="E1481" s="50">
        <f t="shared" si="292"/>
        <v>129247</v>
      </c>
      <c r="F1481" s="51">
        <f t="shared" si="293"/>
        <v>294113</v>
      </c>
      <c r="G1481" s="51">
        <f t="shared" si="294"/>
        <v>143259</v>
      </c>
      <c r="H1481" s="52">
        <f t="shared" si="295"/>
        <v>150854</v>
      </c>
      <c r="I1481" s="910">
        <f t="shared" si="289"/>
        <v>120997</v>
      </c>
      <c r="J1481" s="910">
        <f t="shared" si="290"/>
        <v>129247</v>
      </c>
      <c r="K1481" s="49">
        <f t="shared" si="296"/>
        <v>33106</v>
      </c>
      <c r="L1481" s="50">
        <f t="shared" si="297"/>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t="15" hidden="1" x14ac:dyDescent="0.25">
      <c r="A1482" s="30" t="s">
        <v>46</v>
      </c>
      <c r="B1482" s="1" t="s">
        <v>1515</v>
      </c>
      <c r="C1482" s="29" t="str">
        <f t="shared" si="298"/>
        <v>LA England - Guildford</v>
      </c>
      <c r="D1482" s="50">
        <f t="shared" si="291"/>
        <v>64856</v>
      </c>
      <c r="E1482" s="50">
        <f t="shared" si="292"/>
        <v>65895</v>
      </c>
      <c r="F1482" s="51">
        <f t="shared" si="293"/>
        <v>149176</v>
      </c>
      <c r="G1482" s="51">
        <f t="shared" si="294"/>
        <v>74213</v>
      </c>
      <c r="H1482" s="52">
        <f t="shared" si="295"/>
        <v>74963</v>
      </c>
      <c r="I1482" s="910">
        <f t="shared" si="289"/>
        <v>64856</v>
      </c>
      <c r="J1482" s="910">
        <f t="shared" si="290"/>
        <v>65895</v>
      </c>
      <c r="K1482" s="49">
        <f t="shared" si="296"/>
        <v>14561</v>
      </c>
      <c r="L1482" s="50">
        <f t="shared" si="297"/>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t="15" hidden="1" x14ac:dyDescent="0.25">
      <c r="A1483" s="30" t="s">
        <v>46</v>
      </c>
      <c r="B1483" s="1" t="s">
        <v>1516</v>
      </c>
      <c r="C1483" s="29" t="str">
        <f t="shared" si="298"/>
        <v>LA England - Hackney</v>
      </c>
      <c r="D1483" s="50">
        <f t="shared" si="291"/>
        <v>107191</v>
      </c>
      <c r="E1483" s="50">
        <f t="shared" si="292"/>
        <v>119794</v>
      </c>
      <c r="F1483" s="51">
        <f t="shared" si="293"/>
        <v>263282</v>
      </c>
      <c r="G1483" s="51">
        <f t="shared" si="294"/>
        <v>125812</v>
      </c>
      <c r="H1483" s="52">
        <f t="shared" si="295"/>
        <v>137470</v>
      </c>
      <c r="I1483" s="910">
        <f t="shared" si="289"/>
        <v>107191</v>
      </c>
      <c r="J1483" s="910">
        <f t="shared" si="290"/>
        <v>119794</v>
      </c>
      <c r="K1483" s="49">
        <f t="shared" si="296"/>
        <v>27698</v>
      </c>
      <c r="L1483" s="50">
        <f t="shared" si="297"/>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t="15" hidden="1" x14ac:dyDescent="0.25">
      <c r="A1484" s="30" t="s">
        <v>46</v>
      </c>
      <c r="B1484" s="1" t="s">
        <v>1517</v>
      </c>
      <c r="C1484" s="29" t="str">
        <f t="shared" si="298"/>
        <v>LA England - Halton</v>
      </c>
      <c r="D1484" s="50">
        <f t="shared" si="291"/>
        <v>54476</v>
      </c>
      <c r="E1484" s="50">
        <f t="shared" si="292"/>
        <v>57404</v>
      </c>
      <c r="F1484" s="51">
        <f t="shared" si="293"/>
        <v>129587</v>
      </c>
      <c r="G1484" s="51">
        <f t="shared" si="294"/>
        <v>63578</v>
      </c>
      <c r="H1484" s="52">
        <f t="shared" si="295"/>
        <v>66009</v>
      </c>
      <c r="I1484" s="910">
        <f t="shared" si="289"/>
        <v>54476</v>
      </c>
      <c r="J1484" s="910">
        <f t="shared" si="290"/>
        <v>57404</v>
      </c>
      <c r="K1484" s="49">
        <f t="shared" si="296"/>
        <v>14104</v>
      </c>
      <c r="L1484" s="50">
        <f t="shared" si="297"/>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t="15" hidden="1" x14ac:dyDescent="0.25">
      <c r="A1485" s="30" t="s">
        <v>46</v>
      </c>
      <c r="B1485" s="1" t="s">
        <v>1518</v>
      </c>
      <c r="C1485" s="29" t="str">
        <f t="shared" si="298"/>
        <v>LA England - Hammersmith and Fulham</v>
      </c>
      <c r="D1485" s="50">
        <f t="shared" si="291"/>
        <v>76261</v>
      </c>
      <c r="E1485" s="50">
        <f t="shared" si="292"/>
        <v>88614</v>
      </c>
      <c r="F1485" s="51">
        <f t="shared" si="293"/>
        <v>186176</v>
      </c>
      <c r="G1485" s="51">
        <f t="shared" si="294"/>
        <v>87060</v>
      </c>
      <c r="H1485" s="52">
        <f t="shared" si="295"/>
        <v>99116</v>
      </c>
      <c r="I1485" s="910">
        <f t="shared" si="289"/>
        <v>76261</v>
      </c>
      <c r="J1485" s="910">
        <f t="shared" si="290"/>
        <v>88614</v>
      </c>
      <c r="K1485" s="49">
        <f t="shared" si="296"/>
        <v>16032</v>
      </c>
      <c r="L1485" s="50">
        <f t="shared" si="297"/>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t="15" hidden="1" x14ac:dyDescent="0.25">
      <c r="A1486" s="30" t="s">
        <v>46</v>
      </c>
      <c r="B1486" s="1" t="s">
        <v>1519</v>
      </c>
      <c r="C1486" s="29" t="str">
        <f t="shared" si="298"/>
        <v>LA England - Harborough</v>
      </c>
      <c r="D1486" s="50">
        <f t="shared" si="291"/>
        <v>43845</v>
      </c>
      <c r="E1486" s="50">
        <f t="shared" si="292"/>
        <v>45823</v>
      </c>
      <c r="F1486" s="51">
        <f t="shared" si="293"/>
        <v>102581</v>
      </c>
      <c r="G1486" s="51">
        <f t="shared" si="294"/>
        <v>50458</v>
      </c>
      <c r="H1486" s="52">
        <f t="shared" si="295"/>
        <v>52123</v>
      </c>
      <c r="I1486" s="910">
        <f t="shared" si="289"/>
        <v>43845</v>
      </c>
      <c r="J1486" s="910">
        <f t="shared" si="290"/>
        <v>45823</v>
      </c>
      <c r="K1486" s="49">
        <f t="shared" si="296"/>
        <v>10637</v>
      </c>
      <c r="L1486" s="50">
        <f t="shared" si="297"/>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t="15" hidden="1" x14ac:dyDescent="0.25">
      <c r="A1487" s="30" t="s">
        <v>46</v>
      </c>
      <c r="B1487" s="1" t="s">
        <v>1520</v>
      </c>
      <c r="C1487" s="29" t="str">
        <f t="shared" si="298"/>
        <v>LA England - Haringey</v>
      </c>
      <c r="D1487" s="50">
        <f t="shared" si="291"/>
        <v>108306</v>
      </c>
      <c r="E1487" s="50">
        <f t="shared" si="292"/>
        <v>119428</v>
      </c>
      <c r="F1487" s="51">
        <f t="shared" si="293"/>
        <v>262895</v>
      </c>
      <c r="G1487" s="51">
        <f t="shared" si="294"/>
        <v>126273</v>
      </c>
      <c r="H1487" s="52">
        <f t="shared" si="295"/>
        <v>136622</v>
      </c>
      <c r="I1487" s="910">
        <f t="shared" si="289"/>
        <v>108306</v>
      </c>
      <c r="J1487" s="910">
        <f t="shared" si="290"/>
        <v>119428</v>
      </c>
      <c r="K1487" s="49">
        <f t="shared" si="296"/>
        <v>27288</v>
      </c>
      <c r="L1487" s="50">
        <f t="shared" si="297"/>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t="15" hidden="1" x14ac:dyDescent="0.25">
      <c r="A1488" s="30" t="s">
        <v>46</v>
      </c>
      <c r="B1488" s="1" t="s">
        <v>1521</v>
      </c>
      <c r="C1488" s="29" t="str">
        <f t="shared" si="298"/>
        <v>LA England - Harlow</v>
      </c>
      <c r="D1488" s="50">
        <f t="shared" si="291"/>
        <v>38390</v>
      </c>
      <c r="E1488" s="50">
        <f t="shared" si="292"/>
        <v>41666</v>
      </c>
      <c r="F1488" s="51">
        <f t="shared" si="293"/>
        <v>96040</v>
      </c>
      <c r="G1488" s="51">
        <f t="shared" si="294"/>
        <v>46534</v>
      </c>
      <c r="H1488" s="52">
        <f t="shared" si="295"/>
        <v>49506</v>
      </c>
      <c r="I1488" s="910">
        <f t="shared" si="289"/>
        <v>38390</v>
      </c>
      <c r="J1488" s="910">
        <f t="shared" si="290"/>
        <v>41666</v>
      </c>
      <c r="K1488" s="49">
        <f t="shared" si="296"/>
        <v>12112</v>
      </c>
      <c r="L1488" s="50">
        <f t="shared" si="297"/>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t="15" hidden="1" x14ac:dyDescent="0.25">
      <c r="A1489" s="30" t="s">
        <v>46</v>
      </c>
      <c r="B1489" s="1" t="s">
        <v>1522</v>
      </c>
      <c r="C1489" s="29" t="str">
        <f t="shared" si="298"/>
        <v>LA England - Harrow</v>
      </c>
      <c r="D1489" s="50">
        <f t="shared" si="291"/>
        <v>110298</v>
      </c>
      <c r="E1489" s="50">
        <f t="shared" si="292"/>
        <v>114061</v>
      </c>
      <c r="F1489" s="51">
        <f t="shared" si="293"/>
        <v>263448</v>
      </c>
      <c r="G1489" s="51">
        <f t="shared" si="294"/>
        <v>130166</v>
      </c>
      <c r="H1489" s="52">
        <f t="shared" si="295"/>
        <v>133282</v>
      </c>
      <c r="I1489" s="910">
        <f t="shared" si="289"/>
        <v>110298</v>
      </c>
      <c r="J1489" s="910">
        <f t="shared" si="290"/>
        <v>114061</v>
      </c>
      <c r="K1489" s="49">
        <f t="shared" si="296"/>
        <v>30949</v>
      </c>
      <c r="L1489" s="50">
        <f t="shared" si="297"/>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t="15" hidden="1" x14ac:dyDescent="0.25">
      <c r="A1490" s="30" t="s">
        <v>46</v>
      </c>
      <c r="B1490" s="1" t="s">
        <v>1523</v>
      </c>
      <c r="C1490" s="29" t="str">
        <f t="shared" si="298"/>
        <v>LA England - Hart</v>
      </c>
      <c r="D1490" s="50">
        <f t="shared" si="291"/>
        <v>43085</v>
      </c>
      <c r="E1490" s="50">
        <f t="shared" si="292"/>
        <v>44552</v>
      </c>
      <c r="F1490" s="51">
        <f t="shared" si="293"/>
        <v>101542</v>
      </c>
      <c r="G1490" s="51">
        <f t="shared" si="294"/>
        <v>50167</v>
      </c>
      <c r="H1490" s="52">
        <f t="shared" si="295"/>
        <v>51375</v>
      </c>
      <c r="I1490" s="910">
        <f t="shared" si="289"/>
        <v>43085</v>
      </c>
      <c r="J1490" s="910">
        <f t="shared" si="290"/>
        <v>44552</v>
      </c>
      <c r="K1490" s="49">
        <f t="shared" si="296"/>
        <v>11052</v>
      </c>
      <c r="L1490" s="50">
        <f t="shared" si="297"/>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t="15" hidden="1" x14ac:dyDescent="0.25">
      <c r="A1491" s="30" t="s">
        <v>46</v>
      </c>
      <c r="B1491" s="1" t="s">
        <v>1524</v>
      </c>
      <c r="C1491" s="29" t="str">
        <f t="shared" si="298"/>
        <v>LA England - Hartlepool</v>
      </c>
      <c r="D1491" s="50">
        <f t="shared" si="291"/>
        <v>39682</v>
      </c>
      <c r="E1491" s="50">
        <f t="shared" si="292"/>
        <v>42637</v>
      </c>
      <c r="F1491" s="51">
        <f t="shared" si="293"/>
        <v>95366</v>
      </c>
      <c r="G1491" s="51">
        <f t="shared" si="294"/>
        <v>46433</v>
      </c>
      <c r="H1491" s="52">
        <f t="shared" si="295"/>
        <v>48933</v>
      </c>
      <c r="I1491" s="910">
        <f t="shared" si="289"/>
        <v>39682</v>
      </c>
      <c r="J1491" s="910">
        <f t="shared" si="290"/>
        <v>42637</v>
      </c>
      <c r="K1491" s="49">
        <f t="shared" si="296"/>
        <v>10533</v>
      </c>
      <c r="L1491" s="50">
        <f t="shared" si="297"/>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t="15" hidden="1" x14ac:dyDescent="0.25">
      <c r="A1492" s="30" t="s">
        <v>46</v>
      </c>
      <c r="B1492" s="1" t="s">
        <v>1525</v>
      </c>
      <c r="C1492" s="29" t="str">
        <f t="shared" si="298"/>
        <v>LA England - Hastings</v>
      </c>
      <c r="D1492" s="50">
        <f t="shared" si="291"/>
        <v>38018</v>
      </c>
      <c r="E1492" s="50">
        <f t="shared" si="292"/>
        <v>40981</v>
      </c>
      <c r="F1492" s="51">
        <f t="shared" si="293"/>
        <v>90817</v>
      </c>
      <c r="G1492" s="51">
        <f t="shared" si="294"/>
        <v>44013</v>
      </c>
      <c r="H1492" s="52">
        <f t="shared" si="295"/>
        <v>46804</v>
      </c>
      <c r="I1492" s="910">
        <f t="shared" si="289"/>
        <v>38018</v>
      </c>
      <c r="J1492" s="910">
        <f t="shared" si="290"/>
        <v>40981</v>
      </c>
      <c r="K1492" s="49">
        <f t="shared" si="296"/>
        <v>9246</v>
      </c>
      <c r="L1492" s="50">
        <f t="shared" si="297"/>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t="15" hidden="1" x14ac:dyDescent="0.25">
      <c r="A1493" s="30" t="s">
        <v>46</v>
      </c>
      <c r="B1493" s="1" t="s">
        <v>1526</v>
      </c>
      <c r="C1493" s="29" t="str">
        <f t="shared" si="298"/>
        <v>LA England - Havant</v>
      </c>
      <c r="D1493" s="50">
        <f t="shared" si="291"/>
        <v>52502</v>
      </c>
      <c r="E1493" s="50">
        <f t="shared" si="292"/>
        <v>57263</v>
      </c>
      <c r="F1493" s="51">
        <f t="shared" si="293"/>
        <v>125682</v>
      </c>
      <c r="G1493" s="51">
        <f t="shared" si="294"/>
        <v>60660</v>
      </c>
      <c r="H1493" s="52">
        <f t="shared" si="295"/>
        <v>65022</v>
      </c>
      <c r="I1493" s="910">
        <f t="shared" si="289"/>
        <v>52502</v>
      </c>
      <c r="J1493" s="910">
        <f t="shared" si="290"/>
        <v>57263</v>
      </c>
      <c r="K1493" s="49">
        <f t="shared" si="296"/>
        <v>12525</v>
      </c>
      <c r="L1493" s="50">
        <f t="shared" si="297"/>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t="15" hidden="1" x14ac:dyDescent="0.25">
      <c r="A1494" s="30" t="s">
        <v>46</v>
      </c>
      <c r="B1494" s="1" t="s">
        <v>1527</v>
      </c>
      <c r="C1494" s="29" t="str">
        <f t="shared" si="298"/>
        <v>LA England - Havering</v>
      </c>
      <c r="D1494" s="50">
        <f t="shared" si="291"/>
        <v>108646</v>
      </c>
      <c r="E1494" s="50">
        <f t="shared" si="292"/>
        <v>118052</v>
      </c>
      <c r="F1494" s="51">
        <f t="shared" si="293"/>
        <v>268145</v>
      </c>
      <c r="G1494" s="51">
        <f t="shared" si="294"/>
        <v>129873</v>
      </c>
      <c r="H1494" s="52">
        <f t="shared" si="295"/>
        <v>138272</v>
      </c>
      <c r="I1494" s="910">
        <f t="shared" si="289"/>
        <v>108646</v>
      </c>
      <c r="J1494" s="910">
        <f t="shared" si="290"/>
        <v>118052</v>
      </c>
      <c r="K1494" s="49">
        <f t="shared" si="296"/>
        <v>31421</v>
      </c>
      <c r="L1494" s="50">
        <f t="shared" si="297"/>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t="15" hidden="1" x14ac:dyDescent="0.25">
      <c r="A1495" s="30" t="s">
        <v>46</v>
      </c>
      <c r="B1495" s="1" t="s">
        <v>1528</v>
      </c>
      <c r="C1495" s="29" t="str">
        <f t="shared" si="298"/>
        <v>LA England - Herefordshire, County of</v>
      </c>
      <c r="D1495" s="50">
        <f t="shared" si="291"/>
        <v>81933</v>
      </c>
      <c r="E1495" s="50">
        <f t="shared" si="292"/>
        <v>86192</v>
      </c>
      <c r="F1495" s="51">
        <f t="shared" si="293"/>
        <v>189890</v>
      </c>
      <c r="G1495" s="51">
        <f t="shared" si="294"/>
        <v>93186</v>
      </c>
      <c r="H1495" s="52">
        <f t="shared" si="295"/>
        <v>96704</v>
      </c>
      <c r="I1495" s="910">
        <f t="shared" si="289"/>
        <v>81933</v>
      </c>
      <c r="J1495" s="910">
        <f t="shared" si="290"/>
        <v>86192</v>
      </c>
      <c r="K1495" s="49">
        <f t="shared" si="296"/>
        <v>17678</v>
      </c>
      <c r="L1495" s="50">
        <f t="shared" si="297"/>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t="15" hidden="1" x14ac:dyDescent="0.25">
      <c r="A1496" s="30" t="s">
        <v>46</v>
      </c>
      <c r="B1496" s="1" t="s">
        <v>1529</v>
      </c>
      <c r="C1496" s="29" t="str">
        <f t="shared" si="298"/>
        <v>LA England - Hertsmere</v>
      </c>
      <c r="D1496" s="50">
        <f t="shared" si="291"/>
        <v>44167</v>
      </c>
      <c r="E1496" s="50">
        <f t="shared" si="292"/>
        <v>48914</v>
      </c>
      <c r="F1496" s="51">
        <f t="shared" si="293"/>
        <v>108993</v>
      </c>
      <c r="G1496" s="51">
        <f t="shared" si="294"/>
        <v>52339</v>
      </c>
      <c r="H1496" s="52">
        <f t="shared" si="295"/>
        <v>56654</v>
      </c>
      <c r="I1496" s="910">
        <f t="shared" si="289"/>
        <v>44167</v>
      </c>
      <c r="J1496" s="910">
        <f t="shared" si="290"/>
        <v>48914</v>
      </c>
      <c r="K1496" s="49">
        <f t="shared" si="296"/>
        <v>12606</v>
      </c>
      <c r="L1496" s="50">
        <f t="shared" si="297"/>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t="15" hidden="1" x14ac:dyDescent="0.25">
      <c r="A1497" s="30" t="s">
        <v>46</v>
      </c>
      <c r="B1497" s="1" t="s">
        <v>1530</v>
      </c>
      <c r="C1497" s="29" t="str">
        <f t="shared" si="298"/>
        <v>LA England - High Peak</v>
      </c>
      <c r="D1497" s="50">
        <f t="shared" si="291"/>
        <v>39630</v>
      </c>
      <c r="E1497" s="50">
        <f t="shared" si="292"/>
        <v>41086</v>
      </c>
      <c r="F1497" s="51">
        <f t="shared" si="293"/>
        <v>91569</v>
      </c>
      <c r="G1497" s="51">
        <f t="shared" si="294"/>
        <v>45065</v>
      </c>
      <c r="H1497" s="52">
        <f t="shared" si="295"/>
        <v>46504</v>
      </c>
      <c r="I1497" s="910">
        <f t="shared" si="289"/>
        <v>39630</v>
      </c>
      <c r="J1497" s="910">
        <f t="shared" si="290"/>
        <v>41086</v>
      </c>
      <c r="K1497" s="49">
        <f t="shared" si="296"/>
        <v>8707</v>
      </c>
      <c r="L1497" s="50">
        <f t="shared" si="297"/>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t="15" hidden="1" x14ac:dyDescent="0.25">
      <c r="A1498" s="30" t="s">
        <v>46</v>
      </c>
      <c r="B1498" s="1" t="s">
        <v>1531</v>
      </c>
      <c r="C1498" s="29" t="str">
        <f t="shared" si="298"/>
        <v>LA England - Hillingdon</v>
      </c>
      <c r="D1498" s="50">
        <f t="shared" si="291"/>
        <v>133842</v>
      </c>
      <c r="E1498" s="50">
        <f t="shared" si="292"/>
        <v>135424</v>
      </c>
      <c r="F1498" s="51">
        <f t="shared" si="293"/>
        <v>319018</v>
      </c>
      <c r="G1498" s="51">
        <f t="shared" si="294"/>
        <v>159326</v>
      </c>
      <c r="H1498" s="52">
        <f t="shared" si="295"/>
        <v>159692</v>
      </c>
      <c r="I1498" s="910">
        <f t="shared" si="289"/>
        <v>133842</v>
      </c>
      <c r="J1498" s="910">
        <f t="shared" si="290"/>
        <v>135424</v>
      </c>
      <c r="K1498" s="49">
        <f t="shared" si="296"/>
        <v>37936</v>
      </c>
      <c r="L1498" s="50">
        <f t="shared" si="297"/>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t="15" hidden="1" x14ac:dyDescent="0.25">
      <c r="A1499" s="30" t="s">
        <v>46</v>
      </c>
      <c r="B1499" s="1" t="s">
        <v>1532</v>
      </c>
      <c r="C1499" s="29" t="str">
        <f t="shared" si="298"/>
        <v>LA England - Hinckley and Bosworth</v>
      </c>
      <c r="D1499" s="50">
        <f t="shared" si="291"/>
        <v>49163</v>
      </c>
      <c r="E1499" s="50">
        <f t="shared" si="292"/>
        <v>51187</v>
      </c>
      <c r="F1499" s="51">
        <f t="shared" si="293"/>
        <v>114970</v>
      </c>
      <c r="G1499" s="51">
        <f t="shared" si="294"/>
        <v>56668</v>
      </c>
      <c r="H1499" s="52">
        <f t="shared" si="295"/>
        <v>58302</v>
      </c>
      <c r="I1499" s="910">
        <f t="shared" si="289"/>
        <v>49163</v>
      </c>
      <c r="J1499" s="910">
        <f t="shared" si="290"/>
        <v>51187</v>
      </c>
      <c r="K1499" s="49">
        <f t="shared" si="296"/>
        <v>11587</v>
      </c>
      <c r="L1499" s="50">
        <f t="shared" si="297"/>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t="15" hidden="1" x14ac:dyDescent="0.25">
      <c r="A1500" s="30" t="s">
        <v>46</v>
      </c>
      <c r="B1500" s="1" t="s">
        <v>1533</v>
      </c>
      <c r="C1500" s="29" t="str">
        <f t="shared" si="298"/>
        <v>LA England - Horsham</v>
      </c>
      <c r="D1500" s="50">
        <f t="shared" si="291"/>
        <v>63067</v>
      </c>
      <c r="E1500" s="50">
        <f t="shared" si="292"/>
        <v>67292</v>
      </c>
      <c r="F1500" s="51">
        <f t="shared" si="293"/>
        <v>149464</v>
      </c>
      <c r="G1500" s="51">
        <f t="shared" si="294"/>
        <v>72922</v>
      </c>
      <c r="H1500" s="52">
        <f t="shared" si="295"/>
        <v>76542</v>
      </c>
      <c r="I1500" s="910">
        <f t="shared" si="289"/>
        <v>63067</v>
      </c>
      <c r="J1500" s="910">
        <f t="shared" si="290"/>
        <v>67292</v>
      </c>
      <c r="K1500" s="49">
        <f t="shared" si="296"/>
        <v>15671</v>
      </c>
      <c r="L1500" s="50">
        <f t="shared" si="297"/>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t="15" hidden="1" x14ac:dyDescent="0.25">
      <c r="A1501" s="30" t="s">
        <v>46</v>
      </c>
      <c r="B1501" s="1" t="s">
        <v>1534</v>
      </c>
      <c r="C1501" s="29" t="str">
        <f t="shared" si="298"/>
        <v>LA England - Hounslow</v>
      </c>
      <c r="D1501" s="50">
        <f t="shared" si="291"/>
        <v>125348</v>
      </c>
      <c r="E1501" s="50">
        <f t="shared" si="292"/>
        <v>125688</v>
      </c>
      <c r="F1501" s="51">
        <f t="shared" si="293"/>
        <v>295706</v>
      </c>
      <c r="G1501" s="51">
        <f t="shared" si="294"/>
        <v>148259</v>
      </c>
      <c r="H1501" s="52">
        <f t="shared" si="295"/>
        <v>147447</v>
      </c>
      <c r="I1501" s="910">
        <f t="shared" si="289"/>
        <v>125348</v>
      </c>
      <c r="J1501" s="910">
        <f t="shared" si="290"/>
        <v>125688</v>
      </c>
      <c r="K1501" s="49">
        <f t="shared" si="296"/>
        <v>34975</v>
      </c>
      <c r="L1501" s="50">
        <f t="shared" si="297"/>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t="15" hidden="1" x14ac:dyDescent="0.25">
      <c r="A1502" s="30" t="s">
        <v>46</v>
      </c>
      <c r="B1502" s="1" t="s">
        <v>1535</v>
      </c>
      <c r="C1502" s="29" t="str">
        <f t="shared" si="298"/>
        <v>LA England - Huntingdonshire</v>
      </c>
      <c r="D1502" s="50">
        <f t="shared" si="291"/>
        <v>79206</v>
      </c>
      <c r="E1502" s="50">
        <f t="shared" si="292"/>
        <v>81643</v>
      </c>
      <c r="F1502" s="51">
        <f t="shared" si="293"/>
        <v>186066</v>
      </c>
      <c r="G1502" s="51">
        <f t="shared" si="294"/>
        <v>92135</v>
      </c>
      <c r="H1502" s="52">
        <f t="shared" si="295"/>
        <v>93931</v>
      </c>
      <c r="I1502" s="910">
        <f t="shared" si="289"/>
        <v>79206</v>
      </c>
      <c r="J1502" s="910">
        <f t="shared" si="290"/>
        <v>81643</v>
      </c>
      <c r="K1502" s="49">
        <f t="shared" si="296"/>
        <v>19473</v>
      </c>
      <c r="L1502" s="50">
        <f t="shared" si="297"/>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t="15" hidden="1" x14ac:dyDescent="0.25">
      <c r="A1503" s="30" t="s">
        <v>46</v>
      </c>
      <c r="B1503" s="1" t="s">
        <v>1536</v>
      </c>
      <c r="C1503" s="29" t="str">
        <f t="shared" si="298"/>
        <v>LA England - Hyndburn</v>
      </c>
      <c r="D1503" s="50">
        <f t="shared" si="291"/>
        <v>35443</v>
      </c>
      <c r="E1503" s="50">
        <f t="shared" si="292"/>
        <v>36378</v>
      </c>
      <c r="F1503" s="51">
        <f t="shared" si="293"/>
        <v>84261</v>
      </c>
      <c r="G1503" s="51">
        <f t="shared" si="294"/>
        <v>41730</v>
      </c>
      <c r="H1503" s="52">
        <f t="shared" si="295"/>
        <v>42531</v>
      </c>
      <c r="I1503" s="910">
        <f t="shared" si="289"/>
        <v>35443</v>
      </c>
      <c r="J1503" s="910">
        <f t="shared" si="290"/>
        <v>36378</v>
      </c>
      <c r="K1503" s="49">
        <f t="shared" si="296"/>
        <v>9618</v>
      </c>
      <c r="L1503" s="50">
        <f t="shared" si="297"/>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t="15" hidden="1" x14ac:dyDescent="0.25">
      <c r="A1504" s="30" t="s">
        <v>46</v>
      </c>
      <c r="B1504" s="1" t="s">
        <v>1537</v>
      </c>
      <c r="C1504" s="29" t="str">
        <f t="shared" si="298"/>
        <v>LA England - Ipswich</v>
      </c>
      <c r="D1504" s="50">
        <f t="shared" si="291"/>
        <v>58895</v>
      </c>
      <c r="E1504" s="50">
        <f t="shared" si="292"/>
        <v>59764</v>
      </c>
      <c r="F1504" s="51">
        <f t="shared" si="293"/>
        <v>139378</v>
      </c>
      <c r="G1504" s="51">
        <f t="shared" si="294"/>
        <v>69419</v>
      </c>
      <c r="H1504" s="52">
        <f t="shared" si="295"/>
        <v>69959</v>
      </c>
      <c r="I1504" s="910">
        <f t="shared" si="289"/>
        <v>58895</v>
      </c>
      <c r="J1504" s="910">
        <f t="shared" si="290"/>
        <v>59764</v>
      </c>
      <c r="K1504" s="49">
        <f t="shared" si="296"/>
        <v>16097</v>
      </c>
      <c r="L1504" s="50">
        <f t="shared" si="297"/>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t="15" hidden="1" x14ac:dyDescent="0.25">
      <c r="A1505" s="30" t="s">
        <v>46</v>
      </c>
      <c r="B1505" s="1" t="s">
        <v>1538</v>
      </c>
      <c r="C1505" s="29" t="str">
        <f t="shared" si="298"/>
        <v>LA England - Isle of Wight</v>
      </c>
      <c r="D1505" s="50">
        <f t="shared" si="291"/>
        <v>60565</v>
      </c>
      <c r="E1505" s="50">
        <f t="shared" si="292"/>
        <v>65478</v>
      </c>
      <c r="F1505" s="51">
        <f t="shared" si="293"/>
        <v>140906</v>
      </c>
      <c r="G1505" s="51">
        <f t="shared" si="294"/>
        <v>68226</v>
      </c>
      <c r="H1505" s="52">
        <f t="shared" si="295"/>
        <v>72680</v>
      </c>
      <c r="I1505" s="910">
        <f t="shared" si="289"/>
        <v>60565</v>
      </c>
      <c r="J1505" s="910">
        <f t="shared" si="290"/>
        <v>65478</v>
      </c>
      <c r="K1505" s="49">
        <f t="shared" si="296"/>
        <v>12060</v>
      </c>
      <c r="L1505" s="50">
        <f t="shared" si="297"/>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t="15" hidden="1" x14ac:dyDescent="0.25">
      <c r="A1506" s="30" t="s">
        <v>46</v>
      </c>
      <c r="B1506" s="1" t="s">
        <v>1539</v>
      </c>
      <c r="C1506" s="29" t="str">
        <f t="shared" si="298"/>
        <v>LA England - Isles of Scilly</v>
      </c>
      <c r="D1506" s="50">
        <f t="shared" si="291"/>
        <v>977</v>
      </c>
      <c r="E1506" s="50">
        <f t="shared" si="292"/>
        <v>1018</v>
      </c>
      <c r="F1506" s="51">
        <f t="shared" si="293"/>
        <v>2229</v>
      </c>
      <c r="G1506" s="51">
        <f t="shared" si="294"/>
        <v>1095</v>
      </c>
      <c r="H1506" s="52">
        <f t="shared" si="295"/>
        <v>1134</v>
      </c>
      <c r="I1506" s="910">
        <f t="shared" si="289"/>
        <v>977</v>
      </c>
      <c r="J1506" s="910">
        <f t="shared" si="290"/>
        <v>1018</v>
      </c>
      <c r="K1506" s="49">
        <f t="shared" si="296"/>
        <v>184</v>
      </c>
      <c r="L1506" s="50">
        <f t="shared" si="297"/>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t="15" hidden="1" x14ac:dyDescent="0.25">
      <c r="A1507" s="30" t="s">
        <v>46</v>
      </c>
      <c r="B1507" s="1" t="s">
        <v>1540</v>
      </c>
      <c r="C1507" s="29" t="str">
        <f t="shared" si="298"/>
        <v>LA England - Islington</v>
      </c>
      <c r="D1507" s="50">
        <f t="shared" si="291"/>
        <v>92225</v>
      </c>
      <c r="E1507" s="50">
        <f t="shared" si="292"/>
        <v>104289</v>
      </c>
      <c r="F1507" s="51">
        <f t="shared" si="293"/>
        <v>220584</v>
      </c>
      <c r="G1507" s="51">
        <f t="shared" si="294"/>
        <v>104428</v>
      </c>
      <c r="H1507" s="52">
        <f t="shared" si="295"/>
        <v>116156</v>
      </c>
      <c r="I1507" s="910">
        <f t="shared" si="289"/>
        <v>92225</v>
      </c>
      <c r="J1507" s="910">
        <f t="shared" si="290"/>
        <v>104289</v>
      </c>
      <c r="K1507" s="49">
        <f t="shared" si="296"/>
        <v>18086</v>
      </c>
      <c r="L1507" s="50">
        <f t="shared" si="297"/>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t="15" hidden="1" x14ac:dyDescent="0.25">
      <c r="A1508" s="30" t="s">
        <v>46</v>
      </c>
      <c r="B1508" s="1" t="s">
        <v>1541</v>
      </c>
      <c r="C1508" s="29" t="str">
        <f t="shared" si="298"/>
        <v>LA England - Kensington and Chelsea</v>
      </c>
      <c r="D1508" s="50">
        <f t="shared" si="291"/>
        <v>61183</v>
      </c>
      <c r="E1508" s="50">
        <f t="shared" si="292"/>
        <v>70915</v>
      </c>
      <c r="F1508" s="51">
        <f t="shared" si="293"/>
        <v>147460</v>
      </c>
      <c r="G1508" s="51">
        <f t="shared" si="294"/>
        <v>68906</v>
      </c>
      <c r="H1508" s="52">
        <f t="shared" si="295"/>
        <v>78554</v>
      </c>
      <c r="I1508" s="910">
        <f t="shared" ref="I1508:I1571" si="299">SUM(Y1508:CY1508)</f>
        <v>61183</v>
      </c>
      <c r="J1508" s="910">
        <f t="shared" ref="J1508:J1571" si="300">SUM(DL1508:GL1508)</f>
        <v>70915</v>
      </c>
      <c r="K1508" s="49">
        <f t="shared" si="296"/>
        <v>11522</v>
      </c>
      <c r="L1508" s="50">
        <f t="shared" si="297"/>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t="15" hidden="1" x14ac:dyDescent="0.25">
      <c r="A1509" s="30" t="s">
        <v>46</v>
      </c>
      <c r="B1509" s="1" t="s">
        <v>1542</v>
      </c>
      <c r="C1509" s="29" t="str">
        <f t="shared" si="298"/>
        <v>LA England - King's Lynn and West Norfolk</v>
      </c>
      <c r="D1509" s="50">
        <f t="shared" ref="D1509:D1572" si="301">I1509</f>
        <v>66277</v>
      </c>
      <c r="E1509" s="50">
        <f t="shared" ref="E1509:E1572" si="302">J1509</f>
        <v>70495</v>
      </c>
      <c r="F1509" s="51">
        <f t="shared" ref="F1509:F1572" si="303">G1509+H1509</f>
        <v>155758</v>
      </c>
      <c r="G1509" s="51">
        <f t="shared" ref="G1509:G1572" si="304">SUM(M1509:CY1509)</f>
        <v>76044</v>
      </c>
      <c r="H1509" s="52">
        <f t="shared" ref="H1509:H1572" si="305">SUM(CZ1509:GL1509)</f>
        <v>79714</v>
      </c>
      <c r="I1509" s="910">
        <f t="shared" si="299"/>
        <v>66277</v>
      </c>
      <c r="J1509" s="910">
        <f t="shared" si="300"/>
        <v>70495</v>
      </c>
      <c r="K1509" s="49">
        <f t="shared" ref="K1509:K1569" si="306">SUM(M1509:AD1509)</f>
        <v>14792</v>
      </c>
      <c r="L1509" s="50">
        <f t="shared" ref="L1509:L1572" si="307">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t="15" hidden="1" x14ac:dyDescent="0.25">
      <c r="A1510" s="30" t="s">
        <v>46</v>
      </c>
      <c r="B1510" s="1" t="s">
        <v>1543</v>
      </c>
      <c r="C1510" s="29" t="str">
        <f t="shared" si="298"/>
        <v>LA England - Kingston upon Hull, City of</v>
      </c>
      <c r="D1510" s="50">
        <f t="shared" si="301"/>
        <v>115922</v>
      </c>
      <c r="E1510" s="50">
        <f t="shared" si="302"/>
        <v>115458</v>
      </c>
      <c r="F1510" s="51">
        <f t="shared" si="303"/>
        <v>271942</v>
      </c>
      <c r="G1510" s="51">
        <f t="shared" si="304"/>
        <v>136575</v>
      </c>
      <c r="H1510" s="52">
        <f t="shared" si="305"/>
        <v>135367</v>
      </c>
      <c r="I1510" s="910">
        <f t="shared" si="299"/>
        <v>115922</v>
      </c>
      <c r="J1510" s="910">
        <f t="shared" si="300"/>
        <v>115458</v>
      </c>
      <c r="K1510" s="49">
        <f t="shared" si="306"/>
        <v>31142</v>
      </c>
      <c r="L1510" s="50">
        <f t="shared" si="307"/>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t="15" hidden="1" x14ac:dyDescent="0.25">
      <c r="A1511" s="30" t="s">
        <v>46</v>
      </c>
      <c r="B1511" s="1" t="s">
        <v>1544</v>
      </c>
      <c r="C1511" s="29" t="str">
        <f t="shared" ref="C1511:C1574" si="308">CONCATENATE(A1511," - ",B1511)</f>
        <v>LA England - Kingston upon Thames</v>
      </c>
      <c r="D1511" s="50">
        <f t="shared" si="301"/>
        <v>69671</v>
      </c>
      <c r="E1511" s="50">
        <f t="shared" si="302"/>
        <v>77058</v>
      </c>
      <c r="F1511" s="51">
        <f t="shared" si="303"/>
        <v>170454</v>
      </c>
      <c r="G1511" s="51">
        <f t="shared" si="304"/>
        <v>81761</v>
      </c>
      <c r="H1511" s="52">
        <f t="shared" si="305"/>
        <v>88693</v>
      </c>
      <c r="I1511" s="910">
        <f t="shared" si="299"/>
        <v>69671</v>
      </c>
      <c r="J1511" s="910">
        <f t="shared" si="300"/>
        <v>77058</v>
      </c>
      <c r="K1511" s="49">
        <f t="shared" si="306"/>
        <v>18368</v>
      </c>
      <c r="L1511" s="50">
        <f t="shared" si="307"/>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t="15" hidden="1" x14ac:dyDescent="0.25">
      <c r="A1512" s="30" t="s">
        <v>46</v>
      </c>
      <c r="B1512" s="1" t="s">
        <v>1545</v>
      </c>
      <c r="C1512" s="29" t="str">
        <f t="shared" si="308"/>
        <v>LA England - Kirklees</v>
      </c>
      <c r="D1512" s="50">
        <f t="shared" si="301"/>
        <v>184464</v>
      </c>
      <c r="E1512" s="50">
        <f t="shared" si="302"/>
        <v>193583</v>
      </c>
      <c r="F1512" s="51">
        <f t="shared" si="303"/>
        <v>442033</v>
      </c>
      <c r="G1512" s="51">
        <f t="shared" si="304"/>
        <v>217136</v>
      </c>
      <c r="H1512" s="52">
        <f t="shared" si="305"/>
        <v>224897</v>
      </c>
      <c r="I1512" s="910">
        <f t="shared" si="299"/>
        <v>184464</v>
      </c>
      <c r="J1512" s="910">
        <f t="shared" si="300"/>
        <v>193583</v>
      </c>
      <c r="K1512" s="49">
        <f t="shared" si="306"/>
        <v>50588</v>
      </c>
      <c r="L1512" s="50">
        <f t="shared" si="307"/>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t="15" hidden="1" x14ac:dyDescent="0.25">
      <c r="A1513" s="30" t="s">
        <v>46</v>
      </c>
      <c r="B1513" s="1" t="s">
        <v>1546</v>
      </c>
      <c r="C1513" s="29" t="str">
        <f t="shared" si="308"/>
        <v>LA England - Knowsley</v>
      </c>
      <c r="D1513" s="50">
        <f t="shared" si="301"/>
        <v>63895</v>
      </c>
      <c r="E1513" s="50">
        <f t="shared" si="302"/>
        <v>71333</v>
      </c>
      <c r="F1513" s="51">
        <f t="shared" si="303"/>
        <v>159243</v>
      </c>
      <c r="G1513" s="51">
        <f t="shared" si="304"/>
        <v>76188</v>
      </c>
      <c r="H1513" s="52">
        <f t="shared" si="305"/>
        <v>83055</v>
      </c>
      <c r="I1513" s="910">
        <f t="shared" si="299"/>
        <v>63895</v>
      </c>
      <c r="J1513" s="910">
        <f t="shared" si="300"/>
        <v>71333</v>
      </c>
      <c r="K1513" s="49">
        <f t="shared" si="306"/>
        <v>18076</v>
      </c>
      <c r="L1513" s="50">
        <f t="shared" si="307"/>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t="15" hidden="1" x14ac:dyDescent="0.25">
      <c r="A1514" s="30" t="s">
        <v>46</v>
      </c>
      <c r="B1514" s="1" t="s">
        <v>1547</v>
      </c>
      <c r="C1514" s="29" t="str">
        <f t="shared" si="308"/>
        <v>LA England - Lambeth</v>
      </c>
      <c r="D1514" s="50">
        <f t="shared" si="301"/>
        <v>135831</v>
      </c>
      <c r="E1514" s="50">
        <f t="shared" si="302"/>
        <v>145882</v>
      </c>
      <c r="F1514" s="51">
        <f t="shared" si="303"/>
        <v>315706</v>
      </c>
      <c r="G1514" s="51">
        <f t="shared" si="304"/>
        <v>153129</v>
      </c>
      <c r="H1514" s="52">
        <f t="shared" si="305"/>
        <v>162577</v>
      </c>
      <c r="I1514" s="910">
        <f t="shared" si="299"/>
        <v>135831</v>
      </c>
      <c r="J1514" s="910">
        <f t="shared" si="300"/>
        <v>145882</v>
      </c>
      <c r="K1514" s="49">
        <f t="shared" si="306"/>
        <v>26596</v>
      </c>
      <c r="L1514" s="50">
        <f t="shared" si="307"/>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t="15" hidden="1" x14ac:dyDescent="0.25">
      <c r="A1515" s="30" t="s">
        <v>46</v>
      </c>
      <c r="B1515" s="1" t="s">
        <v>1548</v>
      </c>
      <c r="C1515" s="29" t="str">
        <f t="shared" si="308"/>
        <v>LA England - Lancaster</v>
      </c>
      <c r="D1515" s="50">
        <f t="shared" si="301"/>
        <v>62938</v>
      </c>
      <c r="E1515" s="50">
        <f t="shared" si="302"/>
        <v>65672</v>
      </c>
      <c r="F1515" s="51">
        <f t="shared" si="303"/>
        <v>145559</v>
      </c>
      <c r="G1515" s="51">
        <f t="shared" si="304"/>
        <v>71566</v>
      </c>
      <c r="H1515" s="52">
        <f t="shared" si="305"/>
        <v>73993</v>
      </c>
      <c r="I1515" s="910">
        <f t="shared" si="299"/>
        <v>62938</v>
      </c>
      <c r="J1515" s="910">
        <f t="shared" si="300"/>
        <v>65672</v>
      </c>
      <c r="K1515" s="49">
        <f t="shared" si="306"/>
        <v>13376</v>
      </c>
      <c r="L1515" s="50">
        <f t="shared" si="307"/>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t="15" hidden="1" x14ac:dyDescent="0.25">
      <c r="A1516" s="30" t="s">
        <v>46</v>
      </c>
      <c r="B1516" s="1" t="s">
        <v>1549</v>
      </c>
      <c r="C1516" s="29" t="str">
        <f t="shared" si="308"/>
        <v>LA England - Leeds</v>
      </c>
      <c r="D1516" s="50">
        <f t="shared" si="301"/>
        <v>347686</v>
      </c>
      <c r="E1516" s="50">
        <f t="shared" si="302"/>
        <v>365922</v>
      </c>
      <c r="F1516" s="51">
        <f t="shared" si="303"/>
        <v>829413</v>
      </c>
      <c r="G1516" s="51">
        <f t="shared" si="304"/>
        <v>406933</v>
      </c>
      <c r="H1516" s="52">
        <f t="shared" si="305"/>
        <v>422480</v>
      </c>
      <c r="I1516" s="910">
        <f t="shared" si="299"/>
        <v>347686</v>
      </c>
      <c r="J1516" s="910">
        <f t="shared" si="300"/>
        <v>365922</v>
      </c>
      <c r="K1516" s="49">
        <f t="shared" si="306"/>
        <v>89327</v>
      </c>
      <c r="L1516" s="50">
        <f t="shared" si="307"/>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t="15" hidden="1" x14ac:dyDescent="0.25">
      <c r="A1517" s="30" t="s">
        <v>46</v>
      </c>
      <c r="B1517" s="1" t="s">
        <v>1550</v>
      </c>
      <c r="C1517" s="29" t="str">
        <f t="shared" si="308"/>
        <v>LA England - Leicester</v>
      </c>
      <c r="D1517" s="50">
        <f t="shared" si="301"/>
        <v>160702</v>
      </c>
      <c r="E1517" s="50">
        <f t="shared" si="302"/>
        <v>161312</v>
      </c>
      <c r="F1517" s="51">
        <f t="shared" si="303"/>
        <v>379780</v>
      </c>
      <c r="G1517" s="51">
        <f t="shared" si="304"/>
        <v>190484</v>
      </c>
      <c r="H1517" s="52">
        <f t="shared" si="305"/>
        <v>189296</v>
      </c>
      <c r="I1517" s="910">
        <f t="shared" si="299"/>
        <v>160702</v>
      </c>
      <c r="J1517" s="910">
        <f t="shared" si="300"/>
        <v>161312</v>
      </c>
      <c r="K1517" s="49">
        <f t="shared" si="306"/>
        <v>45920</v>
      </c>
      <c r="L1517" s="50">
        <f t="shared" si="307"/>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t="15" hidden="1" x14ac:dyDescent="0.25">
      <c r="A1518" s="30" t="s">
        <v>46</v>
      </c>
      <c r="B1518" s="1" t="s">
        <v>1551</v>
      </c>
      <c r="C1518" s="29" t="str">
        <f t="shared" si="308"/>
        <v>LA England - Lewes</v>
      </c>
      <c r="D1518" s="50">
        <f t="shared" si="301"/>
        <v>42714</v>
      </c>
      <c r="E1518" s="50">
        <f t="shared" si="302"/>
        <v>46804</v>
      </c>
      <c r="F1518" s="51">
        <f t="shared" si="303"/>
        <v>101356</v>
      </c>
      <c r="G1518" s="51">
        <f t="shared" si="304"/>
        <v>48866</v>
      </c>
      <c r="H1518" s="52">
        <f t="shared" si="305"/>
        <v>52490</v>
      </c>
      <c r="I1518" s="910">
        <f t="shared" si="299"/>
        <v>42714</v>
      </c>
      <c r="J1518" s="910">
        <f t="shared" si="300"/>
        <v>46804</v>
      </c>
      <c r="K1518" s="49">
        <f t="shared" si="306"/>
        <v>9815</v>
      </c>
      <c r="L1518" s="50">
        <f t="shared" si="307"/>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t="15" hidden="1" x14ac:dyDescent="0.25">
      <c r="A1519" s="30" t="s">
        <v>46</v>
      </c>
      <c r="B1519" s="1" t="s">
        <v>1552</v>
      </c>
      <c r="C1519" s="29" t="str">
        <f t="shared" si="308"/>
        <v>LA England - Lewisham</v>
      </c>
      <c r="D1519" s="50">
        <f t="shared" si="301"/>
        <v>119997</v>
      </c>
      <c r="E1519" s="50">
        <f t="shared" si="302"/>
        <v>136888</v>
      </c>
      <c r="F1519" s="51">
        <f t="shared" si="303"/>
        <v>298708</v>
      </c>
      <c r="G1519" s="51">
        <f t="shared" si="304"/>
        <v>141348</v>
      </c>
      <c r="H1519" s="52">
        <f t="shared" si="305"/>
        <v>157360</v>
      </c>
      <c r="I1519" s="910">
        <f t="shared" si="299"/>
        <v>119997</v>
      </c>
      <c r="J1519" s="910">
        <f t="shared" si="300"/>
        <v>136888</v>
      </c>
      <c r="K1519" s="49">
        <f t="shared" si="306"/>
        <v>31545</v>
      </c>
      <c r="L1519" s="50">
        <f t="shared" si="307"/>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t="15" hidden="1" x14ac:dyDescent="0.25">
      <c r="A1520" s="30" t="s">
        <v>46</v>
      </c>
      <c r="B1520" s="1" t="s">
        <v>1553</v>
      </c>
      <c r="C1520" s="29" t="str">
        <f t="shared" si="308"/>
        <v>LA England - Lichfield</v>
      </c>
      <c r="D1520" s="50">
        <f t="shared" si="301"/>
        <v>47354</v>
      </c>
      <c r="E1520" s="50">
        <f t="shared" si="302"/>
        <v>49127</v>
      </c>
      <c r="F1520" s="51">
        <f t="shared" si="303"/>
        <v>110173</v>
      </c>
      <c r="G1520" s="51">
        <f t="shared" si="304"/>
        <v>54333</v>
      </c>
      <c r="H1520" s="52">
        <f t="shared" si="305"/>
        <v>55840</v>
      </c>
      <c r="I1520" s="910">
        <f t="shared" si="299"/>
        <v>47354</v>
      </c>
      <c r="J1520" s="910">
        <f t="shared" si="300"/>
        <v>49127</v>
      </c>
      <c r="K1520" s="49">
        <f t="shared" si="306"/>
        <v>10647</v>
      </c>
      <c r="L1520" s="50">
        <f t="shared" si="307"/>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t="15" hidden="1" x14ac:dyDescent="0.25">
      <c r="A1521" s="30" t="s">
        <v>46</v>
      </c>
      <c r="B1521" s="1" t="s">
        <v>1554</v>
      </c>
      <c r="C1521" s="29" t="str">
        <f t="shared" si="308"/>
        <v>LA England - Lincoln</v>
      </c>
      <c r="D1521" s="50">
        <f t="shared" si="301"/>
        <v>44955</v>
      </c>
      <c r="E1521" s="50">
        <f t="shared" si="302"/>
        <v>45773</v>
      </c>
      <c r="F1521" s="51">
        <f t="shared" si="303"/>
        <v>103314</v>
      </c>
      <c r="G1521" s="51">
        <f t="shared" si="304"/>
        <v>51491</v>
      </c>
      <c r="H1521" s="52">
        <f t="shared" si="305"/>
        <v>51823</v>
      </c>
      <c r="I1521" s="910">
        <f t="shared" si="299"/>
        <v>44955</v>
      </c>
      <c r="J1521" s="910">
        <f t="shared" si="300"/>
        <v>45773</v>
      </c>
      <c r="K1521" s="49">
        <f t="shared" si="306"/>
        <v>9863</v>
      </c>
      <c r="L1521" s="50">
        <f t="shared" si="307"/>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t="15" hidden="1" x14ac:dyDescent="0.25">
      <c r="A1522" s="30" t="s">
        <v>46</v>
      </c>
      <c r="B1522" s="1" t="s">
        <v>1555</v>
      </c>
      <c r="C1522" s="29" t="str">
        <f t="shared" si="308"/>
        <v>LA England - Liverpool</v>
      </c>
      <c r="D1522" s="50">
        <f t="shared" si="301"/>
        <v>214083</v>
      </c>
      <c r="E1522" s="50">
        <f t="shared" si="302"/>
        <v>224718</v>
      </c>
      <c r="F1522" s="51">
        <f t="shared" si="303"/>
        <v>503740</v>
      </c>
      <c r="G1522" s="51">
        <f t="shared" si="304"/>
        <v>247279</v>
      </c>
      <c r="H1522" s="52">
        <f t="shared" si="305"/>
        <v>256461</v>
      </c>
      <c r="I1522" s="910">
        <f t="shared" si="299"/>
        <v>214083</v>
      </c>
      <c r="J1522" s="910">
        <f t="shared" si="300"/>
        <v>224718</v>
      </c>
      <c r="K1522" s="49">
        <f t="shared" si="306"/>
        <v>49301</v>
      </c>
      <c r="L1522" s="50">
        <f t="shared" si="307"/>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t="15" hidden="1" x14ac:dyDescent="0.25">
      <c r="A1523" s="30" t="s">
        <v>46</v>
      </c>
      <c r="B1523" s="1" t="s">
        <v>1556</v>
      </c>
      <c r="C1523" s="29" t="str">
        <f t="shared" si="308"/>
        <v>LA England - Luton</v>
      </c>
      <c r="D1523" s="50">
        <f t="shared" si="301"/>
        <v>96887</v>
      </c>
      <c r="E1523" s="50">
        <f t="shared" si="302"/>
        <v>93830</v>
      </c>
      <c r="F1523" s="51">
        <f t="shared" si="303"/>
        <v>231028</v>
      </c>
      <c r="G1523" s="51">
        <f t="shared" si="304"/>
        <v>117679</v>
      </c>
      <c r="H1523" s="52">
        <f t="shared" si="305"/>
        <v>113349</v>
      </c>
      <c r="I1523" s="910">
        <f t="shared" si="299"/>
        <v>96887</v>
      </c>
      <c r="J1523" s="910">
        <f t="shared" si="300"/>
        <v>93830</v>
      </c>
      <c r="K1523" s="49">
        <f t="shared" si="306"/>
        <v>31049</v>
      </c>
      <c r="L1523" s="50">
        <f t="shared" si="307"/>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t="15" hidden="1" x14ac:dyDescent="0.25">
      <c r="A1524" s="30" t="s">
        <v>46</v>
      </c>
      <c r="B1524" s="1" t="s">
        <v>1557</v>
      </c>
      <c r="C1524" s="29" t="str">
        <f t="shared" si="308"/>
        <v>LA England - Maidstone</v>
      </c>
      <c r="D1524" s="50">
        <f t="shared" si="301"/>
        <v>76670</v>
      </c>
      <c r="E1524" s="50">
        <f t="shared" si="302"/>
        <v>80248</v>
      </c>
      <c r="F1524" s="51">
        <f t="shared" si="303"/>
        <v>184187</v>
      </c>
      <c r="G1524" s="51">
        <f t="shared" si="304"/>
        <v>90822</v>
      </c>
      <c r="H1524" s="52">
        <f t="shared" si="305"/>
        <v>93365</v>
      </c>
      <c r="I1524" s="910">
        <f t="shared" si="299"/>
        <v>76670</v>
      </c>
      <c r="J1524" s="910">
        <f t="shared" si="300"/>
        <v>80248</v>
      </c>
      <c r="K1524" s="49">
        <f t="shared" si="306"/>
        <v>20854</v>
      </c>
      <c r="L1524" s="50">
        <f t="shared" si="307"/>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t="15" hidden="1" x14ac:dyDescent="0.25">
      <c r="A1525" s="30" t="s">
        <v>46</v>
      </c>
      <c r="B1525" s="1" t="s">
        <v>1558</v>
      </c>
      <c r="C1525" s="29" t="str">
        <f t="shared" si="308"/>
        <v>LA England - Maldon</v>
      </c>
      <c r="D1525" s="50">
        <f t="shared" si="301"/>
        <v>29308</v>
      </c>
      <c r="E1525" s="50">
        <f t="shared" si="302"/>
        <v>30889</v>
      </c>
      <c r="F1525" s="51">
        <f t="shared" si="303"/>
        <v>68327</v>
      </c>
      <c r="G1525" s="51">
        <f t="shared" si="304"/>
        <v>33447</v>
      </c>
      <c r="H1525" s="52">
        <f t="shared" si="305"/>
        <v>34880</v>
      </c>
      <c r="I1525" s="910">
        <f t="shared" si="299"/>
        <v>29308</v>
      </c>
      <c r="J1525" s="910">
        <f t="shared" si="300"/>
        <v>30889</v>
      </c>
      <c r="K1525" s="49">
        <f t="shared" si="306"/>
        <v>6415</v>
      </c>
      <c r="L1525" s="50">
        <f t="shared" si="307"/>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t="15" hidden="1" x14ac:dyDescent="0.25">
      <c r="A1526" s="30" t="s">
        <v>46</v>
      </c>
      <c r="B1526" s="1" t="s">
        <v>1559</v>
      </c>
      <c r="C1526" s="29" t="str">
        <f t="shared" si="308"/>
        <v>LA England - Malvern Hills</v>
      </c>
      <c r="D1526" s="50">
        <f t="shared" si="301"/>
        <v>35172</v>
      </c>
      <c r="E1526" s="50">
        <f t="shared" si="302"/>
        <v>37844</v>
      </c>
      <c r="F1526" s="51">
        <f t="shared" si="303"/>
        <v>81822</v>
      </c>
      <c r="G1526" s="51">
        <f t="shared" si="304"/>
        <v>39613</v>
      </c>
      <c r="H1526" s="52">
        <f t="shared" si="305"/>
        <v>42209</v>
      </c>
      <c r="I1526" s="910">
        <f t="shared" si="299"/>
        <v>35172</v>
      </c>
      <c r="J1526" s="910">
        <f t="shared" si="300"/>
        <v>37844</v>
      </c>
      <c r="K1526" s="49">
        <f t="shared" si="306"/>
        <v>7387</v>
      </c>
      <c r="L1526" s="50">
        <f t="shared" si="307"/>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t="15" hidden="1" x14ac:dyDescent="0.25">
      <c r="A1527" s="30" t="s">
        <v>46</v>
      </c>
      <c r="B1527" s="1" t="s">
        <v>1560</v>
      </c>
      <c r="C1527" s="29" t="str">
        <f t="shared" si="308"/>
        <v>LA England - Manchester</v>
      </c>
      <c r="D1527" s="50">
        <f t="shared" si="301"/>
        <v>245464</v>
      </c>
      <c r="E1527" s="50">
        <f t="shared" si="302"/>
        <v>248679</v>
      </c>
      <c r="F1527" s="51">
        <f t="shared" si="303"/>
        <v>579917</v>
      </c>
      <c r="G1527" s="51">
        <f t="shared" si="304"/>
        <v>288897</v>
      </c>
      <c r="H1527" s="52">
        <f t="shared" si="305"/>
        <v>291020</v>
      </c>
      <c r="I1527" s="910">
        <f t="shared" si="299"/>
        <v>245464</v>
      </c>
      <c r="J1527" s="910">
        <f t="shared" si="300"/>
        <v>248679</v>
      </c>
      <c r="K1527" s="49">
        <f t="shared" si="306"/>
        <v>66107</v>
      </c>
      <c r="L1527" s="50">
        <f t="shared" si="307"/>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t="15" hidden="1" x14ac:dyDescent="0.25">
      <c r="A1528" s="30" t="s">
        <v>46</v>
      </c>
      <c r="B1528" s="1" t="s">
        <v>1561</v>
      </c>
      <c r="C1528" s="29" t="str">
        <f t="shared" si="308"/>
        <v>LA England - Mansfield</v>
      </c>
      <c r="D1528" s="50">
        <f t="shared" si="301"/>
        <v>47282</v>
      </c>
      <c r="E1528" s="50">
        <f t="shared" si="302"/>
        <v>49441</v>
      </c>
      <c r="F1528" s="51">
        <f t="shared" si="303"/>
        <v>112091</v>
      </c>
      <c r="G1528" s="51">
        <f t="shared" si="304"/>
        <v>55188</v>
      </c>
      <c r="H1528" s="52">
        <f t="shared" si="305"/>
        <v>56903</v>
      </c>
      <c r="I1528" s="910">
        <f t="shared" si="299"/>
        <v>47282</v>
      </c>
      <c r="J1528" s="910">
        <f t="shared" si="300"/>
        <v>49441</v>
      </c>
      <c r="K1528" s="49">
        <f t="shared" si="306"/>
        <v>11995</v>
      </c>
      <c r="L1528" s="50">
        <f t="shared" si="307"/>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t="15" hidden="1" x14ac:dyDescent="0.25">
      <c r="A1529" s="30" t="s">
        <v>46</v>
      </c>
      <c r="B1529" s="1" t="s">
        <v>1562</v>
      </c>
      <c r="C1529" s="29" t="str">
        <f t="shared" si="308"/>
        <v>LA England - Medway</v>
      </c>
      <c r="D1529" s="50">
        <f t="shared" si="301"/>
        <v>117794</v>
      </c>
      <c r="E1529" s="50">
        <f t="shared" si="302"/>
        <v>124747</v>
      </c>
      <c r="F1529" s="51">
        <f t="shared" si="303"/>
        <v>286800</v>
      </c>
      <c r="G1529" s="51">
        <f t="shared" si="304"/>
        <v>140334</v>
      </c>
      <c r="H1529" s="52">
        <f t="shared" si="305"/>
        <v>146466</v>
      </c>
      <c r="I1529" s="910">
        <f t="shared" si="299"/>
        <v>117794</v>
      </c>
      <c r="J1529" s="910">
        <f t="shared" si="300"/>
        <v>124747</v>
      </c>
      <c r="K1529" s="49">
        <f t="shared" si="306"/>
        <v>33960</v>
      </c>
      <c r="L1529" s="50">
        <f t="shared" si="307"/>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t="15" hidden="1" x14ac:dyDescent="0.25">
      <c r="A1530" s="30" t="s">
        <v>46</v>
      </c>
      <c r="B1530" s="1" t="s">
        <v>1563</v>
      </c>
      <c r="C1530" s="29" t="str">
        <f t="shared" si="308"/>
        <v>LA England - Melton</v>
      </c>
      <c r="D1530" s="50">
        <f t="shared" si="301"/>
        <v>22695</v>
      </c>
      <c r="E1530" s="50">
        <f t="shared" si="302"/>
        <v>24050</v>
      </c>
      <c r="F1530" s="51">
        <f t="shared" si="303"/>
        <v>53237</v>
      </c>
      <c r="G1530" s="51">
        <f t="shared" si="304"/>
        <v>26007</v>
      </c>
      <c r="H1530" s="52">
        <f t="shared" si="305"/>
        <v>27230</v>
      </c>
      <c r="I1530" s="910">
        <f t="shared" si="299"/>
        <v>22695</v>
      </c>
      <c r="J1530" s="910">
        <f t="shared" si="300"/>
        <v>24050</v>
      </c>
      <c r="K1530" s="49">
        <f t="shared" si="306"/>
        <v>5171</v>
      </c>
      <c r="L1530" s="50">
        <f t="shared" si="307"/>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t="15" hidden="1" x14ac:dyDescent="0.25">
      <c r="A1531" s="30" t="s">
        <v>46</v>
      </c>
      <c r="B1531" s="1" t="s">
        <v>1564</v>
      </c>
      <c r="C1531" s="29" t="str">
        <f t="shared" si="308"/>
        <v>LA England - Merton</v>
      </c>
      <c r="D1531" s="50">
        <f t="shared" si="301"/>
        <v>88269</v>
      </c>
      <c r="E1531" s="50">
        <f t="shared" si="302"/>
        <v>95437</v>
      </c>
      <c r="F1531" s="51">
        <f t="shared" si="303"/>
        <v>215219</v>
      </c>
      <c r="G1531" s="51">
        <f t="shared" si="304"/>
        <v>104511</v>
      </c>
      <c r="H1531" s="52">
        <f t="shared" si="305"/>
        <v>110708</v>
      </c>
      <c r="I1531" s="910">
        <f t="shared" si="299"/>
        <v>88269</v>
      </c>
      <c r="J1531" s="910">
        <f t="shared" si="300"/>
        <v>95437</v>
      </c>
      <c r="K1531" s="49">
        <f t="shared" si="306"/>
        <v>24266</v>
      </c>
      <c r="L1531" s="50">
        <f t="shared" si="307"/>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t="15" hidden="1" x14ac:dyDescent="0.25">
      <c r="A1532" s="30" t="s">
        <v>46</v>
      </c>
      <c r="B1532" s="1" t="s">
        <v>1565</v>
      </c>
      <c r="C1532" s="29" t="str">
        <f t="shared" si="308"/>
        <v>LA England - Mid Devon</v>
      </c>
      <c r="D1532" s="50">
        <f t="shared" si="301"/>
        <v>35798</v>
      </c>
      <c r="E1532" s="50">
        <f t="shared" si="302"/>
        <v>38107</v>
      </c>
      <c r="F1532" s="51">
        <f t="shared" si="303"/>
        <v>84148</v>
      </c>
      <c r="G1532" s="51">
        <f t="shared" si="304"/>
        <v>41079</v>
      </c>
      <c r="H1532" s="52">
        <f t="shared" si="305"/>
        <v>43069</v>
      </c>
      <c r="I1532" s="910">
        <f t="shared" si="299"/>
        <v>35798</v>
      </c>
      <c r="J1532" s="910">
        <f t="shared" si="300"/>
        <v>38107</v>
      </c>
      <c r="K1532" s="49">
        <f t="shared" si="306"/>
        <v>8570</v>
      </c>
      <c r="L1532" s="50">
        <f t="shared" si="307"/>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t="15" hidden="1" x14ac:dyDescent="0.25">
      <c r="A1533" s="30" t="s">
        <v>46</v>
      </c>
      <c r="B1533" s="1" t="s">
        <v>1566</v>
      </c>
      <c r="C1533" s="29" t="str">
        <f t="shared" si="308"/>
        <v>LA England - Mid Suffolk</v>
      </c>
      <c r="D1533" s="50">
        <f t="shared" si="301"/>
        <v>46794</v>
      </c>
      <c r="E1533" s="50">
        <f t="shared" si="302"/>
        <v>48651</v>
      </c>
      <c r="F1533" s="51">
        <f t="shared" si="303"/>
        <v>108029</v>
      </c>
      <c r="G1533" s="51">
        <f t="shared" si="304"/>
        <v>53289</v>
      </c>
      <c r="H1533" s="52">
        <f t="shared" si="305"/>
        <v>54740</v>
      </c>
      <c r="I1533" s="910">
        <f t="shared" si="299"/>
        <v>46794</v>
      </c>
      <c r="J1533" s="910">
        <f t="shared" si="300"/>
        <v>48651</v>
      </c>
      <c r="K1533" s="49">
        <f t="shared" si="306"/>
        <v>10095</v>
      </c>
      <c r="L1533" s="50">
        <f t="shared" si="307"/>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t="15" hidden="1" x14ac:dyDescent="0.25">
      <c r="A1534" s="30" t="s">
        <v>46</v>
      </c>
      <c r="B1534" s="1" t="s">
        <v>1567</v>
      </c>
      <c r="C1534" s="29" t="str">
        <f t="shared" si="308"/>
        <v>LA England - Mid Sussex</v>
      </c>
      <c r="D1534" s="50">
        <f t="shared" si="301"/>
        <v>65465</v>
      </c>
      <c r="E1534" s="50">
        <f t="shared" si="302"/>
        <v>70146</v>
      </c>
      <c r="F1534" s="51">
        <f t="shared" si="303"/>
        <v>157915</v>
      </c>
      <c r="G1534" s="51">
        <f t="shared" si="304"/>
        <v>76781</v>
      </c>
      <c r="H1534" s="52">
        <f t="shared" si="305"/>
        <v>81134</v>
      </c>
      <c r="I1534" s="910">
        <f t="shared" si="299"/>
        <v>65465</v>
      </c>
      <c r="J1534" s="910">
        <f t="shared" si="300"/>
        <v>70146</v>
      </c>
      <c r="K1534" s="49">
        <f t="shared" si="306"/>
        <v>17519</v>
      </c>
      <c r="L1534" s="50">
        <f t="shared" si="307"/>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t="15" hidden="1" x14ac:dyDescent="0.25">
      <c r="A1535" s="30" t="s">
        <v>46</v>
      </c>
      <c r="B1535" s="1" t="s">
        <v>1568</v>
      </c>
      <c r="C1535" s="29" t="str">
        <f t="shared" si="308"/>
        <v>LA England - Middlesbrough</v>
      </c>
      <c r="D1535" s="50">
        <f t="shared" si="301"/>
        <v>64480</v>
      </c>
      <c r="E1535" s="50">
        <f t="shared" si="302"/>
        <v>64940</v>
      </c>
      <c r="F1535" s="51">
        <f t="shared" si="303"/>
        <v>152650</v>
      </c>
      <c r="G1535" s="51">
        <f t="shared" si="304"/>
        <v>76395</v>
      </c>
      <c r="H1535" s="52">
        <f t="shared" si="305"/>
        <v>76255</v>
      </c>
      <c r="I1535" s="910">
        <f t="shared" si="299"/>
        <v>64480</v>
      </c>
      <c r="J1535" s="910">
        <f t="shared" si="300"/>
        <v>64940</v>
      </c>
      <c r="K1535" s="49">
        <f t="shared" si="306"/>
        <v>17817</v>
      </c>
      <c r="L1535" s="50">
        <f t="shared" si="307"/>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t="15" hidden="1" x14ac:dyDescent="0.25">
      <c r="A1536" s="30" t="s">
        <v>46</v>
      </c>
      <c r="B1536" s="1" t="s">
        <v>1569</v>
      </c>
      <c r="C1536" s="29" t="str">
        <f t="shared" si="308"/>
        <v>LA England - Milton Keynes</v>
      </c>
      <c r="D1536" s="50">
        <f t="shared" si="301"/>
        <v>122877</v>
      </c>
      <c r="E1536" s="50">
        <f t="shared" si="302"/>
        <v>127898</v>
      </c>
      <c r="F1536" s="51">
        <f t="shared" si="303"/>
        <v>298270</v>
      </c>
      <c r="G1536" s="51">
        <f t="shared" si="304"/>
        <v>147013</v>
      </c>
      <c r="H1536" s="52">
        <f t="shared" si="305"/>
        <v>151257</v>
      </c>
      <c r="I1536" s="910">
        <f t="shared" si="299"/>
        <v>122877</v>
      </c>
      <c r="J1536" s="910">
        <f t="shared" si="300"/>
        <v>127898</v>
      </c>
      <c r="K1536" s="49">
        <f t="shared" si="306"/>
        <v>37251</v>
      </c>
      <c r="L1536" s="50">
        <f t="shared" si="307"/>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t="15" hidden="1" x14ac:dyDescent="0.25">
      <c r="A1537" s="30" t="s">
        <v>46</v>
      </c>
      <c r="B1537" s="1" t="s">
        <v>1570</v>
      </c>
      <c r="C1537" s="29" t="str">
        <f t="shared" si="308"/>
        <v>LA England - Mole Valley</v>
      </c>
      <c r="D1537" s="50">
        <f t="shared" si="301"/>
        <v>37649</v>
      </c>
      <c r="E1537" s="50">
        <f t="shared" si="302"/>
        <v>39931</v>
      </c>
      <c r="F1537" s="51">
        <f t="shared" si="303"/>
        <v>88266</v>
      </c>
      <c r="G1537" s="51">
        <f t="shared" si="304"/>
        <v>43052</v>
      </c>
      <c r="H1537" s="52">
        <f t="shared" si="305"/>
        <v>45214</v>
      </c>
      <c r="I1537" s="910">
        <f t="shared" si="299"/>
        <v>37649</v>
      </c>
      <c r="J1537" s="910">
        <f t="shared" si="300"/>
        <v>39931</v>
      </c>
      <c r="K1537" s="49">
        <f t="shared" si="306"/>
        <v>8806</v>
      </c>
      <c r="L1537" s="50">
        <f t="shared" si="307"/>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t="15" hidden="1" x14ac:dyDescent="0.25">
      <c r="A1538" s="30" t="s">
        <v>46</v>
      </c>
      <c r="B1538" s="1" t="s">
        <v>1571</v>
      </c>
      <c r="C1538" s="29" t="str">
        <f t="shared" si="308"/>
        <v>LA England - New Forest</v>
      </c>
      <c r="D1538" s="50">
        <f t="shared" si="301"/>
        <v>74600</v>
      </c>
      <c r="E1538" s="50">
        <f t="shared" si="302"/>
        <v>81941</v>
      </c>
      <c r="F1538" s="51">
        <f t="shared" si="303"/>
        <v>175398</v>
      </c>
      <c r="G1538" s="51">
        <f t="shared" si="304"/>
        <v>84329</v>
      </c>
      <c r="H1538" s="52">
        <f t="shared" si="305"/>
        <v>91069</v>
      </c>
      <c r="I1538" s="910">
        <f t="shared" si="299"/>
        <v>74600</v>
      </c>
      <c r="J1538" s="910">
        <f t="shared" si="300"/>
        <v>81941</v>
      </c>
      <c r="K1538" s="49">
        <f t="shared" si="306"/>
        <v>15409</v>
      </c>
      <c r="L1538" s="50">
        <f t="shared" si="307"/>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t="15" hidden="1" x14ac:dyDescent="0.25">
      <c r="A1539" s="30" t="s">
        <v>46</v>
      </c>
      <c r="B1539" s="1" t="s">
        <v>1572</v>
      </c>
      <c r="C1539" s="29" t="str">
        <f t="shared" si="308"/>
        <v>LA England - Newark and Sherwood</v>
      </c>
      <c r="D1539" s="50">
        <f t="shared" si="301"/>
        <v>53832</v>
      </c>
      <c r="E1539" s="50">
        <f t="shared" si="302"/>
        <v>56441</v>
      </c>
      <c r="F1539" s="51">
        <f t="shared" si="303"/>
        <v>126168</v>
      </c>
      <c r="G1539" s="51">
        <f t="shared" si="304"/>
        <v>62028</v>
      </c>
      <c r="H1539" s="52">
        <f t="shared" si="305"/>
        <v>64140</v>
      </c>
      <c r="I1539" s="910">
        <f t="shared" si="299"/>
        <v>53832</v>
      </c>
      <c r="J1539" s="910">
        <f t="shared" si="300"/>
        <v>56441</v>
      </c>
      <c r="K1539" s="49">
        <f t="shared" si="306"/>
        <v>12469</v>
      </c>
      <c r="L1539" s="50">
        <f t="shared" si="307"/>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t="15" hidden="1" x14ac:dyDescent="0.25">
      <c r="A1540" s="30" t="s">
        <v>46</v>
      </c>
      <c r="B1540" s="1" t="s">
        <v>1573</v>
      </c>
      <c r="C1540" s="29" t="str">
        <f t="shared" si="308"/>
        <v>LA England - Newcastle upon Tyne</v>
      </c>
      <c r="D1540" s="50">
        <f t="shared" si="301"/>
        <v>134462</v>
      </c>
      <c r="E1540" s="50">
        <f t="shared" si="302"/>
        <v>137418</v>
      </c>
      <c r="F1540" s="51">
        <f t="shared" si="303"/>
        <v>311976</v>
      </c>
      <c r="G1540" s="51">
        <f t="shared" si="304"/>
        <v>155073</v>
      </c>
      <c r="H1540" s="52">
        <f t="shared" si="305"/>
        <v>156903</v>
      </c>
      <c r="I1540" s="910">
        <f t="shared" si="299"/>
        <v>134462</v>
      </c>
      <c r="J1540" s="910">
        <f t="shared" si="300"/>
        <v>137418</v>
      </c>
      <c r="K1540" s="49">
        <f t="shared" si="306"/>
        <v>30959</v>
      </c>
      <c r="L1540" s="50">
        <f t="shared" si="307"/>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t="15" hidden="1" x14ac:dyDescent="0.25">
      <c r="A1541" s="30" t="s">
        <v>46</v>
      </c>
      <c r="B1541" s="1" t="s">
        <v>1574</v>
      </c>
      <c r="C1541" s="29" t="str">
        <f t="shared" si="308"/>
        <v>LA England - Newcastle-under-Lyme</v>
      </c>
      <c r="D1541" s="50">
        <f t="shared" si="301"/>
        <v>54783</v>
      </c>
      <c r="E1541" s="50">
        <f t="shared" si="302"/>
        <v>58126</v>
      </c>
      <c r="F1541" s="51">
        <f t="shared" si="303"/>
        <v>128060</v>
      </c>
      <c r="G1541" s="51">
        <f t="shared" si="304"/>
        <v>62560</v>
      </c>
      <c r="H1541" s="52">
        <f t="shared" si="305"/>
        <v>65500</v>
      </c>
      <c r="I1541" s="910">
        <f t="shared" si="299"/>
        <v>54783</v>
      </c>
      <c r="J1541" s="910">
        <f t="shared" si="300"/>
        <v>58126</v>
      </c>
      <c r="K1541" s="49">
        <f t="shared" si="306"/>
        <v>11942</v>
      </c>
      <c r="L1541" s="50">
        <f t="shared" si="307"/>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t="15" hidden="1" x14ac:dyDescent="0.25">
      <c r="A1542" s="30" t="s">
        <v>46</v>
      </c>
      <c r="B1542" s="1" t="s">
        <v>1575</v>
      </c>
      <c r="C1542" s="29" t="str">
        <f t="shared" si="308"/>
        <v>LA England - Newham</v>
      </c>
      <c r="D1542" s="50">
        <f t="shared" si="301"/>
        <v>154165</v>
      </c>
      <c r="E1542" s="50">
        <f t="shared" si="302"/>
        <v>152181</v>
      </c>
      <c r="F1542" s="51">
        <f t="shared" si="303"/>
        <v>362552</v>
      </c>
      <c r="G1542" s="51">
        <f t="shared" si="304"/>
        <v>182328</v>
      </c>
      <c r="H1542" s="52">
        <f t="shared" si="305"/>
        <v>180224</v>
      </c>
      <c r="I1542" s="910">
        <f t="shared" si="299"/>
        <v>154165</v>
      </c>
      <c r="J1542" s="910">
        <f t="shared" si="300"/>
        <v>152181</v>
      </c>
      <c r="K1542" s="49">
        <f t="shared" si="306"/>
        <v>41961</v>
      </c>
      <c r="L1542" s="50">
        <f t="shared" si="307"/>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t="15" hidden="1" x14ac:dyDescent="0.25">
      <c r="A1543" s="30" t="s">
        <v>46</v>
      </c>
      <c r="B1543" s="1" t="s">
        <v>1576</v>
      </c>
      <c r="C1543" s="29" t="str">
        <f t="shared" si="308"/>
        <v>LA England - North Devon</v>
      </c>
      <c r="D1543" s="50">
        <f t="shared" si="301"/>
        <v>42842</v>
      </c>
      <c r="E1543" s="50">
        <f t="shared" si="302"/>
        <v>45840</v>
      </c>
      <c r="F1543" s="51">
        <f t="shared" si="303"/>
        <v>100543</v>
      </c>
      <c r="G1543" s="51">
        <f t="shared" si="304"/>
        <v>48909</v>
      </c>
      <c r="H1543" s="52">
        <f t="shared" si="305"/>
        <v>51634</v>
      </c>
      <c r="I1543" s="910">
        <f t="shared" si="299"/>
        <v>42842</v>
      </c>
      <c r="J1543" s="910">
        <f t="shared" si="300"/>
        <v>45840</v>
      </c>
      <c r="K1543" s="49">
        <f t="shared" si="306"/>
        <v>9520</v>
      </c>
      <c r="L1543" s="50">
        <f t="shared" si="307"/>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t="15" hidden="1" x14ac:dyDescent="0.25">
      <c r="A1544" s="30" t="s">
        <v>46</v>
      </c>
      <c r="B1544" s="1" t="s">
        <v>1577</v>
      </c>
      <c r="C1544" s="29" t="str">
        <f t="shared" si="308"/>
        <v>LA England - North East Derbyshire</v>
      </c>
      <c r="D1544" s="50">
        <f t="shared" si="301"/>
        <v>44546</v>
      </c>
      <c r="E1544" s="50">
        <f t="shared" si="302"/>
        <v>47652</v>
      </c>
      <c r="F1544" s="51">
        <f t="shared" si="303"/>
        <v>105035</v>
      </c>
      <c r="G1544" s="51">
        <f t="shared" si="304"/>
        <v>51050</v>
      </c>
      <c r="H1544" s="52">
        <f t="shared" si="305"/>
        <v>53985</v>
      </c>
      <c r="I1544" s="910">
        <f t="shared" si="299"/>
        <v>44546</v>
      </c>
      <c r="J1544" s="910">
        <f t="shared" si="300"/>
        <v>47652</v>
      </c>
      <c r="K1544" s="49">
        <f t="shared" si="306"/>
        <v>9908</v>
      </c>
      <c r="L1544" s="50">
        <f t="shared" si="307"/>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t="15" hidden="1" x14ac:dyDescent="0.25">
      <c r="A1545" s="30" t="s">
        <v>46</v>
      </c>
      <c r="B1545" s="1" t="s">
        <v>1578</v>
      </c>
      <c r="C1545" s="29" t="str">
        <f t="shared" si="308"/>
        <v>LA England - North East Lincolnshire</v>
      </c>
      <c r="D1545" s="50">
        <f t="shared" si="301"/>
        <v>66763</v>
      </c>
      <c r="E1545" s="50">
        <f t="shared" si="302"/>
        <v>70037</v>
      </c>
      <c r="F1545" s="51">
        <f t="shared" si="303"/>
        <v>158335</v>
      </c>
      <c r="G1545" s="51">
        <f t="shared" si="304"/>
        <v>77692</v>
      </c>
      <c r="H1545" s="52">
        <f t="shared" si="305"/>
        <v>80643</v>
      </c>
      <c r="I1545" s="910">
        <f t="shared" si="299"/>
        <v>66763</v>
      </c>
      <c r="J1545" s="910">
        <f t="shared" si="300"/>
        <v>70037</v>
      </c>
      <c r="K1545" s="49">
        <f t="shared" si="306"/>
        <v>17066</v>
      </c>
      <c r="L1545" s="50">
        <f t="shared" si="307"/>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t="15" hidden="1" x14ac:dyDescent="0.25">
      <c r="A1546" s="30" t="s">
        <v>46</v>
      </c>
      <c r="B1546" s="1" t="s">
        <v>1579</v>
      </c>
      <c r="C1546" s="29" t="str">
        <f t="shared" si="308"/>
        <v>LA England - North Hertfordshire</v>
      </c>
      <c r="D1546" s="50">
        <f t="shared" si="301"/>
        <v>55991</v>
      </c>
      <c r="E1546" s="50">
        <f t="shared" si="302"/>
        <v>60696</v>
      </c>
      <c r="F1546" s="51">
        <f t="shared" si="303"/>
        <v>135596</v>
      </c>
      <c r="G1546" s="51">
        <f t="shared" si="304"/>
        <v>65652</v>
      </c>
      <c r="H1546" s="52">
        <f t="shared" si="305"/>
        <v>69944</v>
      </c>
      <c r="I1546" s="910">
        <f t="shared" si="299"/>
        <v>55991</v>
      </c>
      <c r="J1546" s="910">
        <f t="shared" si="300"/>
        <v>60696</v>
      </c>
      <c r="K1546" s="49">
        <f t="shared" si="306"/>
        <v>14619</v>
      </c>
      <c r="L1546" s="50">
        <f t="shared" si="307"/>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t="15" hidden="1" x14ac:dyDescent="0.25">
      <c r="A1547" s="30" t="s">
        <v>46</v>
      </c>
      <c r="B1547" s="1" t="s">
        <v>1580</v>
      </c>
      <c r="C1547" s="29" t="str">
        <f t="shared" si="308"/>
        <v>LA England - North Kesteven</v>
      </c>
      <c r="D1547" s="50">
        <f t="shared" si="301"/>
        <v>52177</v>
      </c>
      <c r="E1547" s="50">
        <f t="shared" si="302"/>
        <v>54472</v>
      </c>
      <c r="F1547" s="51">
        <f t="shared" si="303"/>
        <v>121203</v>
      </c>
      <c r="G1547" s="51">
        <f t="shared" si="304"/>
        <v>59535</v>
      </c>
      <c r="H1547" s="52">
        <f t="shared" si="305"/>
        <v>61668</v>
      </c>
      <c r="I1547" s="910">
        <f t="shared" si="299"/>
        <v>52177</v>
      </c>
      <c r="J1547" s="910">
        <f t="shared" si="300"/>
        <v>54472</v>
      </c>
      <c r="K1547" s="49">
        <f t="shared" si="306"/>
        <v>11496</v>
      </c>
      <c r="L1547" s="50">
        <f t="shared" si="307"/>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t="15" hidden="1" x14ac:dyDescent="0.25">
      <c r="A1548" s="30" t="s">
        <v>46</v>
      </c>
      <c r="B1548" s="1" t="s">
        <v>1581</v>
      </c>
      <c r="C1548" s="29" t="str">
        <f t="shared" si="308"/>
        <v>LA England - North Lincolnshire</v>
      </c>
      <c r="D1548" s="50">
        <f t="shared" si="301"/>
        <v>72815</v>
      </c>
      <c r="E1548" s="50">
        <f t="shared" si="302"/>
        <v>75298</v>
      </c>
      <c r="F1548" s="51">
        <f t="shared" si="303"/>
        <v>170087</v>
      </c>
      <c r="G1548" s="51">
        <f t="shared" si="304"/>
        <v>83873</v>
      </c>
      <c r="H1548" s="52">
        <f t="shared" si="305"/>
        <v>86214</v>
      </c>
      <c r="I1548" s="910">
        <f t="shared" si="299"/>
        <v>72815</v>
      </c>
      <c r="J1548" s="910">
        <f t="shared" si="300"/>
        <v>75298</v>
      </c>
      <c r="K1548" s="49">
        <f t="shared" si="306"/>
        <v>17444</v>
      </c>
      <c r="L1548" s="50">
        <f t="shared" si="307"/>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t="15" hidden="1" x14ac:dyDescent="0.25">
      <c r="A1549" s="30" t="s">
        <v>46</v>
      </c>
      <c r="B1549" s="1" t="s">
        <v>1582</v>
      </c>
      <c r="C1549" s="29" t="str">
        <f t="shared" si="308"/>
        <v>LA England - North Norfolk</v>
      </c>
      <c r="D1549" s="50">
        <f t="shared" si="301"/>
        <v>45463</v>
      </c>
      <c r="E1549" s="50">
        <f t="shared" si="302"/>
        <v>48248</v>
      </c>
      <c r="F1549" s="51">
        <f t="shared" si="303"/>
        <v>103228</v>
      </c>
      <c r="G1549" s="51">
        <f t="shared" si="304"/>
        <v>50404</v>
      </c>
      <c r="H1549" s="52">
        <f t="shared" si="305"/>
        <v>52824</v>
      </c>
      <c r="I1549" s="910">
        <f t="shared" si="299"/>
        <v>45463</v>
      </c>
      <c r="J1549" s="910">
        <f t="shared" si="300"/>
        <v>48248</v>
      </c>
      <c r="K1549" s="49">
        <f t="shared" si="306"/>
        <v>8104</v>
      </c>
      <c r="L1549" s="50">
        <f t="shared" si="307"/>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t="15" hidden="1" x14ac:dyDescent="0.25">
      <c r="A1550" s="30" t="s">
        <v>46</v>
      </c>
      <c r="B1550" s="1" t="s">
        <v>1583</v>
      </c>
      <c r="C1550" s="29" t="str">
        <f t="shared" si="308"/>
        <v>LA England - North Northamptonshire</v>
      </c>
      <c r="D1550" s="50">
        <f t="shared" si="301"/>
        <v>155204</v>
      </c>
      <c r="E1550" s="50">
        <f t="shared" si="302"/>
        <v>160426</v>
      </c>
      <c r="F1550" s="51">
        <f t="shared" si="303"/>
        <v>367991</v>
      </c>
      <c r="G1550" s="51">
        <f t="shared" si="304"/>
        <v>182075</v>
      </c>
      <c r="H1550" s="52">
        <f t="shared" si="305"/>
        <v>185916</v>
      </c>
      <c r="I1550" s="910">
        <f t="shared" si="299"/>
        <v>155204</v>
      </c>
      <c r="J1550" s="910">
        <f t="shared" si="300"/>
        <v>160426</v>
      </c>
      <c r="K1550" s="49">
        <f t="shared" si="306"/>
        <v>41702</v>
      </c>
      <c r="L1550" s="50">
        <f t="shared" si="307"/>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t="15" hidden="1" x14ac:dyDescent="0.25">
      <c r="A1551" s="30" t="s">
        <v>46</v>
      </c>
      <c r="B1551" s="1" t="s">
        <v>1584</v>
      </c>
      <c r="C1551" s="29" t="str">
        <f t="shared" si="308"/>
        <v>LA England - North Somerset</v>
      </c>
      <c r="D1551" s="50">
        <f t="shared" si="301"/>
        <v>93329</v>
      </c>
      <c r="E1551" s="50">
        <f t="shared" si="302"/>
        <v>99724</v>
      </c>
      <c r="F1551" s="51">
        <f t="shared" si="303"/>
        <v>221146</v>
      </c>
      <c r="G1551" s="51">
        <f t="shared" si="304"/>
        <v>107767</v>
      </c>
      <c r="H1551" s="52">
        <f t="shared" si="305"/>
        <v>113379</v>
      </c>
      <c r="I1551" s="910">
        <f t="shared" si="299"/>
        <v>93329</v>
      </c>
      <c r="J1551" s="910">
        <f t="shared" si="300"/>
        <v>99724</v>
      </c>
      <c r="K1551" s="49">
        <f t="shared" si="306"/>
        <v>22617</v>
      </c>
      <c r="L1551" s="50">
        <f t="shared" si="307"/>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t="15" hidden="1" x14ac:dyDescent="0.25">
      <c r="A1552" s="30" t="s">
        <v>46</v>
      </c>
      <c r="B1552" s="1" t="s">
        <v>1585</v>
      </c>
      <c r="C1552" s="29" t="str">
        <f t="shared" si="308"/>
        <v>LA England - North Tyneside</v>
      </c>
      <c r="D1552" s="50">
        <f t="shared" si="301"/>
        <v>88958</v>
      </c>
      <c r="E1552" s="50">
        <f t="shared" si="302"/>
        <v>95475</v>
      </c>
      <c r="F1552" s="51">
        <f t="shared" si="303"/>
        <v>211769</v>
      </c>
      <c r="G1552" s="51">
        <f t="shared" si="304"/>
        <v>103089</v>
      </c>
      <c r="H1552" s="52">
        <f t="shared" si="305"/>
        <v>108680</v>
      </c>
      <c r="I1552" s="910">
        <f t="shared" si="299"/>
        <v>88958</v>
      </c>
      <c r="J1552" s="910">
        <f t="shared" si="300"/>
        <v>95475</v>
      </c>
      <c r="K1552" s="49">
        <f t="shared" si="306"/>
        <v>21850</v>
      </c>
      <c r="L1552" s="50">
        <f t="shared" si="307"/>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t="15" hidden="1" x14ac:dyDescent="0.25">
      <c r="A1553" s="30" t="s">
        <v>46</v>
      </c>
      <c r="B1553" s="1" t="s">
        <v>1586</v>
      </c>
      <c r="C1553" s="29" t="str">
        <f t="shared" si="308"/>
        <v>LA England - North Warwickshire</v>
      </c>
      <c r="D1553" s="50">
        <f t="shared" si="301"/>
        <v>28070</v>
      </c>
      <c r="E1553" s="50">
        <f t="shared" si="302"/>
        <v>29570</v>
      </c>
      <c r="F1553" s="51">
        <f t="shared" si="303"/>
        <v>66166</v>
      </c>
      <c r="G1553" s="51">
        <f t="shared" si="304"/>
        <v>32311</v>
      </c>
      <c r="H1553" s="52">
        <f t="shared" si="305"/>
        <v>33855</v>
      </c>
      <c r="I1553" s="910">
        <f t="shared" si="299"/>
        <v>28070</v>
      </c>
      <c r="J1553" s="910">
        <f t="shared" si="300"/>
        <v>29570</v>
      </c>
      <c r="K1553" s="49">
        <f t="shared" si="306"/>
        <v>6392</v>
      </c>
      <c r="L1553" s="50">
        <f t="shared" si="307"/>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t="15" hidden="1" x14ac:dyDescent="0.25">
      <c r="A1554" s="30" t="s">
        <v>46</v>
      </c>
      <c r="B1554" s="1" t="s">
        <v>1587</v>
      </c>
      <c r="C1554" s="29" t="str">
        <f t="shared" si="308"/>
        <v>LA England - North West Leicestershire</v>
      </c>
      <c r="D1554" s="50">
        <f t="shared" si="301"/>
        <v>46797</v>
      </c>
      <c r="E1554" s="50">
        <f t="shared" si="302"/>
        <v>49158</v>
      </c>
      <c r="F1554" s="51">
        <f t="shared" si="303"/>
        <v>110316</v>
      </c>
      <c r="G1554" s="51">
        <f t="shared" si="304"/>
        <v>54178</v>
      </c>
      <c r="H1554" s="52">
        <f t="shared" si="305"/>
        <v>56138</v>
      </c>
      <c r="I1554" s="910">
        <f t="shared" si="299"/>
        <v>46797</v>
      </c>
      <c r="J1554" s="910">
        <f t="shared" si="300"/>
        <v>49158</v>
      </c>
      <c r="K1554" s="49">
        <f t="shared" si="306"/>
        <v>11267</v>
      </c>
      <c r="L1554" s="50">
        <f t="shared" si="307"/>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t="15" hidden="1" x14ac:dyDescent="0.25">
      <c r="A1555" s="30" t="s">
        <v>46</v>
      </c>
      <c r="B1555" s="1" t="s">
        <v>1588</v>
      </c>
      <c r="C1555" s="29" t="str">
        <f t="shared" si="308"/>
        <v>LA England - North Yorkshire</v>
      </c>
      <c r="D1555" s="50">
        <f t="shared" si="301"/>
        <v>270670</v>
      </c>
      <c r="E1555" s="50">
        <f t="shared" si="302"/>
        <v>284762</v>
      </c>
      <c r="F1555" s="51">
        <f t="shared" si="303"/>
        <v>627629</v>
      </c>
      <c r="G1555" s="51">
        <f t="shared" si="304"/>
        <v>307758</v>
      </c>
      <c r="H1555" s="52">
        <f t="shared" si="305"/>
        <v>319871</v>
      </c>
      <c r="I1555" s="910">
        <f t="shared" si="299"/>
        <v>270670</v>
      </c>
      <c r="J1555" s="910">
        <f t="shared" si="300"/>
        <v>284762</v>
      </c>
      <c r="K1555" s="49">
        <f t="shared" si="306"/>
        <v>59007</v>
      </c>
      <c r="L1555" s="50">
        <f t="shared" si="307"/>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t="15" hidden="1" x14ac:dyDescent="0.25">
      <c r="A1556" s="30" t="s">
        <v>46</v>
      </c>
      <c r="B1556" s="1" t="s">
        <v>1589</v>
      </c>
      <c r="C1556" s="29" t="str">
        <f t="shared" si="308"/>
        <v>LA England - Northumberland</v>
      </c>
      <c r="D1556" s="50">
        <f t="shared" si="301"/>
        <v>140251</v>
      </c>
      <c r="E1556" s="50">
        <f t="shared" si="302"/>
        <v>149292</v>
      </c>
      <c r="F1556" s="51">
        <f t="shared" si="303"/>
        <v>327055</v>
      </c>
      <c r="G1556" s="51">
        <f t="shared" si="304"/>
        <v>159613</v>
      </c>
      <c r="H1556" s="52">
        <f t="shared" si="305"/>
        <v>167442</v>
      </c>
      <c r="I1556" s="910">
        <f t="shared" si="299"/>
        <v>140251</v>
      </c>
      <c r="J1556" s="910">
        <f t="shared" si="300"/>
        <v>149292</v>
      </c>
      <c r="K1556" s="49">
        <f t="shared" si="306"/>
        <v>30333</v>
      </c>
      <c r="L1556" s="50">
        <f t="shared" si="307"/>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t="15" hidden="1" x14ac:dyDescent="0.25">
      <c r="A1557" s="30" t="s">
        <v>46</v>
      </c>
      <c r="B1557" s="1" t="s">
        <v>1590</v>
      </c>
      <c r="C1557" s="29" t="str">
        <f t="shared" si="308"/>
        <v>LA England - Norwich</v>
      </c>
      <c r="D1557" s="50">
        <f t="shared" si="301"/>
        <v>63708</v>
      </c>
      <c r="E1557" s="50">
        <f t="shared" si="302"/>
        <v>64915</v>
      </c>
      <c r="F1557" s="51">
        <f t="shared" si="303"/>
        <v>145591</v>
      </c>
      <c r="G1557" s="51">
        <f t="shared" si="304"/>
        <v>72370</v>
      </c>
      <c r="H1557" s="52">
        <f t="shared" si="305"/>
        <v>73221</v>
      </c>
      <c r="I1557" s="910">
        <f t="shared" si="299"/>
        <v>63708</v>
      </c>
      <c r="J1557" s="910">
        <f t="shared" si="300"/>
        <v>64915</v>
      </c>
      <c r="K1557" s="49">
        <f t="shared" si="306"/>
        <v>13137</v>
      </c>
      <c r="L1557" s="50">
        <f t="shared" si="307"/>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t="15" hidden="1" x14ac:dyDescent="0.25">
      <c r="A1558" s="30" t="s">
        <v>46</v>
      </c>
      <c r="B1558" s="1" t="s">
        <v>1591</v>
      </c>
      <c r="C1558" s="29" t="str">
        <f t="shared" si="308"/>
        <v>LA England - Nottingham</v>
      </c>
      <c r="D1558" s="50">
        <f t="shared" si="301"/>
        <v>139279</v>
      </c>
      <c r="E1558" s="50">
        <f t="shared" si="302"/>
        <v>145175</v>
      </c>
      <c r="F1558" s="51">
        <f t="shared" si="303"/>
        <v>329276</v>
      </c>
      <c r="G1558" s="51">
        <f t="shared" si="304"/>
        <v>162163</v>
      </c>
      <c r="H1558" s="52">
        <f t="shared" si="305"/>
        <v>167113</v>
      </c>
      <c r="I1558" s="910">
        <f t="shared" si="299"/>
        <v>139279</v>
      </c>
      <c r="J1558" s="910">
        <f t="shared" si="300"/>
        <v>145175</v>
      </c>
      <c r="K1558" s="49">
        <f t="shared" si="306"/>
        <v>34689</v>
      </c>
      <c r="L1558" s="50">
        <f t="shared" si="307"/>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t="15" hidden="1" x14ac:dyDescent="0.25">
      <c r="A1559" s="30" t="s">
        <v>46</v>
      </c>
      <c r="B1559" s="1" t="s">
        <v>1592</v>
      </c>
      <c r="C1559" s="29" t="str">
        <f t="shared" si="308"/>
        <v>LA England - Nuneaton and Bedworth</v>
      </c>
      <c r="D1559" s="50">
        <f t="shared" si="301"/>
        <v>57309</v>
      </c>
      <c r="E1559" s="50">
        <f t="shared" si="302"/>
        <v>60515</v>
      </c>
      <c r="F1559" s="51">
        <f t="shared" si="303"/>
        <v>137794</v>
      </c>
      <c r="G1559" s="51">
        <f t="shared" si="304"/>
        <v>67559</v>
      </c>
      <c r="H1559" s="52">
        <f t="shared" si="305"/>
        <v>70235</v>
      </c>
      <c r="I1559" s="910">
        <f t="shared" si="299"/>
        <v>57309</v>
      </c>
      <c r="J1559" s="910">
        <f t="shared" si="300"/>
        <v>60515</v>
      </c>
      <c r="K1559" s="49">
        <f t="shared" si="306"/>
        <v>15383</v>
      </c>
      <c r="L1559" s="50">
        <f t="shared" si="307"/>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t="15" hidden="1" x14ac:dyDescent="0.25">
      <c r="A1560" s="30" t="s">
        <v>46</v>
      </c>
      <c r="B1560" s="1" t="s">
        <v>1593</v>
      </c>
      <c r="C1560" s="29" t="str">
        <f t="shared" si="308"/>
        <v>LA England - Oadby and Wigston</v>
      </c>
      <c r="D1560" s="50">
        <f t="shared" si="301"/>
        <v>25014</v>
      </c>
      <c r="E1560" s="50">
        <f t="shared" si="302"/>
        <v>26436</v>
      </c>
      <c r="F1560" s="51">
        <f t="shared" si="303"/>
        <v>59623</v>
      </c>
      <c r="G1560" s="51">
        <f t="shared" si="304"/>
        <v>29216</v>
      </c>
      <c r="H1560" s="52">
        <f t="shared" si="305"/>
        <v>30407</v>
      </c>
      <c r="I1560" s="910">
        <f t="shared" si="299"/>
        <v>25014</v>
      </c>
      <c r="J1560" s="910">
        <f t="shared" si="300"/>
        <v>26436</v>
      </c>
      <c r="K1560" s="49">
        <f t="shared" si="306"/>
        <v>6386</v>
      </c>
      <c r="L1560" s="50">
        <f t="shared" si="307"/>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t="15" hidden="1" x14ac:dyDescent="0.25">
      <c r="A1561" s="30" t="s">
        <v>46</v>
      </c>
      <c r="B1561" s="1" t="s">
        <v>1594</v>
      </c>
      <c r="C1561" s="29" t="str">
        <f t="shared" si="308"/>
        <v>LA England - Oldham</v>
      </c>
      <c r="D1561" s="50">
        <f t="shared" si="301"/>
        <v>99644</v>
      </c>
      <c r="E1561" s="50">
        <f t="shared" si="302"/>
        <v>105413</v>
      </c>
      <c r="F1561" s="51">
        <f t="shared" si="303"/>
        <v>246130</v>
      </c>
      <c r="G1561" s="51">
        <f t="shared" si="304"/>
        <v>120674</v>
      </c>
      <c r="H1561" s="52">
        <f t="shared" si="305"/>
        <v>125456</v>
      </c>
      <c r="I1561" s="910">
        <f t="shared" si="299"/>
        <v>99644</v>
      </c>
      <c r="J1561" s="910">
        <f t="shared" si="300"/>
        <v>105413</v>
      </c>
      <c r="K1561" s="49">
        <f t="shared" si="306"/>
        <v>32182</v>
      </c>
      <c r="L1561" s="50">
        <f t="shared" si="307"/>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t="15" hidden="1" x14ac:dyDescent="0.25">
      <c r="A1562" s="30" t="s">
        <v>46</v>
      </c>
      <c r="B1562" s="1" t="s">
        <v>1595</v>
      </c>
      <c r="C1562" s="29" t="str">
        <f t="shared" si="308"/>
        <v>LA England - Oxford</v>
      </c>
      <c r="D1562" s="50">
        <f t="shared" si="301"/>
        <v>71880</v>
      </c>
      <c r="E1562" s="50">
        <f t="shared" si="302"/>
        <v>75231</v>
      </c>
      <c r="F1562" s="51">
        <f t="shared" si="303"/>
        <v>165184</v>
      </c>
      <c r="G1562" s="51">
        <f t="shared" si="304"/>
        <v>81313</v>
      </c>
      <c r="H1562" s="52">
        <f t="shared" si="305"/>
        <v>83871</v>
      </c>
      <c r="I1562" s="910">
        <f t="shared" si="299"/>
        <v>71880</v>
      </c>
      <c r="J1562" s="910">
        <f t="shared" si="300"/>
        <v>75231</v>
      </c>
      <c r="K1562" s="49">
        <f t="shared" si="306"/>
        <v>15064</v>
      </c>
      <c r="L1562" s="50">
        <f t="shared" si="307"/>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t="15" hidden="1" x14ac:dyDescent="0.25">
      <c r="A1563" s="30" t="s">
        <v>46</v>
      </c>
      <c r="B1563" s="1" t="s">
        <v>1596</v>
      </c>
      <c r="C1563" s="29" t="str">
        <f t="shared" si="308"/>
        <v>LA England - Pendle</v>
      </c>
      <c r="D1563" s="50">
        <f t="shared" si="301"/>
        <v>40518</v>
      </c>
      <c r="E1563" s="50">
        <f t="shared" si="302"/>
        <v>41510</v>
      </c>
      <c r="F1563" s="51">
        <f t="shared" si="303"/>
        <v>97039</v>
      </c>
      <c r="G1563" s="51">
        <f t="shared" si="304"/>
        <v>48210</v>
      </c>
      <c r="H1563" s="52">
        <f t="shared" si="305"/>
        <v>48829</v>
      </c>
      <c r="I1563" s="910">
        <f t="shared" si="299"/>
        <v>40518</v>
      </c>
      <c r="J1563" s="910">
        <f t="shared" si="300"/>
        <v>41510</v>
      </c>
      <c r="K1563" s="49">
        <f t="shared" si="306"/>
        <v>11903</v>
      </c>
      <c r="L1563" s="50">
        <f t="shared" si="307"/>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t="15" hidden="1" x14ac:dyDescent="0.25">
      <c r="A1564" s="30" t="s">
        <v>46</v>
      </c>
      <c r="B1564" s="1" t="s">
        <v>1597</v>
      </c>
      <c r="C1564" s="29" t="str">
        <f t="shared" si="308"/>
        <v>LA England - Peterborough</v>
      </c>
      <c r="D1564" s="50">
        <f t="shared" si="301"/>
        <v>89338</v>
      </c>
      <c r="E1564" s="50">
        <f t="shared" si="302"/>
        <v>93115</v>
      </c>
      <c r="F1564" s="51">
        <f t="shared" si="303"/>
        <v>219509</v>
      </c>
      <c r="G1564" s="51">
        <f t="shared" si="304"/>
        <v>108390</v>
      </c>
      <c r="H1564" s="52">
        <f t="shared" si="305"/>
        <v>111119</v>
      </c>
      <c r="I1564" s="910">
        <f t="shared" si="299"/>
        <v>89338</v>
      </c>
      <c r="J1564" s="910">
        <f t="shared" si="300"/>
        <v>93115</v>
      </c>
      <c r="K1564" s="49">
        <f t="shared" si="306"/>
        <v>28871</v>
      </c>
      <c r="L1564" s="50">
        <f t="shared" si="307"/>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t="15" hidden="1" x14ac:dyDescent="0.25">
      <c r="A1565" s="30" t="s">
        <v>46</v>
      </c>
      <c r="B1565" s="1" t="s">
        <v>1598</v>
      </c>
      <c r="C1565" s="29" t="str">
        <f t="shared" si="308"/>
        <v>LA England - Plymouth</v>
      </c>
      <c r="D1565" s="50">
        <f t="shared" si="301"/>
        <v>114557</v>
      </c>
      <c r="E1565" s="50">
        <f t="shared" si="302"/>
        <v>120464</v>
      </c>
      <c r="F1565" s="51">
        <f t="shared" si="303"/>
        <v>268736</v>
      </c>
      <c r="G1565" s="51">
        <f t="shared" si="304"/>
        <v>131947</v>
      </c>
      <c r="H1565" s="52">
        <f t="shared" si="305"/>
        <v>136789</v>
      </c>
      <c r="I1565" s="910">
        <f t="shared" si="299"/>
        <v>114557</v>
      </c>
      <c r="J1565" s="910">
        <f t="shared" si="300"/>
        <v>120464</v>
      </c>
      <c r="K1565" s="49">
        <f t="shared" si="306"/>
        <v>26634</v>
      </c>
      <c r="L1565" s="50">
        <f t="shared" si="307"/>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t="15" hidden="1" x14ac:dyDescent="0.25">
      <c r="A1566" s="30" t="s">
        <v>46</v>
      </c>
      <c r="B1566" s="1" t="s">
        <v>1599</v>
      </c>
      <c r="C1566" s="29" t="str">
        <f t="shared" si="308"/>
        <v>LA England - Portsmouth</v>
      </c>
      <c r="D1566" s="50">
        <f t="shared" si="301"/>
        <v>90616</v>
      </c>
      <c r="E1566" s="50">
        <f t="shared" si="302"/>
        <v>91507</v>
      </c>
      <c r="F1566" s="51">
        <f t="shared" si="303"/>
        <v>210297</v>
      </c>
      <c r="G1566" s="51">
        <f t="shared" si="304"/>
        <v>104885</v>
      </c>
      <c r="H1566" s="52">
        <f t="shared" si="305"/>
        <v>105412</v>
      </c>
      <c r="I1566" s="910">
        <f t="shared" si="299"/>
        <v>90616</v>
      </c>
      <c r="J1566" s="910">
        <f t="shared" si="300"/>
        <v>91507</v>
      </c>
      <c r="K1566" s="49">
        <f t="shared" si="306"/>
        <v>21540</v>
      </c>
      <c r="L1566" s="50">
        <f t="shared" si="307"/>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t="15" hidden="1" x14ac:dyDescent="0.25">
      <c r="A1567" s="30" t="s">
        <v>46</v>
      </c>
      <c r="B1567" s="1" t="s">
        <v>1600</v>
      </c>
      <c r="C1567" s="29" t="str">
        <f t="shared" si="308"/>
        <v>LA England - Preston</v>
      </c>
      <c r="D1567" s="50">
        <f t="shared" si="301"/>
        <v>66201</v>
      </c>
      <c r="E1567" s="50">
        <f t="shared" si="302"/>
        <v>67041</v>
      </c>
      <c r="F1567" s="51">
        <f t="shared" si="303"/>
        <v>156411</v>
      </c>
      <c r="G1567" s="51">
        <f t="shared" si="304"/>
        <v>78054</v>
      </c>
      <c r="H1567" s="52">
        <f t="shared" si="305"/>
        <v>78357</v>
      </c>
      <c r="I1567" s="910">
        <f t="shared" si="299"/>
        <v>66201</v>
      </c>
      <c r="J1567" s="910">
        <f t="shared" si="300"/>
        <v>67041</v>
      </c>
      <c r="K1567" s="49">
        <f t="shared" si="306"/>
        <v>17859</v>
      </c>
      <c r="L1567" s="50">
        <f t="shared" si="307"/>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t="15" hidden="1" x14ac:dyDescent="0.25">
      <c r="A1568" s="30" t="s">
        <v>46</v>
      </c>
      <c r="B1568" s="1" t="s">
        <v>1601</v>
      </c>
      <c r="C1568" s="29" t="str">
        <f t="shared" si="308"/>
        <v>LA England - Reading</v>
      </c>
      <c r="D1568" s="50">
        <f t="shared" si="301"/>
        <v>76176</v>
      </c>
      <c r="E1568" s="50">
        <f t="shared" si="302"/>
        <v>76576</v>
      </c>
      <c r="F1568" s="51">
        <f t="shared" si="303"/>
        <v>178196</v>
      </c>
      <c r="G1568" s="51">
        <f t="shared" si="304"/>
        <v>89228</v>
      </c>
      <c r="H1568" s="52">
        <f t="shared" si="305"/>
        <v>88968</v>
      </c>
      <c r="I1568" s="910">
        <f t="shared" si="299"/>
        <v>76176</v>
      </c>
      <c r="J1568" s="910">
        <f t="shared" si="300"/>
        <v>76576</v>
      </c>
      <c r="K1568" s="49">
        <f t="shared" si="306"/>
        <v>19401</v>
      </c>
      <c r="L1568" s="50">
        <f t="shared" si="307"/>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t="15" hidden="1" x14ac:dyDescent="0.25">
      <c r="A1569" s="30" t="s">
        <v>46</v>
      </c>
      <c r="B1569" s="1" t="s">
        <v>1602</v>
      </c>
      <c r="C1569" s="29" t="str">
        <f t="shared" si="308"/>
        <v>LA England - Redbridge</v>
      </c>
      <c r="D1569" s="50">
        <f t="shared" si="301"/>
        <v>129234</v>
      </c>
      <c r="E1569" s="50">
        <f t="shared" si="302"/>
        <v>132550</v>
      </c>
      <c r="F1569" s="51">
        <f t="shared" si="303"/>
        <v>313392</v>
      </c>
      <c r="G1569" s="51">
        <f t="shared" si="304"/>
        <v>155398</v>
      </c>
      <c r="H1569" s="52">
        <f t="shared" si="305"/>
        <v>157994</v>
      </c>
      <c r="I1569" s="910">
        <f t="shared" si="299"/>
        <v>129234</v>
      </c>
      <c r="J1569" s="910">
        <f t="shared" si="300"/>
        <v>132550</v>
      </c>
      <c r="K1569" s="49">
        <f t="shared" si="306"/>
        <v>39347</v>
      </c>
      <c r="L1569" s="50">
        <f t="shared" si="307"/>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t="15" hidden="1" x14ac:dyDescent="0.25">
      <c r="A1570" s="30" t="s">
        <v>46</v>
      </c>
      <c r="B1570" s="1" t="s">
        <v>1603</v>
      </c>
      <c r="C1570" s="29" t="str">
        <f t="shared" si="308"/>
        <v>LA England - Redcar and Cleveland</v>
      </c>
      <c r="D1570" s="50">
        <f t="shared" si="301"/>
        <v>58057</v>
      </c>
      <c r="E1570" s="50">
        <f t="shared" si="302"/>
        <v>62251</v>
      </c>
      <c r="F1570" s="51">
        <f t="shared" si="303"/>
        <v>137938</v>
      </c>
      <c r="G1570" s="51">
        <f t="shared" si="304"/>
        <v>67012</v>
      </c>
      <c r="H1570" s="52">
        <f t="shared" si="305"/>
        <v>70926</v>
      </c>
      <c r="I1570" s="910">
        <f t="shared" si="299"/>
        <v>58057</v>
      </c>
      <c r="J1570" s="910">
        <f t="shared" si="300"/>
        <v>62251</v>
      </c>
      <c r="K1570" s="49">
        <f>SUM(M1570:AD1570)</f>
        <v>14000</v>
      </c>
      <c r="L1570" s="50">
        <f t="shared" si="307"/>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t="15" hidden="1" x14ac:dyDescent="0.25">
      <c r="A1571" s="30" t="s">
        <v>46</v>
      </c>
      <c r="B1571" s="1" t="s">
        <v>1604</v>
      </c>
      <c r="C1571" s="29" t="str">
        <f t="shared" si="308"/>
        <v>LA England - Redditch</v>
      </c>
      <c r="D1571" s="50">
        <f t="shared" si="301"/>
        <v>36458</v>
      </c>
      <c r="E1571" s="50">
        <f t="shared" si="302"/>
        <v>38128</v>
      </c>
      <c r="F1571" s="51">
        <f t="shared" si="303"/>
        <v>87059</v>
      </c>
      <c r="G1571" s="51">
        <f t="shared" si="304"/>
        <v>42871</v>
      </c>
      <c r="H1571" s="52">
        <f t="shared" si="305"/>
        <v>44188</v>
      </c>
      <c r="I1571" s="910">
        <f t="shared" si="299"/>
        <v>36458</v>
      </c>
      <c r="J1571" s="910">
        <f t="shared" si="300"/>
        <v>38128</v>
      </c>
      <c r="K1571" s="49">
        <f>SUM(M1571:AD1571)</f>
        <v>9692</v>
      </c>
      <c r="L1571" s="50">
        <f t="shared" si="307"/>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t="15" hidden="1" x14ac:dyDescent="0.25">
      <c r="A1572" s="30" t="s">
        <v>46</v>
      </c>
      <c r="B1572" s="1" t="s">
        <v>1605</v>
      </c>
      <c r="C1572" s="29" t="str">
        <f t="shared" si="308"/>
        <v>LA England - Reigate and Banstead</v>
      </c>
      <c r="D1572" s="50">
        <f t="shared" si="301"/>
        <v>64666</v>
      </c>
      <c r="E1572" s="50">
        <f t="shared" si="302"/>
        <v>68185</v>
      </c>
      <c r="F1572" s="51">
        <f t="shared" si="303"/>
        <v>155985</v>
      </c>
      <c r="G1572" s="51">
        <f t="shared" si="304"/>
        <v>76504</v>
      </c>
      <c r="H1572" s="52">
        <f t="shared" si="305"/>
        <v>79481</v>
      </c>
      <c r="I1572" s="910">
        <f t="shared" ref="I1572:I1635" si="309">SUM(Y1572:CY1572)</f>
        <v>64666</v>
      </c>
      <c r="J1572" s="910">
        <f t="shared" ref="J1572:J1635" si="310">SUM(DL1572:GL1572)</f>
        <v>68185</v>
      </c>
      <c r="K1572" s="49">
        <f>SUM(M1572:AD1572)</f>
        <v>18113</v>
      </c>
      <c r="L1572" s="50">
        <f t="shared" si="307"/>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t="15" hidden="1" x14ac:dyDescent="0.25">
      <c r="A1573" s="30" t="s">
        <v>46</v>
      </c>
      <c r="B1573" s="1" t="s">
        <v>1606</v>
      </c>
      <c r="C1573" s="29" t="str">
        <f t="shared" si="308"/>
        <v>LA England - Ribble Valley</v>
      </c>
      <c r="D1573" s="50">
        <f t="shared" ref="D1573:D1636" si="311">I1573</f>
        <v>27744</v>
      </c>
      <c r="E1573" s="50">
        <f t="shared" ref="E1573:E1636" si="312">J1573</f>
        <v>29318</v>
      </c>
      <c r="F1573" s="51">
        <f t="shared" ref="F1573:F1636" si="313">G1573+H1573</f>
        <v>64469</v>
      </c>
      <c r="G1573" s="51">
        <f t="shared" ref="G1573:G1636" si="314">SUM(M1573:CY1573)</f>
        <v>31548</v>
      </c>
      <c r="H1573" s="52">
        <f t="shared" ref="H1573:H1636" si="315">SUM(CZ1573:GL1573)</f>
        <v>32921</v>
      </c>
      <c r="I1573" s="910">
        <f t="shared" si="309"/>
        <v>27744</v>
      </c>
      <c r="J1573" s="910">
        <f t="shared" si="310"/>
        <v>29318</v>
      </c>
      <c r="K1573" s="49">
        <f t="shared" ref="K1573:K1636" si="316">SUM(M1573:AD1573)</f>
        <v>6287</v>
      </c>
      <c r="L1573" s="50">
        <f t="shared" ref="L1573:L1636" si="317">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t="15" hidden="1" x14ac:dyDescent="0.25">
      <c r="A1574" s="30" t="s">
        <v>46</v>
      </c>
      <c r="B1574" s="1" t="s">
        <v>1607</v>
      </c>
      <c r="C1574" s="29" t="str">
        <f t="shared" si="308"/>
        <v>LA England - Richmond upon Thames</v>
      </c>
      <c r="D1574" s="50">
        <f t="shared" si="311"/>
        <v>79423</v>
      </c>
      <c r="E1574" s="50">
        <f t="shared" si="312"/>
        <v>87761</v>
      </c>
      <c r="F1574" s="51">
        <f t="shared" si="313"/>
        <v>195513</v>
      </c>
      <c r="G1574" s="51">
        <f t="shared" si="314"/>
        <v>93950</v>
      </c>
      <c r="H1574" s="52">
        <f t="shared" si="315"/>
        <v>101563</v>
      </c>
      <c r="I1574" s="910">
        <f t="shared" si="309"/>
        <v>79423</v>
      </c>
      <c r="J1574" s="910">
        <f t="shared" si="310"/>
        <v>87761</v>
      </c>
      <c r="K1574" s="49">
        <f t="shared" si="316"/>
        <v>22451</v>
      </c>
      <c r="L1574" s="50">
        <f t="shared" si="317"/>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t="15" hidden="1" x14ac:dyDescent="0.25">
      <c r="A1575" s="30" t="s">
        <v>46</v>
      </c>
      <c r="B1575" s="1" t="s">
        <v>1608</v>
      </c>
      <c r="C1575" s="29" t="str">
        <f t="shared" ref="C1575:C1638" si="318">CONCATENATE(A1575," - ",B1575)</f>
        <v>LA England - Rochdale</v>
      </c>
      <c r="D1575" s="50">
        <f t="shared" si="311"/>
        <v>93886</v>
      </c>
      <c r="E1575" s="50">
        <f t="shared" si="312"/>
        <v>98855</v>
      </c>
      <c r="F1575" s="51">
        <f t="shared" si="313"/>
        <v>229756</v>
      </c>
      <c r="G1575" s="51">
        <f t="shared" si="314"/>
        <v>112831</v>
      </c>
      <c r="H1575" s="52">
        <f t="shared" si="315"/>
        <v>116925</v>
      </c>
      <c r="I1575" s="910">
        <f t="shared" si="309"/>
        <v>93886</v>
      </c>
      <c r="J1575" s="910">
        <f t="shared" si="310"/>
        <v>98855</v>
      </c>
      <c r="K1575" s="49">
        <f t="shared" si="316"/>
        <v>28946</v>
      </c>
      <c r="L1575" s="50">
        <f t="shared" si="317"/>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t="15" hidden="1" x14ac:dyDescent="0.25">
      <c r="A1576" s="30" t="s">
        <v>46</v>
      </c>
      <c r="B1576" s="1" t="s">
        <v>1609</v>
      </c>
      <c r="C1576" s="29" t="str">
        <f t="shared" si="318"/>
        <v>LA England - Rochford</v>
      </c>
      <c r="D1576" s="50">
        <f t="shared" si="311"/>
        <v>36936</v>
      </c>
      <c r="E1576" s="50">
        <f t="shared" si="312"/>
        <v>40066</v>
      </c>
      <c r="F1576" s="51">
        <f t="shared" si="313"/>
        <v>88188</v>
      </c>
      <c r="G1576" s="51">
        <f t="shared" si="314"/>
        <v>42628</v>
      </c>
      <c r="H1576" s="52">
        <f t="shared" si="315"/>
        <v>45560</v>
      </c>
      <c r="I1576" s="910">
        <f t="shared" si="309"/>
        <v>36936</v>
      </c>
      <c r="J1576" s="910">
        <f t="shared" si="310"/>
        <v>40066</v>
      </c>
      <c r="K1576" s="49">
        <f t="shared" si="316"/>
        <v>8984</v>
      </c>
      <c r="L1576" s="50">
        <f t="shared" si="317"/>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t="15" hidden="1" x14ac:dyDescent="0.25">
      <c r="A1577" s="30" t="s">
        <v>46</v>
      </c>
      <c r="B1577" s="1" t="s">
        <v>1610</v>
      </c>
      <c r="C1577" s="29" t="str">
        <f t="shared" si="318"/>
        <v>LA England - Rossendale</v>
      </c>
      <c r="D1577" s="50">
        <f t="shared" si="311"/>
        <v>30076</v>
      </c>
      <c r="E1577" s="50">
        <f t="shared" si="312"/>
        <v>31661</v>
      </c>
      <c r="F1577" s="51">
        <f t="shared" si="313"/>
        <v>71541</v>
      </c>
      <c r="G1577" s="51">
        <f t="shared" si="314"/>
        <v>35096</v>
      </c>
      <c r="H1577" s="52">
        <f t="shared" si="315"/>
        <v>36445</v>
      </c>
      <c r="I1577" s="910">
        <f t="shared" si="309"/>
        <v>30076</v>
      </c>
      <c r="J1577" s="910">
        <f t="shared" si="310"/>
        <v>31661</v>
      </c>
      <c r="K1577" s="49">
        <f t="shared" si="316"/>
        <v>7899</v>
      </c>
      <c r="L1577" s="50">
        <f t="shared" si="317"/>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t="15" hidden="1" x14ac:dyDescent="0.25">
      <c r="A1578" s="30" t="s">
        <v>46</v>
      </c>
      <c r="B1578" s="1" t="s">
        <v>1611</v>
      </c>
      <c r="C1578" s="29" t="str">
        <f t="shared" si="318"/>
        <v>LA England - Rother</v>
      </c>
      <c r="D1578" s="50">
        <f t="shared" si="311"/>
        <v>39922</v>
      </c>
      <c r="E1578" s="50">
        <f t="shared" si="312"/>
        <v>45147</v>
      </c>
      <c r="F1578" s="51">
        <f t="shared" si="313"/>
        <v>94862</v>
      </c>
      <c r="G1578" s="51">
        <f t="shared" si="314"/>
        <v>45006</v>
      </c>
      <c r="H1578" s="52">
        <f t="shared" si="315"/>
        <v>49856</v>
      </c>
      <c r="I1578" s="910">
        <f t="shared" si="309"/>
        <v>39922</v>
      </c>
      <c r="J1578" s="910">
        <f t="shared" si="310"/>
        <v>45147</v>
      </c>
      <c r="K1578" s="49">
        <f t="shared" si="316"/>
        <v>8122</v>
      </c>
      <c r="L1578" s="50">
        <f t="shared" si="317"/>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t="15" hidden="1" x14ac:dyDescent="0.25">
      <c r="A1579" s="30" t="s">
        <v>46</v>
      </c>
      <c r="B1579" s="1" t="s">
        <v>1612</v>
      </c>
      <c r="C1579" s="29" t="str">
        <f t="shared" si="318"/>
        <v>LA England - Rotherham</v>
      </c>
      <c r="D1579" s="50">
        <f t="shared" si="311"/>
        <v>114004</v>
      </c>
      <c r="E1579" s="50">
        <f t="shared" si="312"/>
        <v>119221</v>
      </c>
      <c r="F1579" s="51">
        <f t="shared" si="313"/>
        <v>271195</v>
      </c>
      <c r="G1579" s="51">
        <f t="shared" si="314"/>
        <v>133416</v>
      </c>
      <c r="H1579" s="52">
        <f t="shared" si="315"/>
        <v>137779</v>
      </c>
      <c r="I1579" s="910">
        <f t="shared" si="309"/>
        <v>114004</v>
      </c>
      <c r="J1579" s="910">
        <f t="shared" si="310"/>
        <v>119221</v>
      </c>
      <c r="K1579" s="49">
        <f t="shared" si="316"/>
        <v>29791</v>
      </c>
      <c r="L1579" s="50">
        <f t="shared" si="317"/>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t="15" hidden="1" x14ac:dyDescent="0.25">
      <c r="A1580" s="30" t="s">
        <v>46</v>
      </c>
      <c r="B1580" s="1" t="s">
        <v>1613</v>
      </c>
      <c r="C1580" s="29" t="str">
        <f t="shared" si="318"/>
        <v>LA England - Rugby</v>
      </c>
      <c r="D1580" s="50">
        <f t="shared" si="311"/>
        <v>50393</v>
      </c>
      <c r="E1580" s="50">
        <f t="shared" si="312"/>
        <v>51235</v>
      </c>
      <c r="F1580" s="51">
        <f t="shared" si="313"/>
        <v>118781</v>
      </c>
      <c r="G1580" s="51">
        <f t="shared" si="314"/>
        <v>59105</v>
      </c>
      <c r="H1580" s="52">
        <f t="shared" si="315"/>
        <v>59676</v>
      </c>
      <c r="I1580" s="910">
        <f t="shared" si="309"/>
        <v>50393</v>
      </c>
      <c r="J1580" s="910">
        <f t="shared" si="310"/>
        <v>51235</v>
      </c>
      <c r="K1580" s="49">
        <f t="shared" si="316"/>
        <v>13525</v>
      </c>
      <c r="L1580" s="50">
        <f t="shared" si="317"/>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t="15" hidden="1" x14ac:dyDescent="0.25">
      <c r="A1581" s="30" t="s">
        <v>46</v>
      </c>
      <c r="B1581" s="1" t="s">
        <v>1614</v>
      </c>
      <c r="C1581" s="29" t="str">
        <f t="shared" si="318"/>
        <v>LA England - Runnymede</v>
      </c>
      <c r="D1581" s="50">
        <f t="shared" si="311"/>
        <v>37649</v>
      </c>
      <c r="E1581" s="50">
        <f t="shared" si="312"/>
        <v>41133</v>
      </c>
      <c r="F1581" s="51">
        <f t="shared" si="313"/>
        <v>90442</v>
      </c>
      <c r="G1581" s="51">
        <f t="shared" si="314"/>
        <v>43650</v>
      </c>
      <c r="H1581" s="52">
        <f t="shared" si="315"/>
        <v>46792</v>
      </c>
      <c r="I1581" s="910">
        <f t="shared" si="309"/>
        <v>37649</v>
      </c>
      <c r="J1581" s="910">
        <f t="shared" si="310"/>
        <v>41133</v>
      </c>
      <c r="K1581" s="49">
        <f t="shared" si="316"/>
        <v>8997</v>
      </c>
      <c r="L1581" s="50">
        <f t="shared" si="317"/>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t="15" hidden="1" x14ac:dyDescent="0.25">
      <c r="A1582" s="30" t="s">
        <v>46</v>
      </c>
      <c r="B1582" s="1" t="s">
        <v>1615</v>
      </c>
      <c r="C1582" s="29" t="str">
        <f t="shared" si="318"/>
        <v>LA England - Rushcliffe</v>
      </c>
      <c r="D1582" s="50">
        <f t="shared" si="311"/>
        <v>52338</v>
      </c>
      <c r="E1582" s="50">
        <f t="shared" si="312"/>
        <v>55153</v>
      </c>
      <c r="F1582" s="51">
        <f t="shared" si="313"/>
        <v>123854</v>
      </c>
      <c r="G1582" s="51">
        <f t="shared" si="314"/>
        <v>60808</v>
      </c>
      <c r="H1582" s="52">
        <f t="shared" si="315"/>
        <v>63046</v>
      </c>
      <c r="I1582" s="910">
        <f t="shared" si="309"/>
        <v>52338</v>
      </c>
      <c r="J1582" s="910">
        <f t="shared" si="310"/>
        <v>55153</v>
      </c>
      <c r="K1582" s="49">
        <f t="shared" si="316"/>
        <v>13129</v>
      </c>
      <c r="L1582" s="50">
        <f t="shared" si="317"/>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t="15" hidden="1" x14ac:dyDescent="0.25">
      <c r="A1583" s="30" t="s">
        <v>46</v>
      </c>
      <c r="B1583" s="1" t="s">
        <v>1616</v>
      </c>
      <c r="C1583" s="29" t="str">
        <f t="shared" si="318"/>
        <v>LA England - Rushmoor</v>
      </c>
      <c r="D1583" s="50">
        <f t="shared" si="311"/>
        <v>44116</v>
      </c>
      <c r="E1583" s="50">
        <f t="shared" si="312"/>
        <v>43919</v>
      </c>
      <c r="F1583" s="51">
        <f t="shared" si="313"/>
        <v>102908</v>
      </c>
      <c r="G1583" s="51">
        <f t="shared" si="314"/>
        <v>51811</v>
      </c>
      <c r="H1583" s="52">
        <f t="shared" si="315"/>
        <v>51097</v>
      </c>
      <c r="I1583" s="910">
        <f t="shared" si="309"/>
        <v>44116</v>
      </c>
      <c r="J1583" s="910">
        <f t="shared" si="310"/>
        <v>43919</v>
      </c>
      <c r="K1583" s="49">
        <f t="shared" si="316"/>
        <v>11179</v>
      </c>
      <c r="L1583" s="50">
        <f t="shared" si="317"/>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t="15" hidden="1" x14ac:dyDescent="0.25">
      <c r="A1584" s="30" t="s">
        <v>46</v>
      </c>
      <c r="B1584" s="1" t="s">
        <v>1617</v>
      </c>
      <c r="C1584" s="29" t="str">
        <f t="shared" si="318"/>
        <v>LA England - Rutland</v>
      </c>
      <c r="D1584" s="50">
        <f t="shared" si="311"/>
        <v>18490</v>
      </c>
      <c r="E1584" s="50">
        <f t="shared" si="312"/>
        <v>17928</v>
      </c>
      <c r="F1584" s="51">
        <f t="shared" si="313"/>
        <v>40643</v>
      </c>
      <c r="G1584" s="51">
        <f t="shared" si="314"/>
        <v>20636</v>
      </c>
      <c r="H1584" s="52">
        <f t="shared" si="315"/>
        <v>20007</v>
      </c>
      <c r="I1584" s="910">
        <f t="shared" si="309"/>
        <v>18490</v>
      </c>
      <c r="J1584" s="910">
        <f t="shared" si="310"/>
        <v>17928</v>
      </c>
      <c r="K1584" s="49">
        <f t="shared" si="316"/>
        <v>4145</v>
      </c>
      <c r="L1584" s="50">
        <f t="shared" si="317"/>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t="15" hidden="1" x14ac:dyDescent="0.25">
      <c r="A1585" s="30" t="s">
        <v>46</v>
      </c>
      <c r="B1585" s="1" t="s">
        <v>1618</v>
      </c>
      <c r="C1585" s="29" t="str">
        <f t="shared" si="318"/>
        <v>LA England - Salford</v>
      </c>
      <c r="D1585" s="50">
        <f t="shared" si="311"/>
        <v>121478</v>
      </c>
      <c r="E1585" s="50">
        <f t="shared" si="312"/>
        <v>120850</v>
      </c>
      <c r="F1585" s="51">
        <f t="shared" si="313"/>
        <v>284106</v>
      </c>
      <c r="G1585" s="51">
        <f t="shared" si="314"/>
        <v>142972</v>
      </c>
      <c r="H1585" s="52">
        <f t="shared" si="315"/>
        <v>141134</v>
      </c>
      <c r="I1585" s="910">
        <f t="shared" si="309"/>
        <v>121478</v>
      </c>
      <c r="J1585" s="910">
        <f t="shared" si="310"/>
        <v>120850</v>
      </c>
      <c r="K1585" s="49">
        <f t="shared" si="316"/>
        <v>31531</v>
      </c>
      <c r="L1585" s="50">
        <f t="shared" si="317"/>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t="15" hidden="1" x14ac:dyDescent="0.25">
      <c r="A1586" s="30" t="s">
        <v>46</v>
      </c>
      <c r="B1586" s="1" t="s">
        <v>1619</v>
      </c>
      <c r="C1586" s="29" t="str">
        <f t="shared" si="318"/>
        <v>LA England - Sandwell</v>
      </c>
      <c r="D1586" s="50">
        <f t="shared" si="311"/>
        <v>142560</v>
      </c>
      <c r="E1586" s="50">
        <f t="shared" si="312"/>
        <v>147819</v>
      </c>
      <c r="F1586" s="51">
        <f t="shared" si="313"/>
        <v>347551</v>
      </c>
      <c r="G1586" s="51">
        <f t="shared" si="314"/>
        <v>172053</v>
      </c>
      <c r="H1586" s="52">
        <f t="shared" si="315"/>
        <v>175498</v>
      </c>
      <c r="I1586" s="910">
        <f t="shared" si="309"/>
        <v>142560</v>
      </c>
      <c r="J1586" s="910">
        <f t="shared" si="310"/>
        <v>147819</v>
      </c>
      <c r="K1586" s="49">
        <f t="shared" si="316"/>
        <v>44849</v>
      </c>
      <c r="L1586" s="50">
        <f t="shared" si="317"/>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t="15" hidden="1" x14ac:dyDescent="0.25">
      <c r="A1587" s="30" t="s">
        <v>46</v>
      </c>
      <c r="B1587" s="1" t="s">
        <v>1620</v>
      </c>
      <c r="C1587" s="29" t="str">
        <f t="shared" si="318"/>
        <v>LA England - Sefton</v>
      </c>
      <c r="D1587" s="50">
        <f t="shared" si="311"/>
        <v>119304</v>
      </c>
      <c r="E1587" s="50">
        <f t="shared" si="312"/>
        <v>128287</v>
      </c>
      <c r="F1587" s="51">
        <f t="shared" si="313"/>
        <v>282745</v>
      </c>
      <c r="G1587" s="51">
        <f t="shared" si="314"/>
        <v>137317</v>
      </c>
      <c r="H1587" s="52">
        <f t="shared" si="315"/>
        <v>145428</v>
      </c>
      <c r="I1587" s="910">
        <f t="shared" si="309"/>
        <v>119304</v>
      </c>
      <c r="J1587" s="910">
        <f t="shared" si="310"/>
        <v>128287</v>
      </c>
      <c r="K1587" s="49">
        <f t="shared" si="316"/>
        <v>27723</v>
      </c>
      <c r="L1587" s="50">
        <f t="shared" si="317"/>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t="15" hidden="1" x14ac:dyDescent="0.25">
      <c r="A1588" s="30" t="s">
        <v>46</v>
      </c>
      <c r="B1588" s="1" t="s">
        <v>1621</v>
      </c>
      <c r="C1588" s="29" t="str">
        <f t="shared" si="318"/>
        <v>LA England - Sevenoaks</v>
      </c>
      <c r="D1588" s="50">
        <f t="shared" si="311"/>
        <v>49533</v>
      </c>
      <c r="E1588" s="50">
        <f t="shared" si="312"/>
        <v>54484</v>
      </c>
      <c r="F1588" s="51">
        <f t="shared" si="313"/>
        <v>121262</v>
      </c>
      <c r="G1588" s="51">
        <f t="shared" si="314"/>
        <v>58297</v>
      </c>
      <c r="H1588" s="52">
        <f t="shared" si="315"/>
        <v>62965</v>
      </c>
      <c r="I1588" s="910">
        <f t="shared" si="309"/>
        <v>49533</v>
      </c>
      <c r="J1588" s="910">
        <f t="shared" si="310"/>
        <v>54484</v>
      </c>
      <c r="K1588" s="49">
        <f t="shared" si="316"/>
        <v>13751</v>
      </c>
      <c r="L1588" s="50">
        <f t="shared" si="317"/>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t="15" hidden="1" x14ac:dyDescent="0.25">
      <c r="A1589" s="30" t="s">
        <v>46</v>
      </c>
      <c r="B1589" s="1" t="s">
        <v>1622</v>
      </c>
      <c r="C1589" s="29" t="str">
        <f t="shared" si="318"/>
        <v>LA England - Sheffield</v>
      </c>
      <c r="D1589" s="50">
        <f t="shared" si="311"/>
        <v>245934</v>
      </c>
      <c r="E1589" s="50">
        <f t="shared" si="312"/>
        <v>251811</v>
      </c>
      <c r="F1589" s="51">
        <f t="shared" si="313"/>
        <v>573252</v>
      </c>
      <c r="G1589" s="51">
        <f t="shared" si="314"/>
        <v>284392</v>
      </c>
      <c r="H1589" s="52">
        <f t="shared" si="315"/>
        <v>288860</v>
      </c>
      <c r="I1589" s="910">
        <f t="shared" si="309"/>
        <v>245934</v>
      </c>
      <c r="J1589" s="910">
        <f t="shared" si="310"/>
        <v>251811</v>
      </c>
      <c r="K1589" s="49">
        <f t="shared" si="316"/>
        <v>58439</v>
      </c>
      <c r="L1589" s="50">
        <f t="shared" si="317"/>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t="15" hidden="1" x14ac:dyDescent="0.25">
      <c r="A1590" s="30" t="s">
        <v>46</v>
      </c>
      <c r="B1590" s="1" t="s">
        <v>1623</v>
      </c>
      <c r="C1590" s="29" t="str">
        <f t="shared" si="318"/>
        <v>LA England - Shropshire</v>
      </c>
      <c r="D1590" s="50">
        <f t="shared" si="311"/>
        <v>143053</v>
      </c>
      <c r="E1590" s="50">
        <f t="shared" si="312"/>
        <v>148817</v>
      </c>
      <c r="F1590" s="51">
        <f t="shared" si="313"/>
        <v>329260</v>
      </c>
      <c r="G1590" s="51">
        <f t="shared" si="314"/>
        <v>162262</v>
      </c>
      <c r="H1590" s="52">
        <f t="shared" si="315"/>
        <v>166998</v>
      </c>
      <c r="I1590" s="910">
        <f t="shared" si="309"/>
        <v>143053</v>
      </c>
      <c r="J1590" s="910">
        <f t="shared" si="310"/>
        <v>148817</v>
      </c>
      <c r="K1590" s="49">
        <f t="shared" si="316"/>
        <v>30458</v>
      </c>
      <c r="L1590" s="50">
        <f t="shared" si="317"/>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t="15" hidden="1" x14ac:dyDescent="0.25">
      <c r="A1591" s="30" t="s">
        <v>46</v>
      </c>
      <c r="B1591" s="1" t="s">
        <v>1624</v>
      </c>
      <c r="C1591" s="29" t="str">
        <f t="shared" si="318"/>
        <v>LA England - Slough</v>
      </c>
      <c r="D1591" s="50">
        <f t="shared" si="311"/>
        <v>64648</v>
      </c>
      <c r="E1591" s="50">
        <f t="shared" si="312"/>
        <v>66393</v>
      </c>
      <c r="F1591" s="51">
        <f t="shared" si="313"/>
        <v>160713</v>
      </c>
      <c r="G1591" s="51">
        <f t="shared" si="314"/>
        <v>79687</v>
      </c>
      <c r="H1591" s="52">
        <f t="shared" si="315"/>
        <v>81026</v>
      </c>
      <c r="I1591" s="910">
        <f t="shared" si="309"/>
        <v>64648</v>
      </c>
      <c r="J1591" s="910">
        <f t="shared" si="310"/>
        <v>66393</v>
      </c>
      <c r="K1591" s="49">
        <f t="shared" si="316"/>
        <v>22725</v>
      </c>
      <c r="L1591" s="50">
        <f t="shared" si="317"/>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t="15" hidden="1" x14ac:dyDescent="0.25">
      <c r="A1592" s="30" t="s">
        <v>46</v>
      </c>
      <c r="B1592" s="1" t="s">
        <v>1625</v>
      </c>
      <c r="C1592" s="29" t="str">
        <f t="shared" si="318"/>
        <v>LA England - Solihull</v>
      </c>
      <c r="D1592" s="50">
        <f t="shared" si="311"/>
        <v>90296</v>
      </c>
      <c r="E1592" s="50">
        <f t="shared" si="312"/>
        <v>97176</v>
      </c>
      <c r="F1592" s="51">
        <f t="shared" si="313"/>
        <v>218793</v>
      </c>
      <c r="G1592" s="51">
        <f t="shared" si="314"/>
        <v>106411</v>
      </c>
      <c r="H1592" s="52">
        <f t="shared" si="315"/>
        <v>112382</v>
      </c>
      <c r="I1592" s="910">
        <f t="shared" si="309"/>
        <v>90296</v>
      </c>
      <c r="J1592" s="910">
        <f t="shared" si="310"/>
        <v>97176</v>
      </c>
      <c r="K1592" s="49">
        <f t="shared" si="316"/>
        <v>25091</v>
      </c>
      <c r="L1592" s="50">
        <f t="shared" si="317"/>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t="15" hidden="1" x14ac:dyDescent="0.25">
      <c r="A1593" s="30" t="s">
        <v>46</v>
      </c>
      <c r="B1593" s="1" t="s">
        <v>1626</v>
      </c>
      <c r="C1593" s="29" t="str">
        <f t="shared" si="318"/>
        <v>LA England - Somerset</v>
      </c>
      <c r="D1593" s="50">
        <f t="shared" si="311"/>
        <v>248209</v>
      </c>
      <c r="E1593" s="50">
        <f t="shared" si="312"/>
        <v>262533</v>
      </c>
      <c r="F1593" s="51">
        <f t="shared" si="313"/>
        <v>581145</v>
      </c>
      <c r="G1593" s="51">
        <f t="shared" si="314"/>
        <v>284237</v>
      </c>
      <c r="H1593" s="52">
        <f t="shared" si="315"/>
        <v>296908</v>
      </c>
      <c r="I1593" s="910">
        <f t="shared" si="309"/>
        <v>248209</v>
      </c>
      <c r="J1593" s="910">
        <f t="shared" si="310"/>
        <v>262533</v>
      </c>
      <c r="K1593" s="49">
        <f t="shared" si="316"/>
        <v>57074</v>
      </c>
      <c r="L1593" s="50">
        <f t="shared" si="317"/>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t="15" hidden="1" x14ac:dyDescent="0.25">
      <c r="A1594" s="30" t="s">
        <v>46</v>
      </c>
      <c r="B1594" s="1" t="s">
        <v>1627</v>
      </c>
      <c r="C1594" s="29" t="str">
        <f t="shared" si="318"/>
        <v>LA England - South Cambridgeshire</v>
      </c>
      <c r="D1594" s="50">
        <f t="shared" si="311"/>
        <v>70329</v>
      </c>
      <c r="E1594" s="50">
        <f t="shared" si="312"/>
        <v>73884</v>
      </c>
      <c r="F1594" s="51">
        <f t="shared" si="313"/>
        <v>168541</v>
      </c>
      <c r="G1594" s="51">
        <f t="shared" si="314"/>
        <v>82660</v>
      </c>
      <c r="H1594" s="52">
        <f t="shared" si="315"/>
        <v>85881</v>
      </c>
      <c r="I1594" s="910">
        <f t="shared" si="309"/>
        <v>70329</v>
      </c>
      <c r="J1594" s="910">
        <f t="shared" si="310"/>
        <v>73884</v>
      </c>
      <c r="K1594" s="49">
        <f t="shared" si="316"/>
        <v>19186</v>
      </c>
      <c r="L1594" s="50">
        <f t="shared" si="317"/>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t="15" hidden="1" x14ac:dyDescent="0.25">
      <c r="A1595" s="30" t="s">
        <v>46</v>
      </c>
      <c r="B1595" s="1" t="s">
        <v>1628</v>
      </c>
      <c r="C1595" s="29" t="str">
        <f t="shared" si="318"/>
        <v>LA England - South Derbyshire</v>
      </c>
      <c r="D1595" s="50">
        <f t="shared" si="311"/>
        <v>47904</v>
      </c>
      <c r="E1595" s="50">
        <f t="shared" si="312"/>
        <v>50446</v>
      </c>
      <c r="F1595" s="51">
        <f t="shared" si="313"/>
        <v>114050</v>
      </c>
      <c r="G1595" s="51">
        <f t="shared" si="314"/>
        <v>55837</v>
      </c>
      <c r="H1595" s="52">
        <f t="shared" si="315"/>
        <v>58213</v>
      </c>
      <c r="I1595" s="910">
        <f t="shared" si="309"/>
        <v>47904</v>
      </c>
      <c r="J1595" s="910">
        <f t="shared" si="310"/>
        <v>50446</v>
      </c>
      <c r="K1595" s="49">
        <f t="shared" si="316"/>
        <v>12331</v>
      </c>
      <c r="L1595" s="50">
        <f t="shared" si="317"/>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t="15" hidden="1" x14ac:dyDescent="0.25">
      <c r="A1596" s="30" t="s">
        <v>46</v>
      </c>
      <c r="B1596" s="1" t="s">
        <v>1629</v>
      </c>
      <c r="C1596" s="29" t="str">
        <f t="shared" si="318"/>
        <v>LA England - South Gloucestershire</v>
      </c>
      <c r="D1596" s="50">
        <f t="shared" si="311"/>
        <v>127042</v>
      </c>
      <c r="E1596" s="50">
        <f t="shared" si="312"/>
        <v>131604</v>
      </c>
      <c r="F1596" s="51">
        <f t="shared" si="313"/>
        <v>299439</v>
      </c>
      <c r="G1596" s="51">
        <f t="shared" si="314"/>
        <v>148189</v>
      </c>
      <c r="H1596" s="52">
        <f t="shared" si="315"/>
        <v>151250</v>
      </c>
      <c r="I1596" s="910">
        <f t="shared" si="309"/>
        <v>127042</v>
      </c>
      <c r="J1596" s="910">
        <f t="shared" si="310"/>
        <v>131604</v>
      </c>
      <c r="K1596" s="49">
        <f t="shared" si="316"/>
        <v>31640</v>
      </c>
      <c r="L1596" s="50">
        <f t="shared" si="317"/>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t="15" hidden="1" x14ac:dyDescent="0.25">
      <c r="A1597" s="30" t="s">
        <v>46</v>
      </c>
      <c r="B1597" s="1" t="s">
        <v>1630</v>
      </c>
      <c r="C1597" s="29" t="str">
        <f t="shared" si="318"/>
        <v>LA England - South Hams</v>
      </c>
      <c r="D1597" s="50">
        <f t="shared" si="311"/>
        <v>38675</v>
      </c>
      <c r="E1597" s="50">
        <f t="shared" si="312"/>
        <v>42113</v>
      </c>
      <c r="F1597" s="51">
        <f t="shared" si="313"/>
        <v>90842</v>
      </c>
      <c r="G1597" s="51">
        <f t="shared" si="314"/>
        <v>43784</v>
      </c>
      <c r="H1597" s="52">
        <f t="shared" si="315"/>
        <v>47058</v>
      </c>
      <c r="I1597" s="910">
        <f t="shared" si="309"/>
        <v>38675</v>
      </c>
      <c r="J1597" s="910">
        <f t="shared" si="310"/>
        <v>42113</v>
      </c>
      <c r="K1597" s="49">
        <f t="shared" si="316"/>
        <v>8110</v>
      </c>
      <c r="L1597" s="50">
        <f t="shared" si="317"/>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t="15" hidden="1" x14ac:dyDescent="0.25">
      <c r="A1598" s="30" t="s">
        <v>46</v>
      </c>
      <c r="B1598" s="1" t="s">
        <v>1631</v>
      </c>
      <c r="C1598" s="29" t="str">
        <f t="shared" si="318"/>
        <v>LA England - South Holland</v>
      </c>
      <c r="D1598" s="50">
        <f t="shared" si="311"/>
        <v>41638</v>
      </c>
      <c r="E1598" s="50">
        <f t="shared" si="312"/>
        <v>43849</v>
      </c>
      <c r="F1598" s="51">
        <f t="shared" si="313"/>
        <v>97915</v>
      </c>
      <c r="G1598" s="51">
        <f t="shared" si="314"/>
        <v>48066</v>
      </c>
      <c r="H1598" s="52">
        <f t="shared" si="315"/>
        <v>49849</v>
      </c>
      <c r="I1598" s="910">
        <f t="shared" si="309"/>
        <v>41638</v>
      </c>
      <c r="J1598" s="910">
        <f t="shared" si="310"/>
        <v>43849</v>
      </c>
      <c r="K1598" s="49">
        <f t="shared" si="316"/>
        <v>9726</v>
      </c>
      <c r="L1598" s="50">
        <f t="shared" si="317"/>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t="15" hidden="1" x14ac:dyDescent="0.25">
      <c r="A1599" s="30" t="s">
        <v>46</v>
      </c>
      <c r="B1599" s="1" t="s">
        <v>1632</v>
      </c>
      <c r="C1599" s="29" t="str">
        <f t="shared" si="318"/>
        <v>LA England - South Kesteven</v>
      </c>
      <c r="D1599" s="50">
        <f t="shared" si="311"/>
        <v>61117</v>
      </c>
      <c r="E1599" s="50">
        <f t="shared" si="312"/>
        <v>66277</v>
      </c>
      <c r="F1599" s="51">
        <f t="shared" si="313"/>
        <v>145758</v>
      </c>
      <c r="G1599" s="51">
        <f t="shared" si="314"/>
        <v>70492</v>
      </c>
      <c r="H1599" s="52">
        <f t="shared" si="315"/>
        <v>75266</v>
      </c>
      <c r="I1599" s="910">
        <f t="shared" si="309"/>
        <v>61117</v>
      </c>
      <c r="J1599" s="910">
        <f t="shared" si="310"/>
        <v>66277</v>
      </c>
      <c r="K1599" s="49">
        <f t="shared" si="316"/>
        <v>14806</v>
      </c>
      <c r="L1599" s="50">
        <f t="shared" si="317"/>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t="15" hidden="1" x14ac:dyDescent="0.25">
      <c r="A1600" s="30" t="s">
        <v>46</v>
      </c>
      <c r="B1600" s="1" t="s">
        <v>1633</v>
      </c>
      <c r="C1600" s="29" t="str">
        <f t="shared" si="318"/>
        <v>LA England - South Norfolk</v>
      </c>
      <c r="D1600" s="50">
        <f t="shared" si="311"/>
        <v>61753</v>
      </c>
      <c r="E1600" s="50">
        <f t="shared" si="312"/>
        <v>66048</v>
      </c>
      <c r="F1600" s="51">
        <f t="shared" si="313"/>
        <v>146655</v>
      </c>
      <c r="G1600" s="51">
        <f t="shared" si="314"/>
        <v>71361</v>
      </c>
      <c r="H1600" s="52">
        <f t="shared" si="315"/>
        <v>75294</v>
      </c>
      <c r="I1600" s="910">
        <f t="shared" si="309"/>
        <v>61753</v>
      </c>
      <c r="J1600" s="910">
        <f t="shared" si="310"/>
        <v>66048</v>
      </c>
      <c r="K1600" s="49">
        <f t="shared" si="316"/>
        <v>14830</v>
      </c>
      <c r="L1600" s="50">
        <f t="shared" si="317"/>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t="15" hidden="1" x14ac:dyDescent="0.25">
      <c r="A1601" s="30" t="s">
        <v>46</v>
      </c>
      <c r="B1601" s="1" t="s">
        <v>1634</v>
      </c>
      <c r="C1601" s="29" t="str">
        <f t="shared" si="318"/>
        <v>LA England - South Oxfordshire</v>
      </c>
      <c r="D1601" s="50">
        <f t="shared" si="311"/>
        <v>65019</v>
      </c>
      <c r="E1601" s="50">
        <f t="shared" si="312"/>
        <v>67867</v>
      </c>
      <c r="F1601" s="51">
        <f t="shared" si="313"/>
        <v>153424</v>
      </c>
      <c r="G1601" s="51">
        <f t="shared" si="314"/>
        <v>75529</v>
      </c>
      <c r="H1601" s="52">
        <f t="shared" si="315"/>
        <v>77895</v>
      </c>
      <c r="I1601" s="910">
        <f t="shared" si="309"/>
        <v>65019</v>
      </c>
      <c r="J1601" s="910">
        <f t="shared" si="310"/>
        <v>67867</v>
      </c>
      <c r="K1601" s="49">
        <f t="shared" si="316"/>
        <v>16210</v>
      </c>
      <c r="L1601" s="50">
        <f t="shared" si="317"/>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t="15" hidden="1" x14ac:dyDescent="0.25">
      <c r="A1602" s="30" t="s">
        <v>46</v>
      </c>
      <c r="B1602" s="1" t="s">
        <v>1635</v>
      </c>
      <c r="C1602" s="29" t="str">
        <f t="shared" si="318"/>
        <v>LA England - South Ribble</v>
      </c>
      <c r="D1602" s="50">
        <f t="shared" si="311"/>
        <v>48267</v>
      </c>
      <c r="E1602" s="50">
        <f t="shared" si="312"/>
        <v>50917</v>
      </c>
      <c r="F1602" s="51">
        <f t="shared" si="313"/>
        <v>113552</v>
      </c>
      <c r="G1602" s="51">
        <f t="shared" si="314"/>
        <v>55569</v>
      </c>
      <c r="H1602" s="52">
        <f t="shared" si="315"/>
        <v>57983</v>
      </c>
      <c r="I1602" s="910">
        <f t="shared" si="309"/>
        <v>48267</v>
      </c>
      <c r="J1602" s="910">
        <f t="shared" si="310"/>
        <v>50917</v>
      </c>
      <c r="K1602" s="49">
        <f t="shared" si="316"/>
        <v>11371</v>
      </c>
      <c r="L1602" s="50">
        <f t="shared" si="317"/>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t="15" hidden="1" x14ac:dyDescent="0.25">
      <c r="A1603" s="30" t="s">
        <v>46</v>
      </c>
      <c r="B1603" s="1" t="s">
        <v>1636</v>
      </c>
      <c r="C1603" s="29" t="str">
        <f t="shared" si="318"/>
        <v>LA England - South Staffordshire</v>
      </c>
      <c r="D1603" s="50">
        <f t="shared" si="311"/>
        <v>50008</v>
      </c>
      <c r="E1603" s="50">
        <f t="shared" si="312"/>
        <v>50020</v>
      </c>
      <c r="F1603" s="51">
        <f t="shared" si="313"/>
        <v>113088</v>
      </c>
      <c r="G1603" s="51">
        <f t="shared" si="314"/>
        <v>56683</v>
      </c>
      <c r="H1603" s="52">
        <f t="shared" si="315"/>
        <v>56405</v>
      </c>
      <c r="I1603" s="910">
        <f t="shared" si="309"/>
        <v>50008</v>
      </c>
      <c r="J1603" s="910">
        <f t="shared" si="310"/>
        <v>50020</v>
      </c>
      <c r="K1603" s="49">
        <f t="shared" si="316"/>
        <v>10152</v>
      </c>
      <c r="L1603" s="50">
        <f t="shared" si="317"/>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t="15" hidden="1" x14ac:dyDescent="0.25">
      <c r="A1604" s="30" t="s">
        <v>46</v>
      </c>
      <c r="B1604" s="1" t="s">
        <v>1637</v>
      </c>
      <c r="C1604" s="29" t="str">
        <f t="shared" si="318"/>
        <v>LA England - South Tyneside</v>
      </c>
      <c r="D1604" s="50">
        <f t="shared" si="311"/>
        <v>62683</v>
      </c>
      <c r="E1604" s="50">
        <f t="shared" si="312"/>
        <v>66884</v>
      </c>
      <c r="F1604" s="51">
        <f t="shared" si="313"/>
        <v>149270</v>
      </c>
      <c r="G1604" s="51">
        <f t="shared" si="314"/>
        <v>72861</v>
      </c>
      <c r="H1604" s="52">
        <f t="shared" si="315"/>
        <v>76409</v>
      </c>
      <c r="I1604" s="910">
        <f t="shared" si="309"/>
        <v>62683</v>
      </c>
      <c r="J1604" s="910">
        <f t="shared" si="310"/>
        <v>66884</v>
      </c>
      <c r="K1604" s="49">
        <f t="shared" si="316"/>
        <v>15529</v>
      </c>
      <c r="L1604" s="50">
        <f t="shared" si="317"/>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t="15" hidden="1" x14ac:dyDescent="0.25">
      <c r="A1605" s="30" t="s">
        <v>46</v>
      </c>
      <c r="B1605" s="1" t="s">
        <v>1638</v>
      </c>
      <c r="C1605" s="29" t="str">
        <f t="shared" si="318"/>
        <v>LA England - Southampton</v>
      </c>
      <c r="D1605" s="50">
        <f t="shared" si="311"/>
        <v>110707</v>
      </c>
      <c r="E1605" s="50">
        <f t="shared" si="312"/>
        <v>111756</v>
      </c>
      <c r="F1605" s="51">
        <f t="shared" si="313"/>
        <v>256110</v>
      </c>
      <c r="G1605" s="51">
        <f t="shared" si="314"/>
        <v>127997</v>
      </c>
      <c r="H1605" s="52">
        <f t="shared" si="315"/>
        <v>128113</v>
      </c>
      <c r="I1605" s="910">
        <f t="shared" si="309"/>
        <v>110707</v>
      </c>
      <c r="J1605" s="910">
        <f t="shared" si="310"/>
        <v>111756</v>
      </c>
      <c r="K1605" s="49">
        <f t="shared" si="316"/>
        <v>25811</v>
      </c>
      <c r="L1605" s="50">
        <f t="shared" si="317"/>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t="15" hidden="1" x14ac:dyDescent="0.25">
      <c r="A1606" s="30" t="s">
        <v>46</v>
      </c>
      <c r="B1606" s="1" t="s">
        <v>1639</v>
      </c>
      <c r="C1606" s="29" t="str">
        <f t="shared" si="318"/>
        <v>LA England - Southend-on-Sea</v>
      </c>
      <c r="D1606" s="50">
        <f t="shared" si="311"/>
        <v>76126</v>
      </c>
      <c r="E1606" s="50">
        <f t="shared" si="312"/>
        <v>80729</v>
      </c>
      <c r="F1606" s="51">
        <f t="shared" si="313"/>
        <v>182271</v>
      </c>
      <c r="G1606" s="51">
        <f t="shared" si="314"/>
        <v>89063</v>
      </c>
      <c r="H1606" s="52">
        <f t="shared" si="315"/>
        <v>93208</v>
      </c>
      <c r="I1606" s="910">
        <f t="shared" si="309"/>
        <v>76126</v>
      </c>
      <c r="J1606" s="910">
        <f t="shared" si="310"/>
        <v>80729</v>
      </c>
      <c r="K1606" s="49">
        <f t="shared" si="316"/>
        <v>19730</v>
      </c>
      <c r="L1606" s="50">
        <f t="shared" si="317"/>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t="15" hidden="1" x14ac:dyDescent="0.25">
      <c r="A1607" s="30" t="s">
        <v>46</v>
      </c>
      <c r="B1607" s="1" t="s">
        <v>1640</v>
      </c>
      <c r="C1607" s="29" t="str">
        <f t="shared" si="318"/>
        <v>LA England - Southwark</v>
      </c>
      <c r="D1607" s="50">
        <f t="shared" si="311"/>
        <v>134827</v>
      </c>
      <c r="E1607" s="50">
        <f t="shared" si="312"/>
        <v>143435</v>
      </c>
      <c r="F1607" s="51">
        <f t="shared" si="313"/>
        <v>315519</v>
      </c>
      <c r="G1607" s="51">
        <f t="shared" si="314"/>
        <v>153775</v>
      </c>
      <c r="H1607" s="52">
        <f t="shared" si="315"/>
        <v>161744</v>
      </c>
      <c r="I1607" s="910">
        <f t="shared" si="309"/>
        <v>134827</v>
      </c>
      <c r="J1607" s="910">
        <f t="shared" si="310"/>
        <v>143435</v>
      </c>
      <c r="K1607" s="49">
        <f t="shared" si="316"/>
        <v>28860</v>
      </c>
      <c r="L1607" s="50">
        <f t="shared" si="317"/>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t="15" hidden="1" x14ac:dyDescent="0.25">
      <c r="A1608" s="30" t="s">
        <v>46</v>
      </c>
      <c r="B1608" s="1" t="s">
        <v>1641</v>
      </c>
      <c r="C1608" s="29" t="str">
        <f t="shared" si="318"/>
        <v>LA England - Spelthorne</v>
      </c>
      <c r="D1608" s="50">
        <f t="shared" si="311"/>
        <v>43215</v>
      </c>
      <c r="E1608" s="50">
        <f t="shared" si="312"/>
        <v>45654</v>
      </c>
      <c r="F1608" s="51">
        <f t="shared" si="313"/>
        <v>103954</v>
      </c>
      <c r="G1608" s="51">
        <f t="shared" si="314"/>
        <v>50954</v>
      </c>
      <c r="H1608" s="52">
        <f t="shared" si="315"/>
        <v>53000</v>
      </c>
      <c r="I1608" s="910">
        <f t="shared" si="309"/>
        <v>43215</v>
      </c>
      <c r="J1608" s="910">
        <f t="shared" si="310"/>
        <v>45654</v>
      </c>
      <c r="K1608" s="49">
        <f t="shared" si="316"/>
        <v>11593</v>
      </c>
      <c r="L1608" s="50">
        <f t="shared" si="317"/>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t="15" hidden="1" x14ac:dyDescent="0.25">
      <c r="A1609" s="30" t="s">
        <v>46</v>
      </c>
      <c r="B1609" s="1" t="s">
        <v>1642</v>
      </c>
      <c r="C1609" s="29" t="str">
        <f t="shared" si="318"/>
        <v>LA England - St Albans</v>
      </c>
      <c r="D1609" s="50">
        <f t="shared" si="311"/>
        <v>61098</v>
      </c>
      <c r="E1609" s="50">
        <f t="shared" si="312"/>
        <v>64921</v>
      </c>
      <c r="F1609" s="51">
        <f t="shared" si="313"/>
        <v>148755</v>
      </c>
      <c r="G1609" s="51">
        <f t="shared" si="314"/>
        <v>72724</v>
      </c>
      <c r="H1609" s="52">
        <f t="shared" si="315"/>
        <v>76031</v>
      </c>
      <c r="I1609" s="910">
        <f t="shared" si="309"/>
        <v>61098</v>
      </c>
      <c r="J1609" s="910">
        <f t="shared" si="310"/>
        <v>64921</v>
      </c>
      <c r="K1609" s="49">
        <f t="shared" si="316"/>
        <v>18529</v>
      </c>
      <c r="L1609" s="50">
        <f t="shared" si="317"/>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t="15" hidden="1" x14ac:dyDescent="0.25">
      <c r="A1610" s="30" t="s">
        <v>46</v>
      </c>
      <c r="B1610" s="1" t="s">
        <v>1643</v>
      </c>
      <c r="C1610" s="29" t="str">
        <f t="shared" si="318"/>
        <v>LA England - St. Helens</v>
      </c>
      <c r="D1610" s="50">
        <f t="shared" si="311"/>
        <v>78877</v>
      </c>
      <c r="E1610" s="50">
        <f t="shared" si="312"/>
        <v>82933</v>
      </c>
      <c r="F1610" s="51">
        <f t="shared" si="313"/>
        <v>185982</v>
      </c>
      <c r="G1610" s="51">
        <f t="shared" si="314"/>
        <v>91397</v>
      </c>
      <c r="H1610" s="52">
        <f t="shared" si="315"/>
        <v>94585</v>
      </c>
      <c r="I1610" s="910">
        <f t="shared" si="309"/>
        <v>78877</v>
      </c>
      <c r="J1610" s="910">
        <f t="shared" si="310"/>
        <v>82933</v>
      </c>
      <c r="K1610" s="49">
        <f t="shared" si="316"/>
        <v>19114</v>
      </c>
      <c r="L1610" s="50">
        <f t="shared" si="317"/>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t="15" hidden="1" x14ac:dyDescent="0.25">
      <c r="A1611" s="30" t="s">
        <v>46</v>
      </c>
      <c r="B1611" s="1" t="s">
        <v>1644</v>
      </c>
      <c r="C1611" s="29" t="str">
        <f t="shared" si="318"/>
        <v>LA England - Stafford</v>
      </c>
      <c r="D1611" s="50">
        <f t="shared" si="311"/>
        <v>60711</v>
      </c>
      <c r="E1611" s="50">
        <f t="shared" si="312"/>
        <v>62775</v>
      </c>
      <c r="F1611" s="51">
        <f t="shared" si="313"/>
        <v>140677</v>
      </c>
      <c r="G1611" s="51">
        <f t="shared" si="314"/>
        <v>69515</v>
      </c>
      <c r="H1611" s="52">
        <f t="shared" si="315"/>
        <v>71162</v>
      </c>
      <c r="I1611" s="910">
        <f t="shared" si="309"/>
        <v>60711</v>
      </c>
      <c r="J1611" s="910">
        <f t="shared" si="310"/>
        <v>62775</v>
      </c>
      <c r="K1611" s="49">
        <f t="shared" si="316"/>
        <v>13584</v>
      </c>
      <c r="L1611" s="50">
        <f t="shared" si="317"/>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t="15" hidden="1" x14ac:dyDescent="0.25">
      <c r="A1612" s="30" t="s">
        <v>46</v>
      </c>
      <c r="B1612" s="1" t="s">
        <v>1645</v>
      </c>
      <c r="C1612" s="29" t="str">
        <f t="shared" si="318"/>
        <v>LA England - Staffordshire Moorlands</v>
      </c>
      <c r="D1612" s="50">
        <f t="shared" si="311"/>
        <v>41602</v>
      </c>
      <c r="E1612" s="50">
        <f t="shared" si="312"/>
        <v>43563</v>
      </c>
      <c r="F1612" s="51">
        <f t="shared" si="313"/>
        <v>95785</v>
      </c>
      <c r="G1612" s="51">
        <f t="shared" si="314"/>
        <v>47072</v>
      </c>
      <c r="H1612" s="52">
        <f t="shared" si="315"/>
        <v>48713</v>
      </c>
      <c r="I1612" s="910">
        <f t="shared" si="309"/>
        <v>41602</v>
      </c>
      <c r="J1612" s="910">
        <f t="shared" si="310"/>
        <v>43563</v>
      </c>
      <c r="K1612" s="49">
        <f t="shared" si="316"/>
        <v>8701</v>
      </c>
      <c r="L1612" s="50">
        <f t="shared" si="317"/>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t="15" hidden="1" x14ac:dyDescent="0.25">
      <c r="A1613" s="30" t="s">
        <v>46</v>
      </c>
      <c r="B1613" s="1" t="s">
        <v>1646</v>
      </c>
      <c r="C1613" s="29" t="str">
        <f t="shared" si="318"/>
        <v>LA England - Stevenage</v>
      </c>
      <c r="D1613" s="50">
        <f t="shared" si="311"/>
        <v>37498</v>
      </c>
      <c r="E1613" s="50">
        <f t="shared" si="312"/>
        <v>38988</v>
      </c>
      <c r="F1613" s="51">
        <f t="shared" si="313"/>
        <v>90146</v>
      </c>
      <c r="G1613" s="51">
        <f t="shared" si="314"/>
        <v>44543</v>
      </c>
      <c r="H1613" s="52">
        <f t="shared" si="315"/>
        <v>45603</v>
      </c>
      <c r="I1613" s="910">
        <f t="shared" si="309"/>
        <v>37498</v>
      </c>
      <c r="J1613" s="910">
        <f t="shared" si="310"/>
        <v>38988</v>
      </c>
      <c r="K1613" s="49">
        <f t="shared" si="316"/>
        <v>10628</v>
      </c>
      <c r="L1613" s="50">
        <f t="shared" si="317"/>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t="15" hidden="1" x14ac:dyDescent="0.25">
      <c r="A1614" s="30" t="s">
        <v>46</v>
      </c>
      <c r="B1614" s="1" t="s">
        <v>1647</v>
      </c>
      <c r="C1614" s="29" t="str">
        <f t="shared" si="318"/>
        <v>LA England - Stockport</v>
      </c>
      <c r="D1614" s="50">
        <f t="shared" si="311"/>
        <v>124742</v>
      </c>
      <c r="E1614" s="50">
        <f t="shared" si="312"/>
        <v>132570</v>
      </c>
      <c r="F1614" s="51">
        <f t="shared" si="313"/>
        <v>299545</v>
      </c>
      <c r="G1614" s="51">
        <f t="shared" si="314"/>
        <v>146165</v>
      </c>
      <c r="H1614" s="52">
        <f t="shared" si="315"/>
        <v>153380</v>
      </c>
      <c r="I1614" s="910">
        <f t="shared" si="309"/>
        <v>124742</v>
      </c>
      <c r="J1614" s="910">
        <f t="shared" si="310"/>
        <v>132570</v>
      </c>
      <c r="K1614" s="49">
        <f t="shared" si="316"/>
        <v>32790</v>
      </c>
      <c r="L1614" s="50">
        <f t="shared" si="317"/>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t="15" hidden="1" x14ac:dyDescent="0.25">
      <c r="A1615" s="30" t="s">
        <v>46</v>
      </c>
      <c r="B1615" s="1" t="s">
        <v>1648</v>
      </c>
      <c r="C1615" s="29" t="str">
        <f t="shared" si="318"/>
        <v>LA England - Stockton-on-Tees</v>
      </c>
      <c r="D1615" s="50">
        <f t="shared" si="311"/>
        <v>85508</v>
      </c>
      <c r="E1615" s="50">
        <f t="shared" si="312"/>
        <v>88796</v>
      </c>
      <c r="F1615" s="51">
        <f t="shared" si="313"/>
        <v>202415</v>
      </c>
      <c r="G1615" s="51">
        <f t="shared" si="314"/>
        <v>99829</v>
      </c>
      <c r="H1615" s="52">
        <f t="shared" si="315"/>
        <v>102586</v>
      </c>
      <c r="I1615" s="910">
        <f t="shared" si="309"/>
        <v>85508</v>
      </c>
      <c r="J1615" s="910">
        <f t="shared" si="310"/>
        <v>88796</v>
      </c>
      <c r="K1615" s="49">
        <f t="shared" si="316"/>
        <v>22487</v>
      </c>
      <c r="L1615" s="50">
        <f t="shared" si="317"/>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t="15" hidden="1" x14ac:dyDescent="0.25">
      <c r="A1616" s="30" t="s">
        <v>46</v>
      </c>
      <c r="B1616" s="1" t="s">
        <v>1649</v>
      </c>
      <c r="C1616" s="29" t="str">
        <f t="shared" si="318"/>
        <v>LA England - Stoke-on-Trent</v>
      </c>
      <c r="D1616" s="50">
        <f t="shared" si="311"/>
        <v>111319</v>
      </c>
      <c r="E1616" s="50">
        <f t="shared" si="312"/>
        <v>111999</v>
      </c>
      <c r="F1616" s="51">
        <f t="shared" si="313"/>
        <v>263157</v>
      </c>
      <c r="G1616" s="51">
        <f t="shared" si="314"/>
        <v>131530</v>
      </c>
      <c r="H1616" s="52">
        <f t="shared" si="315"/>
        <v>131627</v>
      </c>
      <c r="I1616" s="910">
        <f t="shared" si="309"/>
        <v>111319</v>
      </c>
      <c r="J1616" s="910">
        <f t="shared" si="310"/>
        <v>111999</v>
      </c>
      <c r="K1616" s="49">
        <f t="shared" si="316"/>
        <v>30474</v>
      </c>
      <c r="L1616" s="50">
        <f t="shared" si="317"/>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t="15" hidden="1" x14ac:dyDescent="0.25">
      <c r="A1617" s="30" t="s">
        <v>46</v>
      </c>
      <c r="B1617" s="1" t="s">
        <v>1650</v>
      </c>
      <c r="C1617" s="29" t="str">
        <f t="shared" si="318"/>
        <v>LA England - Stratford-on-Avon</v>
      </c>
      <c r="D1617" s="50">
        <f t="shared" si="311"/>
        <v>60101</v>
      </c>
      <c r="E1617" s="50">
        <f t="shared" si="312"/>
        <v>64781</v>
      </c>
      <c r="F1617" s="51">
        <f t="shared" si="313"/>
        <v>141929</v>
      </c>
      <c r="G1617" s="51">
        <f t="shared" si="314"/>
        <v>68820</v>
      </c>
      <c r="H1617" s="52">
        <f t="shared" si="315"/>
        <v>73109</v>
      </c>
      <c r="I1617" s="910">
        <f t="shared" si="309"/>
        <v>60101</v>
      </c>
      <c r="J1617" s="910">
        <f t="shared" si="310"/>
        <v>64781</v>
      </c>
      <c r="K1617" s="49">
        <f t="shared" si="316"/>
        <v>13464</v>
      </c>
      <c r="L1617" s="50">
        <f t="shared" si="317"/>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t="15" hidden="1" x14ac:dyDescent="0.25">
      <c r="A1618" s="30" t="s">
        <v>46</v>
      </c>
      <c r="B1618" s="1" t="s">
        <v>1651</v>
      </c>
      <c r="C1618" s="29" t="str">
        <f t="shared" si="318"/>
        <v>LA England - Stroud</v>
      </c>
      <c r="D1618" s="50">
        <f t="shared" si="311"/>
        <v>53062</v>
      </c>
      <c r="E1618" s="50">
        <f t="shared" si="312"/>
        <v>56196</v>
      </c>
      <c r="F1618" s="51">
        <f t="shared" si="313"/>
        <v>124540</v>
      </c>
      <c r="G1618" s="51">
        <f t="shared" si="314"/>
        <v>60868</v>
      </c>
      <c r="H1618" s="52">
        <f t="shared" si="315"/>
        <v>63672</v>
      </c>
      <c r="I1618" s="910">
        <f t="shared" si="309"/>
        <v>53062</v>
      </c>
      <c r="J1618" s="910">
        <f t="shared" si="310"/>
        <v>56196</v>
      </c>
      <c r="K1618" s="49">
        <f t="shared" si="316"/>
        <v>12374</v>
      </c>
      <c r="L1618" s="50">
        <f t="shared" si="317"/>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t="15" hidden="1" x14ac:dyDescent="0.25">
      <c r="A1619" s="30" t="s">
        <v>46</v>
      </c>
      <c r="B1619" s="1" t="s">
        <v>1652</v>
      </c>
      <c r="C1619" s="29" t="str">
        <f t="shared" si="318"/>
        <v>LA England - Sunderland</v>
      </c>
      <c r="D1619" s="50">
        <f t="shared" si="311"/>
        <v>118624</v>
      </c>
      <c r="E1619" s="50">
        <f t="shared" si="312"/>
        <v>126403</v>
      </c>
      <c r="F1619" s="51">
        <f t="shared" si="313"/>
        <v>281058</v>
      </c>
      <c r="G1619" s="51">
        <f t="shared" si="314"/>
        <v>137197</v>
      </c>
      <c r="H1619" s="52">
        <f t="shared" si="315"/>
        <v>143861</v>
      </c>
      <c r="I1619" s="910">
        <f t="shared" si="309"/>
        <v>118624</v>
      </c>
      <c r="J1619" s="910">
        <f t="shared" si="310"/>
        <v>126403</v>
      </c>
      <c r="K1619" s="49">
        <f t="shared" si="316"/>
        <v>28499</v>
      </c>
      <c r="L1619" s="50">
        <f t="shared" si="317"/>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t="15" hidden="1" x14ac:dyDescent="0.25">
      <c r="A1620" s="30" t="s">
        <v>46</v>
      </c>
      <c r="B1620" s="1" t="s">
        <v>1653</v>
      </c>
      <c r="C1620" s="29" t="str">
        <f t="shared" si="318"/>
        <v>LA England - Surrey Heath</v>
      </c>
      <c r="D1620" s="50">
        <f t="shared" si="311"/>
        <v>39046</v>
      </c>
      <c r="E1620" s="50">
        <f t="shared" si="312"/>
        <v>40904</v>
      </c>
      <c r="F1620" s="51">
        <f t="shared" si="313"/>
        <v>92168</v>
      </c>
      <c r="G1620" s="51">
        <f t="shared" si="314"/>
        <v>45378</v>
      </c>
      <c r="H1620" s="52">
        <f t="shared" si="315"/>
        <v>46790</v>
      </c>
      <c r="I1620" s="910">
        <f t="shared" si="309"/>
        <v>39046</v>
      </c>
      <c r="J1620" s="910">
        <f t="shared" si="310"/>
        <v>40904</v>
      </c>
      <c r="K1620" s="49">
        <f t="shared" si="316"/>
        <v>9891</v>
      </c>
      <c r="L1620" s="50">
        <f t="shared" si="317"/>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t="15" hidden="1" x14ac:dyDescent="0.25">
      <c r="A1621" s="30" t="s">
        <v>46</v>
      </c>
      <c r="B1621" s="1" t="s">
        <v>1654</v>
      </c>
      <c r="C1621" s="29" t="str">
        <f t="shared" si="318"/>
        <v>LA England - Sutton</v>
      </c>
      <c r="D1621" s="50">
        <f t="shared" si="311"/>
        <v>85639</v>
      </c>
      <c r="E1621" s="50">
        <f t="shared" si="312"/>
        <v>93021</v>
      </c>
      <c r="F1621" s="51">
        <f t="shared" si="313"/>
        <v>211123</v>
      </c>
      <c r="G1621" s="51">
        <f t="shared" si="314"/>
        <v>102299</v>
      </c>
      <c r="H1621" s="52">
        <f t="shared" si="315"/>
        <v>108824</v>
      </c>
      <c r="I1621" s="910">
        <f t="shared" si="309"/>
        <v>85639</v>
      </c>
      <c r="J1621" s="910">
        <f t="shared" si="310"/>
        <v>93021</v>
      </c>
      <c r="K1621" s="49">
        <f t="shared" si="316"/>
        <v>25776</v>
      </c>
      <c r="L1621" s="50">
        <f t="shared" si="317"/>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t="15" hidden="1" x14ac:dyDescent="0.25">
      <c r="A1622" s="30" t="s">
        <v>46</v>
      </c>
      <c r="B1622" s="1" t="s">
        <v>1655</v>
      </c>
      <c r="C1622" s="29" t="str">
        <f t="shared" si="318"/>
        <v>LA England - Swale</v>
      </c>
      <c r="D1622" s="50">
        <f t="shared" si="311"/>
        <v>65450</v>
      </c>
      <c r="E1622" s="50">
        <f t="shared" si="312"/>
        <v>67576</v>
      </c>
      <c r="F1622" s="51">
        <f t="shared" si="313"/>
        <v>155893</v>
      </c>
      <c r="G1622" s="51">
        <f t="shared" si="314"/>
        <v>77223</v>
      </c>
      <c r="H1622" s="52">
        <f t="shared" si="315"/>
        <v>78670</v>
      </c>
      <c r="I1622" s="910">
        <f t="shared" si="309"/>
        <v>65450</v>
      </c>
      <c r="J1622" s="910">
        <f t="shared" si="310"/>
        <v>67576</v>
      </c>
      <c r="K1622" s="49">
        <f t="shared" si="316"/>
        <v>17797</v>
      </c>
      <c r="L1622" s="50">
        <f t="shared" si="317"/>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t="15" hidden="1" x14ac:dyDescent="0.25">
      <c r="A1623" s="30" t="s">
        <v>46</v>
      </c>
      <c r="B1623" s="1" t="s">
        <v>1656</v>
      </c>
      <c r="C1623" s="29" t="str">
        <f t="shared" si="318"/>
        <v>LA England - Swindon</v>
      </c>
      <c r="D1623" s="50">
        <f t="shared" si="311"/>
        <v>100703</v>
      </c>
      <c r="E1623" s="50">
        <f t="shared" si="312"/>
        <v>102644</v>
      </c>
      <c r="F1623" s="51">
        <f t="shared" si="313"/>
        <v>238417</v>
      </c>
      <c r="G1623" s="51">
        <f t="shared" si="314"/>
        <v>118575</v>
      </c>
      <c r="H1623" s="52">
        <f t="shared" si="315"/>
        <v>119842</v>
      </c>
      <c r="I1623" s="910">
        <f t="shared" si="309"/>
        <v>100703</v>
      </c>
      <c r="J1623" s="910">
        <f t="shared" si="310"/>
        <v>102644</v>
      </c>
      <c r="K1623" s="49">
        <f t="shared" si="316"/>
        <v>27130</v>
      </c>
      <c r="L1623" s="50">
        <f t="shared" si="317"/>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t="15" hidden="1" x14ac:dyDescent="0.25">
      <c r="A1624" s="30" t="s">
        <v>46</v>
      </c>
      <c r="B1624" s="1" t="s">
        <v>1657</v>
      </c>
      <c r="C1624" s="29" t="str">
        <f t="shared" si="318"/>
        <v>LA England - Tameside</v>
      </c>
      <c r="D1624" s="50">
        <f t="shared" si="311"/>
        <v>97789</v>
      </c>
      <c r="E1624" s="50">
        <f t="shared" si="312"/>
        <v>103018</v>
      </c>
      <c r="F1624" s="51">
        <f t="shared" si="313"/>
        <v>234666</v>
      </c>
      <c r="G1624" s="51">
        <f t="shared" si="314"/>
        <v>115231</v>
      </c>
      <c r="H1624" s="52">
        <f t="shared" si="315"/>
        <v>119435</v>
      </c>
      <c r="I1624" s="910">
        <f t="shared" si="309"/>
        <v>97789</v>
      </c>
      <c r="J1624" s="910">
        <f t="shared" si="310"/>
        <v>103018</v>
      </c>
      <c r="K1624" s="49">
        <f t="shared" si="316"/>
        <v>26736</v>
      </c>
      <c r="L1624" s="50">
        <f t="shared" si="317"/>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t="15" hidden="1" x14ac:dyDescent="0.25">
      <c r="A1625" s="30" t="s">
        <v>46</v>
      </c>
      <c r="B1625" s="1" t="s">
        <v>1658</v>
      </c>
      <c r="C1625" s="29" t="str">
        <f t="shared" si="318"/>
        <v>LA England - Tamworth</v>
      </c>
      <c r="D1625" s="50">
        <f t="shared" si="311"/>
        <v>33642</v>
      </c>
      <c r="E1625" s="50">
        <f t="shared" si="312"/>
        <v>35436</v>
      </c>
      <c r="F1625" s="51">
        <f t="shared" si="313"/>
        <v>80263</v>
      </c>
      <c r="G1625" s="51">
        <f t="shared" si="314"/>
        <v>39378</v>
      </c>
      <c r="H1625" s="52">
        <f t="shared" si="315"/>
        <v>40885</v>
      </c>
      <c r="I1625" s="910">
        <f t="shared" si="309"/>
        <v>33642</v>
      </c>
      <c r="J1625" s="910">
        <f t="shared" si="310"/>
        <v>35436</v>
      </c>
      <c r="K1625" s="49">
        <f t="shared" si="316"/>
        <v>8796</v>
      </c>
      <c r="L1625" s="50">
        <f t="shared" si="317"/>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t="15" hidden="1" x14ac:dyDescent="0.25">
      <c r="A1626" s="30" t="s">
        <v>46</v>
      </c>
      <c r="B1626" s="1" t="s">
        <v>1659</v>
      </c>
      <c r="C1626" s="29" t="str">
        <f t="shared" si="318"/>
        <v>LA England - Tandridge</v>
      </c>
      <c r="D1626" s="50">
        <f t="shared" si="311"/>
        <v>36668</v>
      </c>
      <c r="E1626" s="50">
        <f t="shared" si="312"/>
        <v>40132</v>
      </c>
      <c r="F1626" s="51">
        <f t="shared" si="313"/>
        <v>89409</v>
      </c>
      <c r="G1626" s="51">
        <f t="shared" si="314"/>
        <v>43134</v>
      </c>
      <c r="H1626" s="52">
        <f t="shared" si="315"/>
        <v>46275</v>
      </c>
      <c r="I1626" s="910">
        <f t="shared" si="309"/>
        <v>36668</v>
      </c>
      <c r="J1626" s="910">
        <f t="shared" si="310"/>
        <v>40132</v>
      </c>
      <c r="K1626" s="49">
        <f t="shared" si="316"/>
        <v>9882</v>
      </c>
      <c r="L1626" s="50">
        <f t="shared" si="317"/>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t="15" hidden="1" x14ac:dyDescent="0.25">
      <c r="A1627" s="30" t="s">
        <v>46</v>
      </c>
      <c r="B1627" s="1" t="s">
        <v>1660</v>
      </c>
      <c r="C1627" s="29" t="str">
        <f t="shared" si="318"/>
        <v>LA England - Teignbridge</v>
      </c>
      <c r="D1627" s="50">
        <f t="shared" si="311"/>
        <v>58475</v>
      </c>
      <c r="E1627" s="50">
        <f t="shared" si="312"/>
        <v>62903</v>
      </c>
      <c r="F1627" s="51">
        <f t="shared" si="313"/>
        <v>137074</v>
      </c>
      <c r="G1627" s="51">
        <f t="shared" si="314"/>
        <v>66598</v>
      </c>
      <c r="H1627" s="52">
        <f t="shared" si="315"/>
        <v>70476</v>
      </c>
      <c r="I1627" s="910">
        <f t="shared" si="309"/>
        <v>58475</v>
      </c>
      <c r="J1627" s="910">
        <f t="shared" si="310"/>
        <v>62903</v>
      </c>
      <c r="K1627" s="49">
        <f t="shared" si="316"/>
        <v>12600</v>
      </c>
      <c r="L1627" s="50">
        <f t="shared" si="317"/>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t="15" hidden="1" x14ac:dyDescent="0.25">
      <c r="A1628" s="30" t="s">
        <v>46</v>
      </c>
      <c r="B1628" s="1" t="s">
        <v>1661</v>
      </c>
      <c r="C1628" s="29" t="str">
        <f t="shared" si="318"/>
        <v>LA England - Telford and Wrekin</v>
      </c>
      <c r="D1628" s="50">
        <f t="shared" si="311"/>
        <v>79852</v>
      </c>
      <c r="E1628" s="50">
        <f t="shared" si="312"/>
        <v>84038</v>
      </c>
      <c r="F1628" s="51">
        <f t="shared" si="313"/>
        <v>191915</v>
      </c>
      <c r="G1628" s="51">
        <f t="shared" si="314"/>
        <v>94158</v>
      </c>
      <c r="H1628" s="52">
        <f t="shared" si="315"/>
        <v>97757</v>
      </c>
      <c r="I1628" s="910">
        <f t="shared" si="309"/>
        <v>79852</v>
      </c>
      <c r="J1628" s="910">
        <f t="shared" si="310"/>
        <v>84038</v>
      </c>
      <c r="K1628" s="49">
        <f t="shared" si="316"/>
        <v>21945</v>
      </c>
      <c r="L1628" s="50">
        <f t="shared" si="317"/>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t="15" hidden="1" x14ac:dyDescent="0.25">
      <c r="A1629" s="30" t="s">
        <v>46</v>
      </c>
      <c r="B1629" s="1" t="s">
        <v>1662</v>
      </c>
      <c r="C1629" s="29" t="str">
        <f t="shared" si="318"/>
        <v>LA England - Tendring</v>
      </c>
      <c r="D1629" s="50">
        <f t="shared" si="311"/>
        <v>64716</v>
      </c>
      <c r="E1629" s="50">
        <f t="shared" si="312"/>
        <v>70716</v>
      </c>
      <c r="F1629" s="51">
        <f t="shared" si="313"/>
        <v>153207</v>
      </c>
      <c r="G1629" s="51">
        <f t="shared" si="314"/>
        <v>73809</v>
      </c>
      <c r="H1629" s="52">
        <f t="shared" si="315"/>
        <v>79398</v>
      </c>
      <c r="I1629" s="910">
        <f t="shared" si="309"/>
        <v>64716</v>
      </c>
      <c r="J1629" s="910">
        <f t="shared" si="310"/>
        <v>70716</v>
      </c>
      <c r="K1629" s="49">
        <f t="shared" si="316"/>
        <v>13936</v>
      </c>
      <c r="L1629" s="50">
        <f t="shared" si="317"/>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t="15" hidden="1" x14ac:dyDescent="0.25">
      <c r="A1630" s="30" t="s">
        <v>46</v>
      </c>
      <c r="B1630" s="1" t="s">
        <v>1663</v>
      </c>
      <c r="C1630" s="29" t="str">
        <f t="shared" si="318"/>
        <v>LA England - Test Valley</v>
      </c>
      <c r="D1630" s="50">
        <f t="shared" si="311"/>
        <v>56475</v>
      </c>
      <c r="E1630" s="50">
        <f t="shared" si="312"/>
        <v>59683</v>
      </c>
      <c r="F1630" s="51">
        <f t="shared" si="313"/>
        <v>134461</v>
      </c>
      <c r="G1630" s="51">
        <f t="shared" si="314"/>
        <v>65780</v>
      </c>
      <c r="H1630" s="52">
        <f t="shared" si="315"/>
        <v>68681</v>
      </c>
      <c r="I1630" s="910">
        <f t="shared" si="309"/>
        <v>56475</v>
      </c>
      <c r="J1630" s="910">
        <f t="shared" si="310"/>
        <v>59683</v>
      </c>
      <c r="K1630" s="49">
        <f t="shared" si="316"/>
        <v>13943</v>
      </c>
      <c r="L1630" s="50">
        <f t="shared" si="317"/>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t="15" hidden="1" x14ac:dyDescent="0.25">
      <c r="A1631" s="30" t="s">
        <v>46</v>
      </c>
      <c r="B1631" s="1" t="s">
        <v>1664</v>
      </c>
      <c r="C1631" s="29" t="str">
        <f t="shared" si="318"/>
        <v>LA England - Tewkesbury</v>
      </c>
      <c r="D1631" s="50">
        <f t="shared" si="311"/>
        <v>40770</v>
      </c>
      <c r="E1631" s="50">
        <f t="shared" si="312"/>
        <v>44434</v>
      </c>
      <c r="F1631" s="51">
        <f t="shared" si="313"/>
        <v>98896</v>
      </c>
      <c r="G1631" s="51">
        <f t="shared" si="314"/>
        <v>47832</v>
      </c>
      <c r="H1631" s="52">
        <f t="shared" si="315"/>
        <v>51064</v>
      </c>
      <c r="I1631" s="910">
        <f t="shared" si="309"/>
        <v>40770</v>
      </c>
      <c r="J1631" s="910">
        <f t="shared" si="310"/>
        <v>44434</v>
      </c>
      <c r="K1631" s="49">
        <f t="shared" si="316"/>
        <v>10527</v>
      </c>
      <c r="L1631" s="50">
        <f t="shared" si="317"/>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t="15" hidden="1" x14ac:dyDescent="0.25">
      <c r="A1632" s="30" t="s">
        <v>46</v>
      </c>
      <c r="B1632" s="1" t="s">
        <v>1665</v>
      </c>
      <c r="C1632" s="29" t="str">
        <f t="shared" si="318"/>
        <v>LA England - Thanet</v>
      </c>
      <c r="D1632" s="50">
        <f t="shared" si="311"/>
        <v>57949</v>
      </c>
      <c r="E1632" s="50">
        <f t="shared" si="312"/>
        <v>64108</v>
      </c>
      <c r="F1632" s="51">
        <f t="shared" si="313"/>
        <v>140439</v>
      </c>
      <c r="G1632" s="51">
        <f t="shared" si="314"/>
        <v>67555</v>
      </c>
      <c r="H1632" s="52">
        <f t="shared" si="315"/>
        <v>72884</v>
      </c>
      <c r="I1632" s="910">
        <f t="shared" si="309"/>
        <v>57949</v>
      </c>
      <c r="J1632" s="910">
        <f t="shared" si="310"/>
        <v>64108</v>
      </c>
      <c r="K1632" s="49">
        <f t="shared" si="316"/>
        <v>14786</v>
      </c>
      <c r="L1632" s="50">
        <f t="shared" si="317"/>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t="15" hidden="1" x14ac:dyDescent="0.25">
      <c r="A1633" s="30" t="s">
        <v>46</v>
      </c>
      <c r="B1633" s="1" t="s">
        <v>1666</v>
      </c>
      <c r="C1633" s="29" t="str">
        <f t="shared" si="318"/>
        <v>LA England - Three Rivers</v>
      </c>
      <c r="D1633" s="50">
        <f t="shared" si="311"/>
        <v>39357</v>
      </c>
      <c r="E1633" s="50">
        <f t="shared" si="312"/>
        <v>42117</v>
      </c>
      <c r="F1633" s="51">
        <f t="shared" si="313"/>
        <v>94693</v>
      </c>
      <c r="G1633" s="51">
        <f t="shared" si="314"/>
        <v>46072</v>
      </c>
      <c r="H1633" s="52">
        <f t="shared" si="315"/>
        <v>48621</v>
      </c>
      <c r="I1633" s="910">
        <f t="shared" si="309"/>
        <v>39357</v>
      </c>
      <c r="J1633" s="910">
        <f t="shared" si="310"/>
        <v>42117</v>
      </c>
      <c r="K1633" s="49">
        <f t="shared" si="316"/>
        <v>10759</v>
      </c>
      <c r="L1633" s="50">
        <f t="shared" si="317"/>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t="15" hidden="1" x14ac:dyDescent="0.25">
      <c r="A1634" s="30" t="s">
        <v>46</v>
      </c>
      <c r="B1634" s="1" t="s">
        <v>1667</v>
      </c>
      <c r="C1634" s="29" t="str">
        <f t="shared" si="318"/>
        <v>LA England - Thurrock</v>
      </c>
      <c r="D1634" s="50">
        <f t="shared" si="311"/>
        <v>71705</v>
      </c>
      <c r="E1634" s="50">
        <f t="shared" si="312"/>
        <v>76173</v>
      </c>
      <c r="F1634" s="51">
        <f t="shared" si="313"/>
        <v>178201</v>
      </c>
      <c r="G1634" s="51">
        <f t="shared" si="314"/>
        <v>87265</v>
      </c>
      <c r="H1634" s="52">
        <f t="shared" si="315"/>
        <v>90936</v>
      </c>
      <c r="I1634" s="910">
        <f t="shared" si="309"/>
        <v>71705</v>
      </c>
      <c r="J1634" s="910">
        <f t="shared" si="310"/>
        <v>76173</v>
      </c>
      <c r="K1634" s="49">
        <f t="shared" si="316"/>
        <v>23318</v>
      </c>
      <c r="L1634" s="50">
        <f t="shared" si="317"/>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t="15" hidden="1" x14ac:dyDescent="0.25">
      <c r="A1635" s="30" t="s">
        <v>46</v>
      </c>
      <c r="B1635" s="1" t="s">
        <v>1668</v>
      </c>
      <c r="C1635" s="29" t="str">
        <f t="shared" si="318"/>
        <v>LA England - Tonbridge and Malling</v>
      </c>
      <c r="D1635" s="50">
        <f t="shared" si="311"/>
        <v>55498</v>
      </c>
      <c r="E1635" s="50">
        <f t="shared" si="312"/>
        <v>59900</v>
      </c>
      <c r="F1635" s="51">
        <f t="shared" si="313"/>
        <v>135206</v>
      </c>
      <c r="G1635" s="51">
        <f t="shared" si="314"/>
        <v>65626</v>
      </c>
      <c r="H1635" s="52">
        <f t="shared" si="315"/>
        <v>69580</v>
      </c>
      <c r="I1635" s="910">
        <f t="shared" si="309"/>
        <v>55498</v>
      </c>
      <c r="J1635" s="910">
        <f t="shared" si="310"/>
        <v>59900</v>
      </c>
      <c r="K1635" s="49">
        <f t="shared" si="316"/>
        <v>15784</v>
      </c>
      <c r="L1635" s="50">
        <f t="shared" si="317"/>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t="15" hidden="1" x14ac:dyDescent="0.25">
      <c r="A1636" s="30" t="s">
        <v>46</v>
      </c>
      <c r="B1636" s="1" t="s">
        <v>1669</v>
      </c>
      <c r="C1636" s="29" t="str">
        <f t="shared" si="318"/>
        <v>LA England - Torbay</v>
      </c>
      <c r="D1636" s="50">
        <f t="shared" si="311"/>
        <v>59927</v>
      </c>
      <c r="E1636" s="50">
        <f t="shared" si="312"/>
        <v>63829</v>
      </c>
      <c r="F1636" s="51">
        <f t="shared" si="313"/>
        <v>139485</v>
      </c>
      <c r="G1636" s="51">
        <f t="shared" si="314"/>
        <v>67981</v>
      </c>
      <c r="H1636" s="52">
        <f t="shared" si="315"/>
        <v>71504</v>
      </c>
      <c r="I1636" s="910">
        <f t="shared" ref="I1636:I1675" si="319">SUM(Y1636:CY1636)</f>
        <v>59927</v>
      </c>
      <c r="J1636" s="910">
        <f t="shared" ref="J1636:J1675" si="320">SUM(DL1636:GL1636)</f>
        <v>63829</v>
      </c>
      <c r="K1636" s="49">
        <f t="shared" si="316"/>
        <v>12774</v>
      </c>
      <c r="L1636" s="50">
        <f t="shared" si="317"/>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t="15" hidden="1" x14ac:dyDescent="0.25">
      <c r="A1637" s="30" t="s">
        <v>46</v>
      </c>
      <c r="B1637" s="1" t="s">
        <v>1670</v>
      </c>
      <c r="C1637" s="29" t="str">
        <f t="shared" si="318"/>
        <v>LA England - Torridge</v>
      </c>
      <c r="D1637" s="50">
        <f t="shared" ref="D1637:D1675" si="321">I1637</f>
        <v>29813</v>
      </c>
      <c r="E1637" s="50">
        <f t="shared" ref="E1637:E1675" si="322">J1637</f>
        <v>31441</v>
      </c>
      <c r="F1637" s="51">
        <f t="shared" ref="F1637:F1675" si="323">G1637+H1637</f>
        <v>68830</v>
      </c>
      <c r="G1637" s="51">
        <f t="shared" ref="G1637:G1675" si="324">SUM(M1637:CY1637)</f>
        <v>33777</v>
      </c>
      <c r="H1637" s="52">
        <f t="shared" ref="H1637:H1675" si="325">SUM(CZ1637:GL1637)</f>
        <v>35053</v>
      </c>
      <c r="I1637" s="910">
        <f t="shared" si="319"/>
        <v>29813</v>
      </c>
      <c r="J1637" s="910">
        <f t="shared" si="320"/>
        <v>31441</v>
      </c>
      <c r="K1637" s="49">
        <f t="shared" ref="K1637:K1675" si="326">SUM(M1637:AD1637)</f>
        <v>6254</v>
      </c>
      <c r="L1637" s="50">
        <f t="shared" ref="L1637:L1675" si="327">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t="15" hidden="1" x14ac:dyDescent="0.25">
      <c r="A1638" s="30" t="s">
        <v>46</v>
      </c>
      <c r="B1638" s="1" t="s">
        <v>1671</v>
      </c>
      <c r="C1638" s="29" t="str">
        <f t="shared" si="318"/>
        <v>LA England - Tower Hamlets</v>
      </c>
      <c r="D1638" s="50">
        <f t="shared" si="321"/>
        <v>143129</v>
      </c>
      <c r="E1638" s="50">
        <f t="shared" si="322"/>
        <v>142888</v>
      </c>
      <c r="F1638" s="51">
        <f t="shared" si="323"/>
        <v>328626</v>
      </c>
      <c r="G1638" s="51">
        <f t="shared" si="324"/>
        <v>164959</v>
      </c>
      <c r="H1638" s="52">
        <f t="shared" si="325"/>
        <v>163667</v>
      </c>
      <c r="I1638" s="910">
        <f t="shared" si="319"/>
        <v>143129</v>
      </c>
      <c r="J1638" s="910">
        <f t="shared" si="320"/>
        <v>142888</v>
      </c>
      <c r="K1638" s="49">
        <f t="shared" si="326"/>
        <v>32214</v>
      </c>
      <c r="L1638" s="50">
        <f t="shared" si="327"/>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t="15" hidden="1" x14ac:dyDescent="0.25">
      <c r="A1639" s="30" t="s">
        <v>46</v>
      </c>
      <c r="B1639" s="1" t="s">
        <v>1672</v>
      </c>
      <c r="C1639" s="29" t="str">
        <f t="shared" ref="C1639:C1675" si="328">CONCATENATE(A1639," - ",B1639)</f>
        <v>LA England - Trafford</v>
      </c>
      <c r="D1639" s="50">
        <f t="shared" si="321"/>
        <v>97385</v>
      </c>
      <c r="E1639" s="50">
        <f t="shared" si="322"/>
        <v>104029</v>
      </c>
      <c r="F1639" s="51">
        <f t="shared" si="323"/>
        <v>237480</v>
      </c>
      <c r="G1639" s="51">
        <f t="shared" si="324"/>
        <v>115917</v>
      </c>
      <c r="H1639" s="52">
        <f t="shared" si="325"/>
        <v>121563</v>
      </c>
      <c r="I1639" s="910">
        <f t="shared" si="319"/>
        <v>97385</v>
      </c>
      <c r="J1639" s="910">
        <f t="shared" si="320"/>
        <v>104029</v>
      </c>
      <c r="K1639" s="49">
        <f t="shared" si="326"/>
        <v>28749</v>
      </c>
      <c r="L1639" s="50">
        <f t="shared" si="327"/>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t="15" hidden="1" x14ac:dyDescent="0.25">
      <c r="A1640" s="30" t="s">
        <v>46</v>
      </c>
      <c r="B1640" s="1" t="s">
        <v>1673</v>
      </c>
      <c r="C1640" s="29" t="str">
        <f t="shared" si="328"/>
        <v>LA England - Tunbridge Wells</v>
      </c>
      <c r="D1640" s="50">
        <f t="shared" si="321"/>
        <v>48528</v>
      </c>
      <c r="E1640" s="50">
        <f t="shared" si="322"/>
        <v>51988</v>
      </c>
      <c r="F1640" s="51">
        <f t="shared" si="323"/>
        <v>117020</v>
      </c>
      <c r="G1640" s="51">
        <f t="shared" si="324"/>
        <v>57027</v>
      </c>
      <c r="H1640" s="52">
        <f t="shared" si="325"/>
        <v>59993</v>
      </c>
      <c r="I1640" s="910">
        <f t="shared" si="319"/>
        <v>48528</v>
      </c>
      <c r="J1640" s="910">
        <f t="shared" si="320"/>
        <v>51988</v>
      </c>
      <c r="K1640" s="49">
        <f t="shared" si="326"/>
        <v>13608</v>
      </c>
      <c r="L1640" s="50">
        <f t="shared" si="327"/>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t="15" hidden="1" x14ac:dyDescent="0.25">
      <c r="A1641" s="30" t="s">
        <v>46</v>
      </c>
      <c r="B1641" s="1" t="s">
        <v>1674</v>
      </c>
      <c r="C1641" s="29" t="str">
        <f t="shared" si="328"/>
        <v>LA England - Uttlesford</v>
      </c>
      <c r="D1641" s="50">
        <f t="shared" si="321"/>
        <v>39214</v>
      </c>
      <c r="E1641" s="50">
        <f t="shared" si="322"/>
        <v>41329</v>
      </c>
      <c r="F1641" s="51">
        <f t="shared" si="323"/>
        <v>93594</v>
      </c>
      <c r="G1641" s="51">
        <f t="shared" si="324"/>
        <v>45983</v>
      </c>
      <c r="H1641" s="52">
        <f t="shared" si="325"/>
        <v>47611</v>
      </c>
      <c r="I1641" s="910">
        <f t="shared" si="319"/>
        <v>39214</v>
      </c>
      <c r="J1641" s="910">
        <f t="shared" si="320"/>
        <v>41329</v>
      </c>
      <c r="K1641" s="49">
        <f t="shared" si="326"/>
        <v>10489</v>
      </c>
      <c r="L1641" s="50">
        <f t="shared" si="327"/>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t="15" hidden="1" x14ac:dyDescent="0.25">
      <c r="A1642" s="30" t="s">
        <v>46</v>
      </c>
      <c r="B1642" s="1" t="s">
        <v>1675</v>
      </c>
      <c r="C1642" s="29" t="str">
        <f t="shared" si="328"/>
        <v>LA England - Vale of White Horse</v>
      </c>
      <c r="D1642" s="50">
        <f t="shared" si="321"/>
        <v>61804</v>
      </c>
      <c r="E1642" s="50">
        <f t="shared" si="322"/>
        <v>63281</v>
      </c>
      <c r="F1642" s="51">
        <f t="shared" si="323"/>
        <v>145970</v>
      </c>
      <c r="G1642" s="51">
        <f t="shared" si="324"/>
        <v>72530</v>
      </c>
      <c r="H1642" s="52">
        <f t="shared" si="325"/>
        <v>73440</v>
      </c>
      <c r="I1642" s="910">
        <f t="shared" si="319"/>
        <v>61804</v>
      </c>
      <c r="J1642" s="910">
        <f t="shared" si="320"/>
        <v>63281</v>
      </c>
      <c r="K1642" s="49">
        <f t="shared" si="326"/>
        <v>16765</v>
      </c>
      <c r="L1642" s="50">
        <f t="shared" si="327"/>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t="15" hidden="1" x14ac:dyDescent="0.25">
      <c r="A1643" s="30" t="s">
        <v>46</v>
      </c>
      <c r="B1643" s="1" t="s">
        <v>1676</v>
      </c>
      <c r="C1643" s="29" t="str">
        <f t="shared" si="328"/>
        <v>LA England - Wakefield</v>
      </c>
      <c r="D1643" s="50">
        <f t="shared" si="321"/>
        <v>152360</v>
      </c>
      <c r="E1643" s="50">
        <f t="shared" si="322"/>
        <v>159198</v>
      </c>
      <c r="F1643" s="51">
        <f t="shared" si="323"/>
        <v>361786</v>
      </c>
      <c r="G1643" s="51">
        <f t="shared" si="324"/>
        <v>178062</v>
      </c>
      <c r="H1643" s="52">
        <f t="shared" si="325"/>
        <v>183724</v>
      </c>
      <c r="I1643" s="910">
        <f t="shared" si="319"/>
        <v>152360</v>
      </c>
      <c r="J1643" s="910">
        <f t="shared" si="320"/>
        <v>159198</v>
      </c>
      <c r="K1643" s="49">
        <f t="shared" si="326"/>
        <v>38879</v>
      </c>
      <c r="L1643" s="50">
        <f t="shared" si="327"/>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t="15" hidden="1" x14ac:dyDescent="0.25">
      <c r="A1644" s="30" t="s">
        <v>46</v>
      </c>
      <c r="B1644" s="1" t="s">
        <v>1677</v>
      </c>
      <c r="C1644" s="29" t="str">
        <f t="shared" si="328"/>
        <v>LA England - Walsall</v>
      </c>
      <c r="D1644" s="50">
        <f t="shared" si="321"/>
        <v>117924</v>
      </c>
      <c r="E1644" s="50">
        <f t="shared" si="322"/>
        <v>124455</v>
      </c>
      <c r="F1644" s="51">
        <f t="shared" si="323"/>
        <v>288736</v>
      </c>
      <c r="G1644" s="51">
        <f t="shared" si="324"/>
        <v>141564</v>
      </c>
      <c r="H1644" s="52">
        <f t="shared" si="325"/>
        <v>147172</v>
      </c>
      <c r="I1644" s="910">
        <f t="shared" si="319"/>
        <v>117924</v>
      </c>
      <c r="J1644" s="910">
        <f t="shared" si="320"/>
        <v>124455</v>
      </c>
      <c r="K1644" s="49">
        <f t="shared" si="326"/>
        <v>35888</v>
      </c>
      <c r="L1644" s="50">
        <f t="shared" si="327"/>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t="15" hidden="1" x14ac:dyDescent="0.25">
      <c r="A1645" s="30" t="s">
        <v>46</v>
      </c>
      <c r="B1645" s="1" t="s">
        <v>1678</v>
      </c>
      <c r="C1645" s="29" t="str">
        <f t="shared" si="328"/>
        <v>LA England - Waltham Forest</v>
      </c>
      <c r="D1645" s="50">
        <f t="shared" si="321"/>
        <v>112896</v>
      </c>
      <c r="E1645" s="50">
        <f t="shared" si="322"/>
        <v>120520</v>
      </c>
      <c r="F1645" s="51">
        <f t="shared" si="323"/>
        <v>275980</v>
      </c>
      <c r="G1645" s="51">
        <f t="shared" si="324"/>
        <v>134676</v>
      </c>
      <c r="H1645" s="52">
        <f t="shared" si="325"/>
        <v>141304</v>
      </c>
      <c r="I1645" s="910">
        <f t="shared" si="319"/>
        <v>112896</v>
      </c>
      <c r="J1645" s="910">
        <f t="shared" si="320"/>
        <v>120520</v>
      </c>
      <c r="K1645" s="49">
        <f t="shared" si="326"/>
        <v>31702</v>
      </c>
      <c r="L1645" s="50">
        <f t="shared" si="327"/>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t="15" hidden="1" x14ac:dyDescent="0.25">
      <c r="A1646" s="30" t="s">
        <v>46</v>
      </c>
      <c r="B1646" s="1" t="s">
        <v>1679</v>
      </c>
      <c r="C1646" s="29" t="str">
        <f t="shared" si="328"/>
        <v>LA England - Wandsworth</v>
      </c>
      <c r="D1646" s="50">
        <f t="shared" si="321"/>
        <v>136195</v>
      </c>
      <c r="E1646" s="50">
        <f t="shared" si="322"/>
        <v>154585</v>
      </c>
      <c r="F1646" s="51">
        <f t="shared" si="323"/>
        <v>331456</v>
      </c>
      <c r="G1646" s="51">
        <f t="shared" si="324"/>
        <v>156984</v>
      </c>
      <c r="H1646" s="52">
        <f t="shared" si="325"/>
        <v>174472</v>
      </c>
      <c r="I1646" s="910">
        <f t="shared" si="319"/>
        <v>136195</v>
      </c>
      <c r="J1646" s="910">
        <f t="shared" si="320"/>
        <v>154585</v>
      </c>
      <c r="K1646" s="49">
        <f t="shared" si="326"/>
        <v>29873</v>
      </c>
      <c r="L1646" s="50">
        <f t="shared" si="327"/>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t="15" hidden="1" x14ac:dyDescent="0.25">
      <c r="A1647" s="30" t="s">
        <v>46</v>
      </c>
      <c r="B1647" s="1" t="s">
        <v>1680</v>
      </c>
      <c r="C1647" s="29" t="str">
        <f t="shared" si="328"/>
        <v>LA England - Warrington</v>
      </c>
      <c r="D1647" s="50">
        <f t="shared" si="321"/>
        <v>90483</v>
      </c>
      <c r="E1647" s="50">
        <f t="shared" si="322"/>
        <v>93585</v>
      </c>
      <c r="F1647" s="51">
        <f t="shared" si="323"/>
        <v>212389</v>
      </c>
      <c r="G1647" s="51">
        <f t="shared" si="324"/>
        <v>105115</v>
      </c>
      <c r="H1647" s="52">
        <f t="shared" si="325"/>
        <v>107274</v>
      </c>
      <c r="I1647" s="910">
        <f t="shared" si="319"/>
        <v>90483</v>
      </c>
      <c r="J1647" s="910">
        <f t="shared" si="320"/>
        <v>93585</v>
      </c>
      <c r="K1647" s="49">
        <f t="shared" si="326"/>
        <v>22736</v>
      </c>
      <c r="L1647" s="50">
        <f t="shared" si="327"/>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t="15" hidden="1" x14ac:dyDescent="0.25">
      <c r="A1648" s="30" t="s">
        <v>46</v>
      </c>
      <c r="B1648" s="1" t="s">
        <v>1681</v>
      </c>
      <c r="C1648" s="29" t="str">
        <f t="shared" si="328"/>
        <v>LA England - Warwick</v>
      </c>
      <c r="D1648" s="50">
        <f t="shared" si="321"/>
        <v>66257</v>
      </c>
      <c r="E1648" s="50">
        <f t="shared" si="322"/>
        <v>67277</v>
      </c>
      <c r="F1648" s="51">
        <f t="shared" si="323"/>
        <v>153153</v>
      </c>
      <c r="G1648" s="51">
        <f t="shared" si="324"/>
        <v>76372</v>
      </c>
      <c r="H1648" s="52">
        <f t="shared" si="325"/>
        <v>76781</v>
      </c>
      <c r="I1648" s="910">
        <f t="shared" si="319"/>
        <v>66257</v>
      </c>
      <c r="J1648" s="910">
        <f t="shared" si="320"/>
        <v>67277</v>
      </c>
      <c r="K1648" s="49">
        <f t="shared" si="326"/>
        <v>15202</v>
      </c>
      <c r="L1648" s="50">
        <f t="shared" si="327"/>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t="15" hidden="1" x14ac:dyDescent="0.25">
      <c r="A1649" s="30" t="s">
        <v>46</v>
      </c>
      <c r="B1649" s="1" t="s">
        <v>1682</v>
      </c>
      <c r="C1649" s="29" t="str">
        <f t="shared" si="328"/>
        <v>LA England - Watford</v>
      </c>
      <c r="D1649" s="50">
        <f t="shared" si="321"/>
        <v>42799</v>
      </c>
      <c r="E1649" s="50">
        <f t="shared" si="322"/>
        <v>44980</v>
      </c>
      <c r="F1649" s="51">
        <f t="shared" si="323"/>
        <v>104195</v>
      </c>
      <c r="G1649" s="51">
        <f t="shared" si="324"/>
        <v>51184</v>
      </c>
      <c r="H1649" s="52">
        <f t="shared" si="325"/>
        <v>53011</v>
      </c>
      <c r="I1649" s="910">
        <f t="shared" si="319"/>
        <v>42799</v>
      </c>
      <c r="J1649" s="910">
        <f t="shared" si="320"/>
        <v>44980</v>
      </c>
      <c r="K1649" s="49">
        <f t="shared" si="326"/>
        <v>12504</v>
      </c>
      <c r="L1649" s="50">
        <f t="shared" si="327"/>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t="15" hidden="1" x14ac:dyDescent="0.25">
      <c r="A1650" s="30" t="s">
        <v>46</v>
      </c>
      <c r="B1650" s="1" t="s">
        <v>1683</v>
      </c>
      <c r="C1650" s="29" t="str">
        <f t="shared" si="328"/>
        <v>LA England - Waverley</v>
      </c>
      <c r="D1650" s="50">
        <f t="shared" si="321"/>
        <v>54511</v>
      </c>
      <c r="E1650" s="50">
        <f t="shared" si="322"/>
        <v>59677</v>
      </c>
      <c r="F1650" s="51">
        <f t="shared" si="323"/>
        <v>132146</v>
      </c>
      <c r="G1650" s="51">
        <f t="shared" si="324"/>
        <v>63770</v>
      </c>
      <c r="H1650" s="52">
        <f t="shared" si="325"/>
        <v>68376</v>
      </c>
      <c r="I1650" s="910">
        <f t="shared" si="319"/>
        <v>54511</v>
      </c>
      <c r="J1650" s="910">
        <f t="shared" si="320"/>
        <v>59677</v>
      </c>
      <c r="K1650" s="49">
        <f t="shared" si="326"/>
        <v>15020</v>
      </c>
      <c r="L1650" s="50">
        <f t="shared" si="327"/>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t="15" hidden="1" x14ac:dyDescent="0.25">
      <c r="A1651" s="30" t="s">
        <v>46</v>
      </c>
      <c r="B1651" s="1" t="s">
        <v>1684</v>
      </c>
      <c r="C1651" s="29" t="str">
        <f t="shared" si="328"/>
        <v>LA England - Wealden</v>
      </c>
      <c r="D1651" s="50">
        <f t="shared" si="321"/>
        <v>68944</v>
      </c>
      <c r="E1651" s="50">
        <f t="shared" si="322"/>
        <v>76018</v>
      </c>
      <c r="F1651" s="51">
        <f t="shared" si="323"/>
        <v>164653</v>
      </c>
      <c r="G1651" s="51">
        <f t="shared" si="324"/>
        <v>79083</v>
      </c>
      <c r="H1651" s="52">
        <f t="shared" si="325"/>
        <v>85570</v>
      </c>
      <c r="I1651" s="910">
        <f t="shared" si="319"/>
        <v>68944</v>
      </c>
      <c r="J1651" s="910">
        <f t="shared" si="320"/>
        <v>76018</v>
      </c>
      <c r="K1651" s="49">
        <f t="shared" si="326"/>
        <v>15888</v>
      </c>
      <c r="L1651" s="50">
        <f t="shared" si="327"/>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t="15" hidden="1" x14ac:dyDescent="0.25">
      <c r="A1652" s="30" t="s">
        <v>46</v>
      </c>
      <c r="B1652" s="1" t="s">
        <v>1685</v>
      </c>
      <c r="C1652" s="29" t="str">
        <f t="shared" si="328"/>
        <v>LA England - Welwyn Hatfield</v>
      </c>
      <c r="D1652" s="50">
        <f t="shared" si="321"/>
        <v>51162</v>
      </c>
      <c r="E1652" s="50">
        <f t="shared" si="322"/>
        <v>53603</v>
      </c>
      <c r="F1652" s="51">
        <f t="shared" si="323"/>
        <v>121749</v>
      </c>
      <c r="G1652" s="51">
        <f t="shared" si="324"/>
        <v>59845</v>
      </c>
      <c r="H1652" s="52">
        <f t="shared" si="325"/>
        <v>61904</v>
      </c>
      <c r="I1652" s="910">
        <f t="shared" si="319"/>
        <v>51162</v>
      </c>
      <c r="J1652" s="910">
        <f t="shared" si="320"/>
        <v>53603</v>
      </c>
      <c r="K1652" s="49">
        <f t="shared" si="326"/>
        <v>13094</v>
      </c>
      <c r="L1652" s="50">
        <f t="shared" si="327"/>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t="15" hidden="1" x14ac:dyDescent="0.25">
      <c r="A1653" s="30" t="s">
        <v>46</v>
      </c>
      <c r="B1653" s="1" t="s">
        <v>1686</v>
      </c>
      <c r="C1653" s="29" t="str">
        <f t="shared" si="328"/>
        <v>LA England - West Berkshire</v>
      </c>
      <c r="D1653" s="50">
        <f t="shared" si="321"/>
        <v>69178</v>
      </c>
      <c r="E1653" s="50">
        <f t="shared" si="322"/>
        <v>72387</v>
      </c>
      <c r="F1653" s="51">
        <f t="shared" si="323"/>
        <v>163367</v>
      </c>
      <c r="G1653" s="51">
        <f t="shared" si="324"/>
        <v>80354</v>
      </c>
      <c r="H1653" s="52">
        <f t="shared" si="325"/>
        <v>83013</v>
      </c>
      <c r="I1653" s="910">
        <f t="shared" si="319"/>
        <v>69178</v>
      </c>
      <c r="J1653" s="910">
        <f t="shared" si="320"/>
        <v>72387</v>
      </c>
      <c r="K1653" s="49">
        <f t="shared" si="326"/>
        <v>17939</v>
      </c>
      <c r="L1653" s="50">
        <f t="shared" si="327"/>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t="15" hidden="1" x14ac:dyDescent="0.25">
      <c r="A1654" s="30" t="s">
        <v>46</v>
      </c>
      <c r="B1654" s="1" t="s">
        <v>1687</v>
      </c>
      <c r="C1654" s="29" t="str">
        <f t="shared" si="328"/>
        <v>LA England - West Devon</v>
      </c>
      <c r="D1654" s="50">
        <f t="shared" si="321"/>
        <v>25715</v>
      </c>
      <c r="E1654" s="50">
        <f t="shared" si="322"/>
        <v>26980</v>
      </c>
      <c r="F1654" s="51">
        <f t="shared" si="323"/>
        <v>58754</v>
      </c>
      <c r="G1654" s="51">
        <f t="shared" si="324"/>
        <v>28790</v>
      </c>
      <c r="H1654" s="52">
        <f t="shared" si="325"/>
        <v>29964</v>
      </c>
      <c r="I1654" s="910">
        <f t="shared" si="319"/>
        <v>25715</v>
      </c>
      <c r="J1654" s="910">
        <f t="shared" si="320"/>
        <v>26980</v>
      </c>
      <c r="K1654" s="49">
        <f t="shared" si="326"/>
        <v>5047</v>
      </c>
      <c r="L1654" s="50">
        <f t="shared" si="327"/>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t="15" hidden="1" x14ac:dyDescent="0.25">
      <c r="A1655" s="30" t="s">
        <v>46</v>
      </c>
      <c r="B1655" s="1" t="s">
        <v>1688</v>
      </c>
      <c r="C1655" s="29" t="str">
        <f t="shared" si="328"/>
        <v>LA England - West Lancashire</v>
      </c>
      <c r="D1655" s="50">
        <f t="shared" si="321"/>
        <v>50660</v>
      </c>
      <c r="E1655" s="50">
        <f t="shared" si="322"/>
        <v>55909</v>
      </c>
      <c r="F1655" s="51">
        <f t="shared" si="323"/>
        <v>120703</v>
      </c>
      <c r="G1655" s="51">
        <f t="shared" si="324"/>
        <v>57854</v>
      </c>
      <c r="H1655" s="52">
        <f t="shared" si="325"/>
        <v>62849</v>
      </c>
      <c r="I1655" s="910">
        <f t="shared" si="319"/>
        <v>50660</v>
      </c>
      <c r="J1655" s="910">
        <f t="shared" si="320"/>
        <v>55909</v>
      </c>
      <c r="K1655" s="49">
        <f t="shared" si="326"/>
        <v>11383</v>
      </c>
      <c r="L1655" s="50">
        <f t="shared" si="327"/>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t="15" hidden="1" x14ac:dyDescent="0.25">
      <c r="A1656" s="30" t="s">
        <v>46</v>
      </c>
      <c r="B1656" s="1" t="s">
        <v>1689</v>
      </c>
      <c r="C1656" s="29" t="str">
        <f t="shared" si="328"/>
        <v>LA England - West Lindsey</v>
      </c>
      <c r="D1656" s="50">
        <f t="shared" si="321"/>
        <v>41866</v>
      </c>
      <c r="E1656" s="50">
        <f t="shared" si="322"/>
        <v>44134</v>
      </c>
      <c r="F1656" s="51">
        <f t="shared" si="323"/>
        <v>97880</v>
      </c>
      <c r="G1656" s="51">
        <f t="shared" si="324"/>
        <v>48000</v>
      </c>
      <c r="H1656" s="52">
        <f t="shared" si="325"/>
        <v>49880</v>
      </c>
      <c r="I1656" s="910">
        <f t="shared" si="319"/>
        <v>41866</v>
      </c>
      <c r="J1656" s="910">
        <f t="shared" si="320"/>
        <v>44134</v>
      </c>
      <c r="K1656" s="49">
        <f t="shared" si="326"/>
        <v>9502</v>
      </c>
      <c r="L1656" s="50">
        <f t="shared" si="327"/>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t="15" hidden="1" x14ac:dyDescent="0.25">
      <c r="A1657" s="30" t="s">
        <v>46</v>
      </c>
      <c r="B1657" s="1" t="s">
        <v>1690</v>
      </c>
      <c r="C1657" s="29" t="str">
        <f t="shared" si="328"/>
        <v>LA England - West Northamptonshire</v>
      </c>
      <c r="D1657" s="50">
        <f t="shared" si="321"/>
        <v>182742</v>
      </c>
      <c r="E1657" s="50">
        <f t="shared" si="322"/>
        <v>189300</v>
      </c>
      <c r="F1657" s="51">
        <f t="shared" si="323"/>
        <v>434349</v>
      </c>
      <c r="G1657" s="51">
        <f t="shared" si="324"/>
        <v>214346</v>
      </c>
      <c r="H1657" s="52">
        <f t="shared" si="325"/>
        <v>220003</v>
      </c>
      <c r="I1657" s="910">
        <f t="shared" si="319"/>
        <v>182742</v>
      </c>
      <c r="J1657" s="910">
        <f t="shared" si="320"/>
        <v>189300</v>
      </c>
      <c r="K1657" s="49">
        <f t="shared" si="326"/>
        <v>48222</v>
      </c>
      <c r="L1657" s="50">
        <f t="shared" si="327"/>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t="15" hidden="1" x14ac:dyDescent="0.25">
      <c r="A1658" s="30" t="s">
        <v>46</v>
      </c>
      <c r="B1658" s="1" t="s">
        <v>1691</v>
      </c>
      <c r="C1658" s="29" t="str">
        <f t="shared" si="328"/>
        <v>LA England - West Oxfordshire</v>
      </c>
      <c r="D1658" s="50">
        <f t="shared" si="321"/>
        <v>50859</v>
      </c>
      <c r="E1658" s="50">
        <f t="shared" si="322"/>
        <v>53035</v>
      </c>
      <c r="F1658" s="51">
        <f t="shared" si="323"/>
        <v>119331</v>
      </c>
      <c r="G1658" s="51">
        <f t="shared" si="324"/>
        <v>58773</v>
      </c>
      <c r="H1658" s="52">
        <f t="shared" si="325"/>
        <v>60558</v>
      </c>
      <c r="I1658" s="910">
        <f t="shared" si="319"/>
        <v>50859</v>
      </c>
      <c r="J1658" s="910">
        <f t="shared" si="320"/>
        <v>53035</v>
      </c>
      <c r="K1658" s="49">
        <f t="shared" si="326"/>
        <v>12207</v>
      </c>
      <c r="L1658" s="50">
        <f t="shared" si="327"/>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t="15" hidden="1" x14ac:dyDescent="0.25">
      <c r="A1659" s="30" t="s">
        <v>46</v>
      </c>
      <c r="B1659" s="1" t="s">
        <v>1692</v>
      </c>
      <c r="C1659" s="29" t="str">
        <f t="shared" si="328"/>
        <v>LA England - West Suffolk</v>
      </c>
      <c r="D1659" s="50">
        <f t="shared" si="321"/>
        <v>80101</v>
      </c>
      <c r="E1659" s="50">
        <f t="shared" si="322"/>
        <v>80759</v>
      </c>
      <c r="F1659" s="51">
        <f t="shared" si="323"/>
        <v>186063</v>
      </c>
      <c r="G1659" s="51">
        <f t="shared" si="324"/>
        <v>93175</v>
      </c>
      <c r="H1659" s="52">
        <f t="shared" si="325"/>
        <v>92888</v>
      </c>
      <c r="I1659" s="910">
        <f t="shared" si="319"/>
        <v>80101</v>
      </c>
      <c r="J1659" s="910">
        <f t="shared" si="320"/>
        <v>80759</v>
      </c>
      <c r="K1659" s="49">
        <f t="shared" si="326"/>
        <v>19388</v>
      </c>
      <c r="L1659" s="50">
        <f t="shared" si="327"/>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t="15" hidden="1" x14ac:dyDescent="0.25">
      <c r="A1660" s="30" t="s">
        <v>46</v>
      </c>
      <c r="B1660" s="1" t="s">
        <v>1693</v>
      </c>
      <c r="C1660" s="29" t="str">
        <f t="shared" si="328"/>
        <v>LA England - Westminster</v>
      </c>
      <c r="D1660" s="50">
        <f t="shared" si="321"/>
        <v>92505</v>
      </c>
      <c r="E1660" s="50">
        <f t="shared" si="322"/>
        <v>99116</v>
      </c>
      <c r="F1660" s="51">
        <f t="shared" si="323"/>
        <v>211508</v>
      </c>
      <c r="G1660" s="51">
        <f t="shared" si="324"/>
        <v>102767</v>
      </c>
      <c r="H1660" s="52">
        <f t="shared" si="325"/>
        <v>108741</v>
      </c>
      <c r="I1660" s="910">
        <f t="shared" si="319"/>
        <v>92505</v>
      </c>
      <c r="J1660" s="910">
        <f t="shared" si="320"/>
        <v>99116</v>
      </c>
      <c r="K1660" s="49">
        <f t="shared" si="326"/>
        <v>15555</v>
      </c>
      <c r="L1660" s="50">
        <f t="shared" si="327"/>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t="15" hidden="1" x14ac:dyDescent="0.25">
      <c r="A1661" s="30" t="s">
        <v>46</v>
      </c>
      <c r="B1661" s="1" t="s">
        <v>1694</v>
      </c>
      <c r="C1661" s="29" t="str">
        <f t="shared" si="328"/>
        <v>LA England - Westmorland and Furness</v>
      </c>
      <c r="D1661" s="50">
        <f t="shared" si="321"/>
        <v>100026</v>
      </c>
      <c r="E1661" s="50">
        <f t="shared" si="322"/>
        <v>103774</v>
      </c>
      <c r="F1661" s="51">
        <f t="shared" si="323"/>
        <v>228187</v>
      </c>
      <c r="G1661" s="51">
        <f t="shared" si="324"/>
        <v>112427</v>
      </c>
      <c r="H1661" s="52">
        <f t="shared" si="325"/>
        <v>115760</v>
      </c>
      <c r="I1661" s="910">
        <f t="shared" si="319"/>
        <v>100026</v>
      </c>
      <c r="J1661" s="910">
        <f t="shared" si="320"/>
        <v>103774</v>
      </c>
      <c r="K1661" s="49">
        <f t="shared" si="326"/>
        <v>19966</v>
      </c>
      <c r="L1661" s="50">
        <f t="shared" si="327"/>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t="15" hidden="1" x14ac:dyDescent="0.25">
      <c r="A1662" s="30" t="s">
        <v>46</v>
      </c>
      <c r="B1662" s="1" t="s">
        <v>1695</v>
      </c>
      <c r="C1662" s="29" t="str">
        <f t="shared" si="328"/>
        <v>LA England - Wigan</v>
      </c>
      <c r="D1662" s="50">
        <f t="shared" si="321"/>
        <v>144368</v>
      </c>
      <c r="E1662" s="50">
        <f t="shared" si="322"/>
        <v>148675</v>
      </c>
      <c r="F1662" s="51">
        <f t="shared" si="323"/>
        <v>339174</v>
      </c>
      <c r="G1662" s="51">
        <f t="shared" si="324"/>
        <v>168032</v>
      </c>
      <c r="H1662" s="52">
        <f t="shared" si="325"/>
        <v>171142</v>
      </c>
      <c r="I1662" s="910">
        <f t="shared" si="319"/>
        <v>144368</v>
      </c>
      <c r="J1662" s="910">
        <f t="shared" si="320"/>
        <v>148675</v>
      </c>
      <c r="K1662" s="49">
        <f t="shared" si="326"/>
        <v>36342</v>
      </c>
      <c r="L1662" s="50">
        <f t="shared" si="327"/>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t="15" hidden="1" x14ac:dyDescent="0.25">
      <c r="A1663" s="30" t="s">
        <v>46</v>
      </c>
      <c r="B1663" s="1" t="s">
        <v>1696</v>
      </c>
      <c r="C1663" s="29" t="str">
        <f t="shared" si="328"/>
        <v>LA England - Wiltshire</v>
      </c>
      <c r="D1663" s="50">
        <f t="shared" si="321"/>
        <v>221253</v>
      </c>
      <c r="E1663" s="50">
        <f t="shared" si="322"/>
        <v>230585</v>
      </c>
      <c r="F1663" s="51">
        <f t="shared" si="323"/>
        <v>517979</v>
      </c>
      <c r="G1663" s="51">
        <f t="shared" si="324"/>
        <v>255200</v>
      </c>
      <c r="H1663" s="52">
        <f t="shared" si="325"/>
        <v>262779</v>
      </c>
      <c r="I1663" s="910">
        <f t="shared" si="319"/>
        <v>221253</v>
      </c>
      <c r="J1663" s="910">
        <f t="shared" si="320"/>
        <v>230585</v>
      </c>
      <c r="K1663" s="49">
        <f t="shared" si="326"/>
        <v>52741</v>
      </c>
      <c r="L1663" s="50">
        <f t="shared" si="327"/>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t="15" hidden="1" x14ac:dyDescent="0.25">
      <c r="A1664" s="30" t="s">
        <v>46</v>
      </c>
      <c r="B1664" s="1" t="s">
        <v>1697</v>
      </c>
      <c r="C1664" s="29" t="str">
        <f t="shared" si="328"/>
        <v>LA England - Winchester</v>
      </c>
      <c r="D1664" s="50">
        <f t="shared" si="321"/>
        <v>55698</v>
      </c>
      <c r="E1664" s="50">
        <f t="shared" si="322"/>
        <v>59566</v>
      </c>
      <c r="F1664" s="51">
        <f t="shared" si="323"/>
        <v>132440</v>
      </c>
      <c r="G1664" s="51">
        <f t="shared" si="324"/>
        <v>64596</v>
      </c>
      <c r="H1664" s="52">
        <f t="shared" si="325"/>
        <v>67844</v>
      </c>
      <c r="I1664" s="910">
        <f t="shared" si="319"/>
        <v>55698</v>
      </c>
      <c r="J1664" s="910">
        <f t="shared" si="320"/>
        <v>59566</v>
      </c>
      <c r="K1664" s="49">
        <f t="shared" si="326"/>
        <v>14282</v>
      </c>
      <c r="L1664" s="50">
        <f t="shared" si="327"/>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t="15" hidden="1" x14ac:dyDescent="0.25">
      <c r="A1665" s="30" t="s">
        <v>46</v>
      </c>
      <c r="B1665" s="1" t="s">
        <v>1698</v>
      </c>
      <c r="C1665" s="29" t="str">
        <f t="shared" si="328"/>
        <v>LA England - Windsor and Maidenhead</v>
      </c>
      <c r="D1665" s="50">
        <f t="shared" si="321"/>
        <v>65589</v>
      </c>
      <c r="E1665" s="50">
        <f t="shared" si="322"/>
        <v>68639</v>
      </c>
      <c r="F1665" s="51">
        <f t="shared" si="323"/>
        <v>155239</v>
      </c>
      <c r="G1665" s="51">
        <f t="shared" si="324"/>
        <v>76312</v>
      </c>
      <c r="H1665" s="52">
        <f t="shared" si="325"/>
        <v>78927</v>
      </c>
      <c r="I1665" s="910">
        <f t="shared" si="319"/>
        <v>65589</v>
      </c>
      <c r="J1665" s="910">
        <f t="shared" si="320"/>
        <v>68639</v>
      </c>
      <c r="K1665" s="49">
        <f t="shared" si="326"/>
        <v>17975</v>
      </c>
      <c r="L1665" s="50">
        <f t="shared" si="327"/>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t="15" hidden="1" x14ac:dyDescent="0.25">
      <c r="A1666" s="30" t="s">
        <v>46</v>
      </c>
      <c r="B1666" s="1" t="s">
        <v>1699</v>
      </c>
      <c r="C1666" s="29" t="str">
        <f t="shared" si="328"/>
        <v>LA England - Wirral</v>
      </c>
      <c r="D1666" s="50">
        <f t="shared" si="321"/>
        <v>135466</v>
      </c>
      <c r="E1666" s="50">
        <f t="shared" si="322"/>
        <v>146995</v>
      </c>
      <c r="F1666" s="51">
        <f t="shared" si="323"/>
        <v>324852</v>
      </c>
      <c r="G1666" s="51">
        <f t="shared" si="324"/>
        <v>157319</v>
      </c>
      <c r="H1666" s="52">
        <f t="shared" si="325"/>
        <v>167533</v>
      </c>
      <c r="I1666" s="910">
        <f t="shared" si="319"/>
        <v>135466</v>
      </c>
      <c r="J1666" s="910">
        <f t="shared" si="320"/>
        <v>146995</v>
      </c>
      <c r="K1666" s="49">
        <f t="shared" si="326"/>
        <v>33869</v>
      </c>
      <c r="L1666" s="50">
        <f t="shared" si="327"/>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t="15" hidden="1" x14ac:dyDescent="0.25">
      <c r="A1667" s="30" t="s">
        <v>46</v>
      </c>
      <c r="B1667" s="1" t="s">
        <v>1700</v>
      </c>
      <c r="C1667" s="29" t="str">
        <f t="shared" si="328"/>
        <v>LA England - Woking</v>
      </c>
      <c r="D1667" s="50">
        <f t="shared" si="321"/>
        <v>43965</v>
      </c>
      <c r="E1667" s="50">
        <f t="shared" si="322"/>
        <v>45329</v>
      </c>
      <c r="F1667" s="51">
        <f t="shared" si="323"/>
        <v>104636</v>
      </c>
      <c r="G1667" s="51">
        <f t="shared" si="324"/>
        <v>51780</v>
      </c>
      <c r="H1667" s="52">
        <f t="shared" si="325"/>
        <v>52856</v>
      </c>
      <c r="I1667" s="910">
        <f t="shared" si="319"/>
        <v>43965</v>
      </c>
      <c r="J1667" s="910">
        <f t="shared" si="320"/>
        <v>45329</v>
      </c>
      <c r="K1667" s="49">
        <f t="shared" si="326"/>
        <v>11998</v>
      </c>
      <c r="L1667" s="50">
        <f t="shared" si="327"/>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t="15" hidden="1" x14ac:dyDescent="0.25">
      <c r="A1668" s="30" t="s">
        <v>46</v>
      </c>
      <c r="B1668" s="1" t="s">
        <v>1701</v>
      </c>
      <c r="C1668" s="29" t="str">
        <f t="shared" si="328"/>
        <v>LA England - Wokingham</v>
      </c>
      <c r="D1668" s="50">
        <f t="shared" si="321"/>
        <v>76140</v>
      </c>
      <c r="E1668" s="50">
        <f t="shared" si="322"/>
        <v>80001</v>
      </c>
      <c r="F1668" s="51">
        <f t="shared" si="323"/>
        <v>183870</v>
      </c>
      <c r="G1668" s="51">
        <f t="shared" si="324"/>
        <v>90450</v>
      </c>
      <c r="H1668" s="52">
        <f t="shared" si="325"/>
        <v>93420</v>
      </c>
      <c r="I1668" s="910">
        <f t="shared" si="319"/>
        <v>76140</v>
      </c>
      <c r="J1668" s="910">
        <f t="shared" si="320"/>
        <v>80001</v>
      </c>
      <c r="K1668" s="49">
        <f t="shared" si="326"/>
        <v>22265</v>
      </c>
      <c r="L1668" s="50">
        <f t="shared" si="327"/>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t="15" hidden="1" x14ac:dyDescent="0.25">
      <c r="A1669" s="30" t="s">
        <v>46</v>
      </c>
      <c r="B1669" s="1" t="s">
        <v>1702</v>
      </c>
      <c r="C1669" s="29" t="str">
        <f t="shared" si="328"/>
        <v>LA England - Wolverhampton</v>
      </c>
      <c r="D1669" s="50">
        <f t="shared" si="321"/>
        <v>112177</v>
      </c>
      <c r="E1669" s="50">
        <f t="shared" si="322"/>
        <v>117078</v>
      </c>
      <c r="F1669" s="51">
        <f t="shared" si="323"/>
        <v>272425</v>
      </c>
      <c r="G1669" s="51">
        <f t="shared" si="324"/>
        <v>134487</v>
      </c>
      <c r="H1669" s="52">
        <f t="shared" si="325"/>
        <v>137938</v>
      </c>
      <c r="I1669" s="910">
        <f t="shared" si="319"/>
        <v>112177</v>
      </c>
      <c r="J1669" s="910">
        <f t="shared" si="320"/>
        <v>117078</v>
      </c>
      <c r="K1669" s="49">
        <f t="shared" si="326"/>
        <v>33680</v>
      </c>
      <c r="L1669" s="50">
        <f t="shared" si="327"/>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t="15" hidden="1" x14ac:dyDescent="0.25">
      <c r="A1670" s="30" t="s">
        <v>46</v>
      </c>
      <c r="B1670" s="1" t="s">
        <v>1703</v>
      </c>
      <c r="C1670" s="29" t="str">
        <f t="shared" si="328"/>
        <v>LA England - Worcester</v>
      </c>
      <c r="D1670" s="50">
        <f t="shared" si="321"/>
        <v>44339</v>
      </c>
      <c r="E1670" s="50">
        <f t="shared" si="322"/>
        <v>47412</v>
      </c>
      <c r="F1670" s="51">
        <f t="shared" si="323"/>
        <v>105143</v>
      </c>
      <c r="G1670" s="51">
        <f t="shared" si="324"/>
        <v>51196</v>
      </c>
      <c r="H1670" s="52">
        <f t="shared" si="325"/>
        <v>53947</v>
      </c>
      <c r="I1670" s="910">
        <f t="shared" si="319"/>
        <v>44339</v>
      </c>
      <c r="J1670" s="910">
        <f t="shared" si="320"/>
        <v>47412</v>
      </c>
      <c r="K1670" s="49">
        <f t="shared" si="326"/>
        <v>10514</v>
      </c>
      <c r="L1670" s="50">
        <f t="shared" si="327"/>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t="15" hidden="1" x14ac:dyDescent="0.25">
      <c r="A1671" s="30" t="s">
        <v>46</v>
      </c>
      <c r="B1671" s="1" t="s">
        <v>1704</v>
      </c>
      <c r="C1671" s="29" t="str">
        <f t="shared" si="328"/>
        <v>LA England - Worthing</v>
      </c>
      <c r="D1671" s="50">
        <f t="shared" si="321"/>
        <v>47522</v>
      </c>
      <c r="E1671" s="50">
        <f t="shared" si="322"/>
        <v>51311</v>
      </c>
      <c r="F1671" s="51">
        <f t="shared" si="323"/>
        <v>112240</v>
      </c>
      <c r="G1671" s="51">
        <f t="shared" si="324"/>
        <v>54303</v>
      </c>
      <c r="H1671" s="52">
        <f t="shared" si="325"/>
        <v>57937</v>
      </c>
      <c r="I1671" s="910">
        <f t="shared" si="319"/>
        <v>47522</v>
      </c>
      <c r="J1671" s="910">
        <f t="shared" si="320"/>
        <v>51311</v>
      </c>
      <c r="K1671" s="49">
        <f t="shared" si="326"/>
        <v>10724</v>
      </c>
      <c r="L1671" s="50">
        <f t="shared" si="327"/>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ht="15" x14ac:dyDescent="0.25">
      <c r="A1672" s="30" t="s">
        <v>46</v>
      </c>
      <c r="B1672" s="1" t="s">
        <v>1705</v>
      </c>
      <c r="C1672" s="29" t="str">
        <f t="shared" si="328"/>
        <v>LA England - Wychavon</v>
      </c>
      <c r="D1672" s="50">
        <f t="shared" si="321"/>
        <v>58215</v>
      </c>
      <c r="E1672" s="50">
        <f t="shared" si="322"/>
        <v>61582</v>
      </c>
      <c r="F1672" s="51">
        <f t="shared" si="323"/>
        <v>136229</v>
      </c>
      <c r="G1672" s="51">
        <f t="shared" si="324"/>
        <v>66603</v>
      </c>
      <c r="H1672" s="52">
        <f t="shared" si="325"/>
        <v>69626</v>
      </c>
      <c r="I1672" s="910">
        <f t="shared" si="319"/>
        <v>58215</v>
      </c>
      <c r="J1672" s="910">
        <f t="shared" si="320"/>
        <v>61582</v>
      </c>
      <c r="K1672" s="49">
        <f t="shared" si="326"/>
        <v>12954</v>
      </c>
      <c r="L1672" s="50">
        <f t="shared" si="327"/>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ht="15" x14ac:dyDescent="0.25">
      <c r="A1673" s="30" t="s">
        <v>46</v>
      </c>
      <c r="B1673" s="1" t="s">
        <v>1706</v>
      </c>
      <c r="C1673" s="29" t="str">
        <f t="shared" si="328"/>
        <v>LA England - Wyre</v>
      </c>
      <c r="D1673" s="50">
        <f t="shared" si="321"/>
        <v>50321</v>
      </c>
      <c r="E1673" s="50">
        <f t="shared" si="322"/>
        <v>53729</v>
      </c>
      <c r="F1673" s="51">
        <f t="shared" si="323"/>
        <v>116994</v>
      </c>
      <c r="G1673" s="51">
        <f t="shared" si="324"/>
        <v>57038</v>
      </c>
      <c r="H1673" s="52">
        <f t="shared" si="325"/>
        <v>59956</v>
      </c>
      <c r="I1673" s="910">
        <f t="shared" si="319"/>
        <v>50321</v>
      </c>
      <c r="J1673" s="910">
        <f t="shared" si="320"/>
        <v>53729</v>
      </c>
      <c r="K1673" s="49">
        <f t="shared" si="326"/>
        <v>10736</v>
      </c>
      <c r="L1673" s="50">
        <f t="shared" si="327"/>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ht="15" x14ac:dyDescent="0.25">
      <c r="A1674" s="30" t="s">
        <v>46</v>
      </c>
      <c r="B1674" s="1" t="s">
        <v>1707</v>
      </c>
      <c r="C1674" s="29" t="str">
        <f t="shared" si="328"/>
        <v>LA England - Wyre Forest</v>
      </c>
      <c r="D1674" s="50">
        <f t="shared" si="321"/>
        <v>44350</v>
      </c>
      <c r="E1674" s="50">
        <f t="shared" si="322"/>
        <v>46582</v>
      </c>
      <c r="F1674" s="51">
        <f t="shared" si="323"/>
        <v>103253</v>
      </c>
      <c r="G1674" s="51">
        <f t="shared" si="324"/>
        <v>50761</v>
      </c>
      <c r="H1674" s="52">
        <f t="shared" si="325"/>
        <v>52492</v>
      </c>
      <c r="I1674" s="910">
        <f t="shared" si="319"/>
        <v>44350</v>
      </c>
      <c r="J1674" s="910">
        <f t="shared" si="320"/>
        <v>46582</v>
      </c>
      <c r="K1674" s="49">
        <f t="shared" si="326"/>
        <v>9995</v>
      </c>
      <c r="L1674" s="50">
        <f t="shared" si="327"/>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ht="15" x14ac:dyDescent="0.25">
      <c r="A1675" s="30" t="s">
        <v>46</v>
      </c>
      <c r="B1675" s="1" t="s">
        <v>1708</v>
      </c>
      <c r="C1675" s="29" t="str">
        <f t="shared" si="328"/>
        <v>LA England - York</v>
      </c>
      <c r="D1675" s="50">
        <f t="shared" si="321"/>
        <v>87547</v>
      </c>
      <c r="E1675" s="50">
        <f t="shared" si="322"/>
        <v>97176</v>
      </c>
      <c r="F1675" s="51">
        <f t="shared" si="323"/>
        <v>206780</v>
      </c>
      <c r="G1675" s="51">
        <f t="shared" si="324"/>
        <v>98804</v>
      </c>
      <c r="H1675" s="52">
        <f t="shared" si="325"/>
        <v>107976</v>
      </c>
      <c r="I1675" s="910">
        <f t="shared" si="319"/>
        <v>87547</v>
      </c>
      <c r="J1675" s="910">
        <f t="shared" si="320"/>
        <v>97176</v>
      </c>
      <c r="K1675" s="49">
        <f t="shared" si="326"/>
        <v>17597</v>
      </c>
      <c r="L1675" s="50">
        <f t="shared" si="327"/>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4" customFormat="1" ht="15" x14ac:dyDescent="0.25">
      <c r="A1676" s="101"/>
      <c r="B1676" s="108"/>
      <c r="C1676" s="101"/>
      <c r="D1676" s="122">
        <f t="shared" ref="D1676:L1676" si="329">SUM(D1380:D1675)</f>
        <v>24279405</v>
      </c>
      <c r="E1676" s="122">
        <f t="shared" si="329"/>
        <v>25586983</v>
      </c>
      <c r="F1676" s="122">
        <f t="shared" si="329"/>
        <v>57690323</v>
      </c>
      <c r="G1676" s="122">
        <f t="shared" si="329"/>
        <v>28283074</v>
      </c>
      <c r="H1676" s="122">
        <f t="shared" si="329"/>
        <v>29407249</v>
      </c>
      <c r="I1676" s="122">
        <f t="shared" si="329"/>
        <v>24279405</v>
      </c>
      <c r="J1676" s="122">
        <f t="shared" si="329"/>
        <v>25586983</v>
      </c>
      <c r="K1676" s="122">
        <f t="shared" si="329"/>
        <v>6145602</v>
      </c>
      <c r="L1676" s="122">
        <f t="shared" si="329"/>
        <v>5853044</v>
      </c>
      <c r="M1676" s="103"/>
      <c r="N1676" s="103"/>
      <c r="O1676" s="103"/>
      <c r="P1676" s="103"/>
      <c r="Q1676" s="103"/>
      <c r="R1676" s="103"/>
      <c r="S1676" s="103"/>
      <c r="T1676" s="103"/>
      <c r="U1676" s="103"/>
      <c r="V1676" s="103"/>
      <c r="W1676" s="103"/>
      <c r="X1676" s="103"/>
      <c r="Y1676" s="103"/>
      <c r="Z1676" s="103"/>
      <c r="AA1676" s="103"/>
      <c r="AB1676" s="103"/>
      <c r="AC1676" s="103"/>
      <c r="AD1676" s="103"/>
      <c r="AE1676" s="103"/>
      <c r="AF1676" s="103"/>
      <c r="AG1676" s="103"/>
      <c r="AH1676" s="103"/>
      <c r="AI1676" s="103"/>
      <c r="AJ1676" s="103"/>
      <c r="AK1676" s="103"/>
      <c r="AL1676" s="103"/>
      <c r="AM1676" s="103"/>
      <c r="AN1676" s="103"/>
      <c r="AO1676" s="103"/>
      <c r="AP1676" s="103"/>
      <c r="AQ1676" s="103"/>
      <c r="AR1676" s="103"/>
      <c r="AS1676" s="103"/>
      <c r="AT1676" s="103"/>
      <c r="AU1676" s="103"/>
      <c r="AV1676" s="103"/>
      <c r="AW1676" s="103"/>
      <c r="AX1676" s="103"/>
      <c r="AY1676" s="103"/>
      <c r="AZ1676" s="103"/>
      <c r="BA1676" s="103"/>
      <c r="BB1676" s="103"/>
      <c r="BC1676" s="103"/>
      <c r="BD1676" s="103"/>
      <c r="BE1676" s="103"/>
      <c r="BF1676" s="103"/>
      <c r="BG1676" s="103"/>
      <c r="BH1676" s="103"/>
      <c r="BI1676" s="103"/>
      <c r="BJ1676" s="103"/>
      <c r="BK1676" s="103"/>
      <c r="BL1676" s="103"/>
      <c r="BM1676" s="103"/>
      <c r="BN1676" s="103"/>
      <c r="BO1676" s="103"/>
      <c r="BP1676" s="103"/>
      <c r="BQ1676" s="103"/>
      <c r="BR1676" s="103"/>
      <c r="BS1676" s="103"/>
      <c r="BT1676" s="103"/>
      <c r="BU1676" s="103"/>
      <c r="BV1676" s="103"/>
      <c r="BW1676" s="103"/>
      <c r="BX1676" s="103"/>
      <c r="BY1676" s="103"/>
      <c r="BZ1676" s="103"/>
      <c r="CA1676" s="103"/>
      <c r="CB1676" s="103"/>
      <c r="CC1676" s="103"/>
      <c r="CD1676" s="103"/>
      <c r="CE1676" s="103"/>
      <c r="CF1676" s="103"/>
      <c r="CG1676" s="103"/>
      <c r="CH1676" s="103"/>
      <c r="CI1676" s="103"/>
      <c r="CJ1676" s="103"/>
      <c r="CK1676" s="103"/>
      <c r="CL1676" s="103"/>
      <c r="CM1676" s="103"/>
      <c r="CN1676" s="103"/>
      <c r="CO1676" s="103"/>
      <c r="CP1676" s="103"/>
      <c r="CQ1676" s="103"/>
      <c r="CR1676" s="103"/>
      <c r="CS1676" s="103"/>
      <c r="CT1676" s="103"/>
      <c r="CU1676" s="103"/>
      <c r="CV1676" s="103"/>
      <c r="CW1676" s="103"/>
      <c r="CX1676" s="103"/>
      <c r="CY1676" s="103"/>
      <c r="CZ1676" s="103"/>
      <c r="DA1676" s="103"/>
      <c r="DB1676" s="103"/>
      <c r="DC1676" s="103"/>
      <c r="DD1676" s="103"/>
      <c r="DE1676" s="103"/>
      <c r="DF1676" s="103"/>
      <c r="DG1676" s="103"/>
      <c r="DH1676" s="103"/>
      <c r="DI1676" s="103"/>
      <c r="DJ1676" s="103"/>
      <c r="DK1676" s="103"/>
      <c r="DL1676" s="103"/>
      <c r="DM1676" s="103"/>
      <c r="DN1676" s="103"/>
      <c r="DO1676" s="103"/>
      <c r="DP1676" s="103"/>
      <c r="DQ1676" s="103"/>
      <c r="DR1676" s="103"/>
      <c r="DS1676" s="103"/>
      <c r="DT1676" s="103"/>
      <c r="DU1676" s="103"/>
      <c r="DV1676" s="103"/>
      <c r="DW1676" s="103"/>
      <c r="DX1676" s="103"/>
      <c r="DY1676" s="103"/>
      <c r="DZ1676" s="103"/>
      <c r="EA1676" s="103"/>
      <c r="EB1676" s="103"/>
      <c r="EC1676" s="103"/>
      <c r="ED1676" s="103"/>
      <c r="EE1676" s="103"/>
      <c r="EF1676" s="103"/>
      <c r="EG1676" s="103"/>
      <c r="EH1676" s="103"/>
      <c r="EI1676" s="103"/>
      <c r="EJ1676" s="103"/>
      <c r="EK1676" s="103"/>
      <c r="EL1676" s="103"/>
      <c r="EM1676" s="103"/>
      <c r="EN1676" s="103"/>
      <c r="EO1676" s="103"/>
      <c r="EP1676" s="103"/>
      <c r="EQ1676" s="103"/>
      <c r="ER1676" s="103"/>
      <c r="ES1676" s="103"/>
      <c r="ET1676" s="103"/>
      <c r="EU1676" s="103"/>
      <c r="EV1676" s="103"/>
      <c r="EW1676" s="103"/>
      <c r="EX1676" s="103"/>
      <c r="EY1676" s="103"/>
      <c r="EZ1676" s="103"/>
      <c r="FA1676" s="103"/>
      <c r="FB1676" s="103"/>
      <c r="FC1676" s="103"/>
      <c r="FD1676" s="103"/>
      <c r="FE1676" s="103"/>
      <c r="FF1676" s="103"/>
      <c r="FG1676" s="103"/>
      <c r="FH1676" s="103"/>
      <c r="FI1676" s="103"/>
      <c r="FJ1676" s="103"/>
      <c r="FK1676" s="103"/>
      <c r="FL1676" s="103"/>
      <c r="FM1676" s="103"/>
      <c r="FN1676" s="103"/>
      <c r="FO1676" s="103"/>
      <c r="FP1676" s="103"/>
      <c r="FQ1676" s="103"/>
      <c r="FR1676" s="103"/>
      <c r="FS1676" s="103"/>
      <c r="FT1676" s="103"/>
      <c r="FU1676" s="103"/>
      <c r="FV1676" s="103"/>
      <c r="FW1676" s="103"/>
      <c r="FX1676" s="103"/>
      <c r="FY1676" s="103"/>
      <c r="FZ1676" s="103"/>
      <c r="GA1676" s="103"/>
      <c r="GB1676" s="103"/>
      <c r="GC1676" s="103"/>
      <c r="GD1676" s="103"/>
      <c r="GE1676" s="103"/>
      <c r="GF1676" s="103"/>
      <c r="GG1676" s="103"/>
      <c r="GH1676" s="103"/>
      <c r="GI1676" s="103"/>
      <c r="GJ1676" s="103"/>
      <c r="GK1676" s="103"/>
      <c r="GL1676" s="102"/>
    </row>
    <row r="1677" spans="1:194" s="1" customFormat="1" ht="15" x14ac:dyDescent="0.25">
      <c r="A1677" s="30" t="s">
        <v>1709</v>
      </c>
      <c r="B1677" s="1" t="s">
        <v>1710</v>
      </c>
      <c r="C1677" s="29" t="str">
        <f t="shared" ref="C1677:C1710" si="330">CONCATENATE(A1677," - ",B1677)</f>
        <v>LA wales - Blaenau Gwent</v>
      </c>
      <c r="D1677" s="50">
        <f t="shared" ref="D1677:E1680" si="331">I1677</f>
        <v>28727</v>
      </c>
      <c r="E1677" s="50">
        <f t="shared" si="331"/>
        <v>29928</v>
      </c>
      <c r="F1677" s="51">
        <f>G1677+H1677</f>
        <v>67356</v>
      </c>
      <c r="G1677" s="51">
        <f>SUM(M1677:CY1677)</f>
        <v>33229</v>
      </c>
      <c r="H1677" s="52">
        <f>SUM(CZ1677:GL1677)</f>
        <v>34127</v>
      </c>
      <c r="I1677" s="910">
        <f t="shared" ref="I1677:I1698" si="332">SUM(Y1677:CY1677)</f>
        <v>28727</v>
      </c>
      <c r="J1677" s="910">
        <f t="shared" ref="J1677:J1698" si="333">SUM(DL1677:GL1677)</f>
        <v>29928</v>
      </c>
      <c r="K1677" s="49">
        <f>SUM(M1677:AD1677)</f>
        <v>6849</v>
      </c>
      <c r="L1677" s="50">
        <f>SUM(CZ1677:DQ1677)</f>
        <v>6475</v>
      </c>
      <c r="M1677" s="466">
        <v>336</v>
      </c>
      <c r="N1677" s="466">
        <v>399</v>
      </c>
      <c r="O1677" s="466">
        <v>349</v>
      </c>
      <c r="P1677" s="466">
        <v>382</v>
      </c>
      <c r="Q1677" s="466">
        <v>397</v>
      </c>
      <c r="R1677" s="466">
        <v>382</v>
      </c>
      <c r="S1677" s="466">
        <v>334</v>
      </c>
      <c r="T1677" s="466">
        <v>370</v>
      </c>
      <c r="U1677" s="466">
        <v>382</v>
      </c>
      <c r="V1677" s="466">
        <v>393</v>
      </c>
      <c r="W1677" s="466">
        <v>402</v>
      </c>
      <c r="X1677" s="466">
        <v>376</v>
      </c>
      <c r="Y1677" s="466">
        <v>426</v>
      </c>
      <c r="Z1677" s="466">
        <v>413</v>
      </c>
      <c r="AA1677" s="466">
        <v>438</v>
      </c>
      <c r="AB1677" s="466">
        <v>396</v>
      </c>
      <c r="AC1677" s="466">
        <v>329</v>
      </c>
      <c r="AD1677" s="466">
        <v>345</v>
      </c>
      <c r="AE1677" s="466">
        <v>361</v>
      </c>
      <c r="AF1677" s="466">
        <v>348</v>
      </c>
      <c r="AG1677" s="466">
        <v>313</v>
      </c>
      <c r="AH1677" s="466">
        <v>306</v>
      </c>
      <c r="AI1677" s="466">
        <v>367</v>
      </c>
      <c r="AJ1677" s="466">
        <v>383</v>
      </c>
      <c r="AK1677" s="466">
        <v>374</v>
      </c>
      <c r="AL1677" s="466">
        <v>407</v>
      </c>
      <c r="AM1677" s="466">
        <v>421</v>
      </c>
      <c r="AN1677" s="466">
        <v>360</v>
      </c>
      <c r="AO1677" s="466">
        <v>366</v>
      </c>
      <c r="AP1677" s="466">
        <v>456</v>
      </c>
      <c r="AQ1677" s="466">
        <v>450</v>
      </c>
      <c r="AR1677" s="466">
        <v>476</v>
      </c>
      <c r="AS1677" s="466">
        <v>463</v>
      </c>
      <c r="AT1677" s="466">
        <v>434</v>
      </c>
      <c r="AU1677" s="466">
        <v>482</v>
      </c>
      <c r="AV1677" s="466">
        <v>412</v>
      </c>
      <c r="AW1677" s="466">
        <v>433</v>
      </c>
      <c r="AX1677" s="466">
        <v>442</v>
      </c>
      <c r="AY1677" s="466">
        <v>438</v>
      </c>
      <c r="AZ1677" s="466">
        <v>396</v>
      </c>
      <c r="BA1677" s="466">
        <v>427</v>
      </c>
      <c r="BB1677" s="466">
        <v>360</v>
      </c>
      <c r="BC1677" s="466">
        <v>384</v>
      </c>
      <c r="BD1677" s="466">
        <v>378</v>
      </c>
      <c r="BE1677" s="466">
        <v>366</v>
      </c>
      <c r="BF1677" s="466">
        <v>352</v>
      </c>
      <c r="BG1677" s="466">
        <v>300</v>
      </c>
      <c r="BH1677" s="466">
        <v>338</v>
      </c>
      <c r="BI1677" s="466">
        <v>409</v>
      </c>
      <c r="BJ1677" s="466">
        <v>382</v>
      </c>
      <c r="BK1677" s="466">
        <v>432</v>
      </c>
      <c r="BL1677" s="466">
        <v>488</v>
      </c>
      <c r="BM1677" s="466">
        <v>474</v>
      </c>
      <c r="BN1677" s="466">
        <v>478</v>
      </c>
      <c r="BO1677" s="466">
        <v>516</v>
      </c>
      <c r="BP1677" s="466">
        <v>504</v>
      </c>
      <c r="BQ1677" s="466">
        <v>497</v>
      </c>
      <c r="BR1677" s="466">
        <v>519</v>
      </c>
      <c r="BS1677" s="466">
        <v>526</v>
      </c>
      <c r="BT1677" s="466">
        <v>509</v>
      </c>
      <c r="BU1677" s="466">
        <v>487</v>
      </c>
      <c r="BV1677" s="466">
        <v>492</v>
      </c>
      <c r="BW1677" s="466">
        <v>426</v>
      </c>
      <c r="BX1677" s="466">
        <v>434</v>
      </c>
      <c r="BY1677" s="466">
        <v>423</v>
      </c>
      <c r="BZ1677" s="466">
        <v>361</v>
      </c>
      <c r="CA1677" s="466">
        <v>439</v>
      </c>
      <c r="CB1677" s="466">
        <v>391</v>
      </c>
      <c r="CC1677" s="466">
        <v>372</v>
      </c>
      <c r="CD1677" s="466">
        <v>348</v>
      </c>
      <c r="CE1677" s="466">
        <v>371</v>
      </c>
      <c r="CF1677" s="466">
        <v>333</v>
      </c>
      <c r="CG1677" s="466">
        <v>348</v>
      </c>
      <c r="CH1677" s="466">
        <v>344</v>
      </c>
      <c r="CI1677" s="466">
        <v>346</v>
      </c>
      <c r="CJ1677" s="466">
        <v>334</v>
      </c>
      <c r="CK1677" s="466">
        <v>378</v>
      </c>
      <c r="CL1677" s="466">
        <v>278</v>
      </c>
      <c r="CM1677" s="466">
        <v>249</v>
      </c>
      <c r="CN1677" s="466">
        <v>228</v>
      </c>
      <c r="CO1677" s="466">
        <v>248</v>
      </c>
      <c r="CP1677" s="466">
        <v>192</v>
      </c>
      <c r="CQ1677" s="466">
        <v>169</v>
      </c>
      <c r="CR1677" s="466">
        <v>139</v>
      </c>
      <c r="CS1677" s="466">
        <v>153</v>
      </c>
      <c r="CT1677" s="466">
        <v>108</v>
      </c>
      <c r="CU1677" s="466">
        <v>90</v>
      </c>
      <c r="CV1677" s="466">
        <v>95</v>
      </c>
      <c r="CW1677" s="466">
        <v>75</v>
      </c>
      <c r="CX1677" s="466">
        <v>40</v>
      </c>
      <c r="CY1677" s="466">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ht="15" x14ac:dyDescent="0.25">
      <c r="A1678" s="30" t="s">
        <v>34</v>
      </c>
      <c r="B1678" s="1" t="s">
        <v>1711</v>
      </c>
      <c r="C1678" s="29" t="str">
        <f t="shared" si="330"/>
        <v>LA Wales - Bridgend</v>
      </c>
      <c r="D1678" s="50">
        <f t="shared" si="331"/>
        <v>63013</v>
      </c>
      <c r="E1678" s="50">
        <f t="shared" si="331"/>
        <v>65172</v>
      </c>
      <c r="F1678" s="51">
        <f>G1678+H1678</f>
        <v>146743</v>
      </c>
      <c r="G1678" s="51">
        <f>SUM(M1678:CY1678)</f>
        <v>72528</v>
      </c>
      <c r="H1678" s="52">
        <f>SUM(CZ1678:GL1678)</f>
        <v>74215</v>
      </c>
      <c r="I1678" s="910">
        <f t="shared" si="332"/>
        <v>63013</v>
      </c>
      <c r="J1678" s="910">
        <f t="shared" si="333"/>
        <v>65172</v>
      </c>
      <c r="K1678" s="49">
        <f>SUM(M1678:AD1678)</f>
        <v>14916</v>
      </c>
      <c r="L1678" s="50">
        <f>SUM(CZ1678:DQ1678)</f>
        <v>14025</v>
      </c>
      <c r="M1678" s="466">
        <v>678</v>
      </c>
      <c r="N1678" s="466">
        <v>735</v>
      </c>
      <c r="O1678" s="466">
        <v>694</v>
      </c>
      <c r="P1678" s="466">
        <v>730</v>
      </c>
      <c r="Q1678" s="466">
        <v>759</v>
      </c>
      <c r="R1678" s="466">
        <v>792</v>
      </c>
      <c r="S1678" s="466">
        <v>821</v>
      </c>
      <c r="T1678" s="466">
        <v>821</v>
      </c>
      <c r="U1678" s="466">
        <v>863</v>
      </c>
      <c r="V1678" s="466">
        <v>873</v>
      </c>
      <c r="W1678" s="466">
        <v>876</v>
      </c>
      <c r="X1678" s="466">
        <v>873</v>
      </c>
      <c r="Y1678" s="466">
        <v>977</v>
      </c>
      <c r="Z1678" s="466">
        <v>892</v>
      </c>
      <c r="AA1678" s="466">
        <v>927</v>
      </c>
      <c r="AB1678" s="466">
        <v>890</v>
      </c>
      <c r="AC1678" s="466">
        <v>873</v>
      </c>
      <c r="AD1678" s="466">
        <v>842</v>
      </c>
      <c r="AE1678" s="466">
        <v>884</v>
      </c>
      <c r="AF1678" s="466">
        <v>708</v>
      </c>
      <c r="AG1678" s="466">
        <v>645</v>
      </c>
      <c r="AH1678" s="466">
        <v>652</v>
      </c>
      <c r="AI1678" s="466">
        <v>698</v>
      </c>
      <c r="AJ1678" s="466">
        <v>769</v>
      </c>
      <c r="AK1678" s="466">
        <v>835</v>
      </c>
      <c r="AL1678" s="466">
        <v>874</v>
      </c>
      <c r="AM1678" s="466">
        <v>965</v>
      </c>
      <c r="AN1678" s="466">
        <v>892</v>
      </c>
      <c r="AO1678" s="466">
        <v>834</v>
      </c>
      <c r="AP1678" s="466">
        <v>965</v>
      </c>
      <c r="AQ1678" s="466">
        <v>852</v>
      </c>
      <c r="AR1678" s="466">
        <v>987</v>
      </c>
      <c r="AS1678" s="466">
        <v>930</v>
      </c>
      <c r="AT1678" s="466">
        <v>976</v>
      </c>
      <c r="AU1678" s="466">
        <v>1027</v>
      </c>
      <c r="AV1678" s="466">
        <v>1005</v>
      </c>
      <c r="AW1678" s="466">
        <v>992</v>
      </c>
      <c r="AX1678" s="466">
        <v>957</v>
      </c>
      <c r="AY1678" s="466">
        <v>959</v>
      </c>
      <c r="AZ1678" s="466">
        <v>877</v>
      </c>
      <c r="BA1678" s="466">
        <v>888</v>
      </c>
      <c r="BB1678" s="466">
        <v>884</v>
      </c>
      <c r="BC1678" s="466">
        <v>931</v>
      </c>
      <c r="BD1678" s="466">
        <v>952</v>
      </c>
      <c r="BE1678" s="466">
        <v>878</v>
      </c>
      <c r="BF1678" s="466">
        <v>811</v>
      </c>
      <c r="BG1678" s="466">
        <v>774</v>
      </c>
      <c r="BH1678" s="466">
        <v>826</v>
      </c>
      <c r="BI1678" s="466">
        <v>824</v>
      </c>
      <c r="BJ1678" s="466">
        <v>896</v>
      </c>
      <c r="BK1678" s="466">
        <v>894</v>
      </c>
      <c r="BL1678" s="466">
        <v>1000</v>
      </c>
      <c r="BM1678" s="466">
        <v>1085</v>
      </c>
      <c r="BN1678" s="466">
        <v>960</v>
      </c>
      <c r="BO1678" s="466">
        <v>1020</v>
      </c>
      <c r="BP1678" s="466">
        <v>1073</v>
      </c>
      <c r="BQ1678" s="466">
        <v>1054</v>
      </c>
      <c r="BR1678" s="466">
        <v>1090</v>
      </c>
      <c r="BS1678" s="466">
        <v>1053</v>
      </c>
      <c r="BT1678" s="466">
        <v>1076</v>
      </c>
      <c r="BU1678" s="466">
        <v>996</v>
      </c>
      <c r="BV1678" s="466">
        <v>1035</v>
      </c>
      <c r="BW1678" s="466">
        <v>973</v>
      </c>
      <c r="BX1678" s="466">
        <v>921</v>
      </c>
      <c r="BY1678" s="466">
        <v>918</v>
      </c>
      <c r="BZ1678" s="466">
        <v>897</v>
      </c>
      <c r="CA1678" s="466">
        <v>829</v>
      </c>
      <c r="CB1678" s="466">
        <v>815</v>
      </c>
      <c r="CC1678" s="466">
        <v>750</v>
      </c>
      <c r="CD1678" s="466">
        <v>727</v>
      </c>
      <c r="CE1678" s="466">
        <v>766</v>
      </c>
      <c r="CF1678" s="466">
        <v>718</v>
      </c>
      <c r="CG1678" s="466">
        <v>762</v>
      </c>
      <c r="CH1678" s="466">
        <v>709</v>
      </c>
      <c r="CI1678" s="466">
        <v>749</v>
      </c>
      <c r="CJ1678" s="466">
        <v>735</v>
      </c>
      <c r="CK1678" s="466">
        <v>786</v>
      </c>
      <c r="CL1678" s="466">
        <v>615</v>
      </c>
      <c r="CM1678" s="466">
        <v>590</v>
      </c>
      <c r="CN1678" s="466">
        <v>566</v>
      </c>
      <c r="CO1678" s="466">
        <v>476</v>
      </c>
      <c r="CP1678" s="466">
        <v>419</v>
      </c>
      <c r="CQ1678" s="466">
        <v>422</v>
      </c>
      <c r="CR1678" s="466">
        <v>337</v>
      </c>
      <c r="CS1678" s="466">
        <v>305</v>
      </c>
      <c r="CT1678" s="466">
        <v>281</v>
      </c>
      <c r="CU1678" s="466">
        <v>231</v>
      </c>
      <c r="CV1678" s="466">
        <v>208</v>
      </c>
      <c r="CW1678" s="466">
        <v>200</v>
      </c>
      <c r="CX1678" s="466">
        <v>138</v>
      </c>
      <c r="CY1678" s="466">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ht="15" x14ac:dyDescent="0.25">
      <c r="A1679" s="30" t="s">
        <v>34</v>
      </c>
      <c r="B1679" s="1" t="s">
        <v>1712</v>
      </c>
      <c r="C1679" s="29" t="str">
        <f t="shared" si="330"/>
        <v>LA Wales - Caerphilly</v>
      </c>
      <c r="D1679" s="50">
        <f t="shared" si="331"/>
        <v>74343</v>
      </c>
      <c r="E1679" s="50">
        <f t="shared" si="331"/>
        <v>78967</v>
      </c>
      <c r="F1679" s="51">
        <f>G1679+H1679</f>
        <v>176437</v>
      </c>
      <c r="G1679" s="51">
        <f>SUM(M1679:CY1679)</f>
        <v>86097</v>
      </c>
      <c r="H1679" s="52">
        <f>SUM(CZ1679:GL1679)</f>
        <v>90340</v>
      </c>
      <c r="I1679" s="910">
        <f t="shared" si="332"/>
        <v>74343</v>
      </c>
      <c r="J1679" s="910">
        <f t="shared" si="333"/>
        <v>78967</v>
      </c>
      <c r="K1679" s="49">
        <f>SUM(M1679:AD1679)</f>
        <v>18338</v>
      </c>
      <c r="L1679" s="50">
        <f>SUM(CZ1679:DQ1679)</f>
        <v>17722</v>
      </c>
      <c r="M1679" s="466">
        <v>868</v>
      </c>
      <c r="N1679" s="466">
        <v>851</v>
      </c>
      <c r="O1679" s="466">
        <v>826</v>
      </c>
      <c r="P1679" s="466">
        <v>910</v>
      </c>
      <c r="Q1679" s="466">
        <v>954</v>
      </c>
      <c r="R1679" s="466">
        <v>1019</v>
      </c>
      <c r="S1679" s="466">
        <v>993</v>
      </c>
      <c r="T1679" s="466">
        <v>1030</v>
      </c>
      <c r="U1679" s="466">
        <v>1081</v>
      </c>
      <c r="V1679" s="466">
        <v>1074</v>
      </c>
      <c r="W1679" s="466">
        <v>1059</v>
      </c>
      <c r="X1679" s="466">
        <v>1089</v>
      </c>
      <c r="Y1679" s="466">
        <v>1091</v>
      </c>
      <c r="Z1679" s="466">
        <v>1150</v>
      </c>
      <c r="AA1679" s="466">
        <v>1135</v>
      </c>
      <c r="AB1679" s="466">
        <v>1140</v>
      </c>
      <c r="AC1679" s="466">
        <v>1045</v>
      </c>
      <c r="AD1679" s="466">
        <v>1023</v>
      </c>
      <c r="AE1679" s="466">
        <v>1015</v>
      </c>
      <c r="AF1679" s="466">
        <v>998</v>
      </c>
      <c r="AG1679" s="466">
        <v>832</v>
      </c>
      <c r="AH1679" s="466">
        <v>814</v>
      </c>
      <c r="AI1679" s="466">
        <v>945</v>
      </c>
      <c r="AJ1679" s="466">
        <v>990</v>
      </c>
      <c r="AK1679" s="466">
        <v>934</v>
      </c>
      <c r="AL1679" s="466">
        <v>911</v>
      </c>
      <c r="AM1679" s="466">
        <v>1132</v>
      </c>
      <c r="AN1679" s="466">
        <v>1016</v>
      </c>
      <c r="AO1679" s="466">
        <v>1027</v>
      </c>
      <c r="AP1679" s="466">
        <v>1031</v>
      </c>
      <c r="AQ1679" s="466">
        <v>1036</v>
      </c>
      <c r="AR1679" s="466">
        <v>1101</v>
      </c>
      <c r="AS1679" s="466">
        <v>1195</v>
      </c>
      <c r="AT1679" s="466">
        <v>1142</v>
      </c>
      <c r="AU1679" s="466">
        <v>1164</v>
      </c>
      <c r="AV1679" s="466">
        <v>1156</v>
      </c>
      <c r="AW1679" s="466">
        <v>1077</v>
      </c>
      <c r="AX1679" s="466">
        <v>1169</v>
      </c>
      <c r="AY1679" s="466">
        <v>1084</v>
      </c>
      <c r="AZ1679" s="466">
        <v>1094</v>
      </c>
      <c r="BA1679" s="466">
        <v>1056</v>
      </c>
      <c r="BB1679" s="466">
        <v>1014</v>
      </c>
      <c r="BC1679" s="466">
        <v>1068</v>
      </c>
      <c r="BD1679" s="466">
        <v>1083</v>
      </c>
      <c r="BE1679" s="466">
        <v>1005</v>
      </c>
      <c r="BF1679" s="466">
        <v>959</v>
      </c>
      <c r="BG1679" s="466">
        <v>992</v>
      </c>
      <c r="BH1679" s="466">
        <v>980</v>
      </c>
      <c r="BI1679" s="466">
        <v>981</v>
      </c>
      <c r="BJ1679" s="466">
        <v>1080</v>
      </c>
      <c r="BK1679" s="466">
        <v>1114</v>
      </c>
      <c r="BL1679" s="466">
        <v>1156</v>
      </c>
      <c r="BM1679" s="466">
        <v>1242</v>
      </c>
      <c r="BN1679" s="466">
        <v>1119</v>
      </c>
      <c r="BO1679" s="466">
        <v>1281</v>
      </c>
      <c r="BP1679" s="466">
        <v>1265</v>
      </c>
      <c r="BQ1679" s="466">
        <v>1199</v>
      </c>
      <c r="BR1679" s="466">
        <v>1256</v>
      </c>
      <c r="BS1679" s="466">
        <v>1267</v>
      </c>
      <c r="BT1679" s="466">
        <v>1254</v>
      </c>
      <c r="BU1679" s="466">
        <v>1261</v>
      </c>
      <c r="BV1679" s="466">
        <v>1173</v>
      </c>
      <c r="BW1679" s="466">
        <v>1128</v>
      </c>
      <c r="BX1679" s="466">
        <v>1099</v>
      </c>
      <c r="BY1679" s="466">
        <v>1047</v>
      </c>
      <c r="BZ1679" s="466">
        <v>1036</v>
      </c>
      <c r="CA1679" s="466">
        <v>1023</v>
      </c>
      <c r="CB1679" s="466">
        <v>907</v>
      </c>
      <c r="CC1679" s="466">
        <v>853</v>
      </c>
      <c r="CD1679" s="466">
        <v>981</v>
      </c>
      <c r="CE1679" s="466">
        <v>926</v>
      </c>
      <c r="CF1679" s="466">
        <v>837</v>
      </c>
      <c r="CG1679" s="466">
        <v>891</v>
      </c>
      <c r="CH1679" s="466">
        <v>914</v>
      </c>
      <c r="CI1679" s="466">
        <v>798</v>
      </c>
      <c r="CJ1679" s="466">
        <v>935</v>
      </c>
      <c r="CK1679" s="466">
        <v>955</v>
      </c>
      <c r="CL1679" s="466">
        <v>710</v>
      </c>
      <c r="CM1679" s="466">
        <v>643</v>
      </c>
      <c r="CN1679" s="466">
        <v>613</v>
      </c>
      <c r="CO1679" s="466">
        <v>541</v>
      </c>
      <c r="CP1679" s="466">
        <v>548</v>
      </c>
      <c r="CQ1679" s="466">
        <v>393</v>
      </c>
      <c r="CR1679" s="466">
        <v>410</v>
      </c>
      <c r="CS1679" s="466">
        <v>361</v>
      </c>
      <c r="CT1679" s="466">
        <v>311</v>
      </c>
      <c r="CU1679" s="466">
        <v>265</v>
      </c>
      <c r="CV1679" s="466">
        <v>230</v>
      </c>
      <c r="CW1679" s="466">
        <v>175</v>
      </c>
      <c r="CX1679" s="466">
        <v>149</v>
      </c>
      <c r="CY1679" s="466">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ht="15" x14ac:dyDescent="0.25">
      <c r="A1680" s="30" t="s">
        <v>34</v>
      </c>
      <c r="B1680" s="1" t="s">
        <v>1713</v>
      </c>
      <c r="C1680" s="29" t="str">
        <f t="shared" si="330"/>
        <v>LA Wales - Cardiff</v>
      </c>
      <c r="D1680" s="50">
        <f t="shared" si="331"/>
        <v>163424</v>
      </c>
      <c r="E1680" s="50">
        <f t="shared" si="331"/>
        <v>170696</v>
      </c>
      <c r="F1680" s="51">
        <f>G1680+H1680</f>
        <v>383536</v>
      </c>
      <c r="G1680" s="51">
        <f>SUM(M1680:CY1680)</f>
        <v>188596</v>
      </c>
      <c r="H1680" s="52">
        <f>SUM(CZ1680:GL1680)</f>
        <v>194940</v>
      </c>
      <c r="I1680" s="910">
        <f t="shared" si="332"/>
        <v>163424</v>
      </c>
      <c r="J1680" s="910">
        <f t="shared" si="333"/>
        <v>170696</v>
      </c>
      <c r="K1680" s="49">
        <f>SUM(M1680:AD1680)</f>
        <v>38678</v>
      </c>
      <c r="L1680" s="50">
        <f>SUM(CZ1680:DQ1680)</f>
        <v>37069</v>
      </c>
      <c r="M1680" s="466">
        <v>1856</v>
      </c>
      <c r="N1680" s="466">
        <v>1981</v>
      </c>
      <c r="O1680" s="466">
        <v>1941</v>
      </c>
      <c r="P1680" s="466">
        <v>1924</v>
      </c>
      <c r="Q1680" s="466">
        <v>2013</v>
      </c>
      <c r="R1680" s="466">
        <v>2084</v>
      </c>
      <c r="S1680" s="466">
        <v>2131</v>
      </c>
      <c r="T1680" s="466">
        <v>2257</v>
      </c>
      <c r="U1680" s="466">
        <v>2209</v>
      </c>
      <c r="V1680" s="466">
        <v>2249</v>
      </c>
      <c r="W1680" s="466">
        <v>2197</v>
      </c>
      <c r="X1680" s="466">
        <v>2330</v>
      </c>
      <c r="Y1680" s="466">
        <v>2393</v>
      </c>
      <c r="Z1680" s="466">
        <v>2289</v>
      </c>
      <c r="AA1680" s="466">
        <v>2194</v>
      </c>
      <c r="AB1680" s="466">
        <v>2219</v>
      </c>
      <c r="AC1680" s="466">
        <v>2176</v>
      </c>
      <c r="AD1680" s="466">
        <v>2235</v>
      </c>
      <c r="AE1680" s="466">
        <v>2618</v>
      </c>
      <c r="AF1680" s="466">
        <v>4372</v>
      </c>
      <c r="AG1680" s="466">
        <v>4993</v>
      </c>
      <c r="AH1680" s="466">
        <v>5046</v>
      </c>
      <c r="AI1680" s="466">
        <v>4466</v>
      </c>
      <c r="AJ1680" s="466">
        <v>3868</v>
      </c>
      <c r="AK1680" s="466">
        <v>3679</v>
      </c>
      <c r="AL1680" s="466">
        <v>3544</v>
      </c>
      <c r="AM1680" s="466">
        <v>3562</v>
      </c>
      <c r="AN1680" s="466">
        <v>3432</v>
      </c>
      <c r="AO1680" s="466">
        <v>3283</v>
      </c>
      <c r="AP1680" s="466">
        <v>3098</v>
      </c>
      <c r="AQ1680" s="466">
        <v>3028</v>
      </c>
      <c r="AR1680" s="466">
        <v>2908</v>
      </c>
      <c r="AS1680" s="466">
        <v>2962</v>
      </c>
      <c r="AT1680" s="466">
        <v>2878</v>
      </c>
      <c r="AU1680" s="466">
        <v>2611</v>
      </c>
      <c r="AV1680" s="466">
        <v>2747</v>
      </c>
      <c r="AW1680" s="466">
        <v>2688</v>
      </c>
      <c r="AX1680" s="466">
        <v>2713</v>
      </c>
      <c r="AY1680" s="466">
        <v>2504</v>
      </c>
      <c r="AZ1680" s="466">
        <v>2555</v>
      </c>
      <c r="BA1680" s="466">
        <v>2597</v>
      </c>
      <c r="BB1680" s="466">
        <v>2352</v>
      </c>
      <c r="BC1680" s="466">
        <v>2384</v>
      </c>
      <c r="BD1680" s="466">
        <v>2348</v>
      </c>
      <c r="BE1680" s="466">
        <v>2293</v>
      </c>
      <c r="BF1680" s="466">
        <v>2065</v>
      </c>
      <c r="BG1680" s="466">
        <v>2157</v>
      </c>
      <c r="BH1680" s="466">
        <v>2018</v>
      </c>
      <c r="BI1680" s="466">
        <v>2024</v>
      </c>
      <c r="BJ1680" s="466">
        <v>2075</v>
      </c>
      <c r="BK1680" s="466">
        <v>1911</v>
      </c>
      <c r="BL1680" s="466">
        <v>1963</v>
      </c>
      <c r="BM1680" s="466">
        <v>2087</v>
      </c>
      <c r="BN1680" s="466">
        <v>2050</v>
      </c>
      <c r="BO1680" s="466">
        <v>2082</v>
      </c>
      <c r="BP1680" s="466">
        <v>1988</v>
      </c>
      <c r="BQ1680" s="466">
        <v>2060</v>
      </c>
      <c r="BR1680" s="466">
        <v>1882</v>
      </c>
      <c r="BS1680" s="466">
        <v>1987</v>
      </c>
      <c r="BT1680" s="466">
        <v>1923</v>
      </c>
      <c r="BU1680" s="466">
        <v>1878</v>
      </c>
      <c r="BV1680" s="466">
        <v>1984</v>
      </c>
      <c r="BW1680" s="466">
        <v>1780</v>
      </c>
      <c r="BX1680" s="466">
        <v>1797</v>
      </c>
      <c r="BY1680" s="466">
        <v>1770</v>
      </c>
      <c r="BZ1680" s="466">
        <v>1628</v>
      </c>
      <c r="CA1680" s="466">
        <v>1634</v>
      </c>
      <c r="CB1680" s="466">
        <v>1479</v>
      </c>
      <c r="CC1680" s="466">
        <v>1405</v>
      </c>
      <c r="CD1680" s="466">
        <v>1424</v>
      </c>
      <c r="CE1680" s="466">
        <v>1332</v>
      </c>
      <c r="CF1680" s="466">
        <v>1261</v>
      </c>
      <c r="CG1680" s="466">
        <v>1299</v>
      </c>
      <c r="CH1680" s="466">
        <v>1316</v>
      </c>
      <c r="CI1680" s="466">
        <v>1261</v>
      </c>
      <c r="CJ1680" s="466">
        <v>1222</v>
      </c>
      <c r="CK1680" s="466">
        <v>1315</v>
      </c>
      <c r="CL1680" s="466">
        <v>948</v>
      </c>
      <c r="CM1680" s="466">
        <v>898</v>
      </c>
      <c r="CN1680" s="466">
        <v>876</v>
      </c>
      <c r="CO1680" s="466">
        <v>706</v>
      </c>
      <c r="CP1680" s="466">
        <v>637</v>
      </c>
      <c r="CQ1680" s="466">
        <v>577</v>
      </c>
      <c r="CR1680" s="466">
        <v>553</v>
      </c>
      <c r="CS1680" s="466">
        <v>492</v>
      </c>
      <c r="CT1680" s="466">
        <v>451</v>
      </c>
      <c r="CU1680" s="466">
        <v>405</v>
      </c>
      <c r="CV1680" s="466">
        <v>355</v>
      </c>
      <c r="CW1680" s="466">
        <v>306</v>
      </c>
      <c r="CX1680" s="466">
        <v>234</v>
      </c>
      <c r="CY1680" s="466">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ht="15" x14ac:dyDescent="0.25">
      <c r="A1681" s="30" t="s">
        <v>34</v>
      </c>
      <c r="B1681" s="1" t="s">
        <v>1714</v>
      </c>
      <c r="C1681" s="29" t="str">
        <f t="shared" si="330"/>
        <v>LA Wales - Carmarthenshire</v>
      </c>
      <c r="D1681" s="50">
        <f t="shared" ref="D1681:D1710" si="334">I1681</f>
        <v>80821</v>
      </c>
      <c r="E1681" s="50">
        <f t="shared" ref="E1681:E1710" si="335">J1681</f>
        <v>86063</v>
      </c>
      <c r="F1681" s="51">
        <f t="shared" ref="F1681:F1698" si="336">G1681+H1681</f>
        <v>190083</v>
      </c>
      <c r="G1681" s="51">
        <f t="shared" ref="G1681:G1698" si="337">SUM(M1681:CY1681)</f>
        <v>92722</v>
      </c>
      <c r="H1681" s="52">
        <f t="shared" ref="H1681:H1698" si="338">SUM(CZ1681:GL1681)</f>
        <v>97361</v>
      </c>
      <c r="I1681" s="910">
        <f t="shared" si="332"/>
        <v>80821</v>
      </c>
      <c r="J1681" s="910">
        <f t="shared" si="333"/>
        <v>86063</v>
      </c>
      <c r="K1681" s="49">
        <f t="shared" ref="K1681:K1698" si="339">SUM(M1681:AD1681)</f>
        <v>18847</v>
      </c>
      <c r="L1681" s="50">
        <f t="shared" ref="L1681:L1698" si="340">SUM(CZ1681:DQ1681)</f>
        <v>17837</v>
      </c>
      <c r="M1681" s="466">
        <v>813</v>
      </c>
      <c r="N1681" s="466">
        <v>875</v>
      </c>
      <c r="O1681" s="466">
        <v>870</v>
      </c>
      <c r="P1681" s="466">
        <v>874</v>
      </c>
      <c r="Q1681" s="466">
        <v>965</v>
      </c>
      <c r="R1681" s="466">
        <v>984</v>
      </c>
      <c r="S1681" s="466">
        <v>1020</v>
      </c>
      <c r="T1681" s="466">
        <v>1090</v>
      </c>
      <c r="U1681" s="466">
        <v>1073</v>
      </c>
      <c r="V1681" s="466">
        <v>1049</v>
      </c>
      <c r="W1681" s="466">
        <v>1095</v>
      </c>
      <c r="X1681" s="466">
        <v>1193</v>
      </c>
      <c r="Y1681" s="466">
        <v>1195</v>
      </c>
      <c r="Z1681" s="466">
        <v>1160</v>
      </c>
      <c r="AA1681" s="466">
        <v>1127</v>
      </c>
      <c r="AB1681" s="466">
        <v>1143</v>
      </c>
      <c r="AC1681" s="466">
        <v>1159</v>
      </c>
      <c r="AD1681" s="466">
        <v>1162</v>
      </c>
      <c r="AE1681" s="466">
        <v>1080</v>
      </c>
      <c r="AF1681" s="466">
        <v>871</v>
      </c>
      <c r="AG1681" s="466">
        <v>868</v>
      </c>
      <c r="AH1681" s="466">
        <v>842</v>
      </c>
      <c r="AI1681" s="466">
        <v>881</v>
      </c>
      <c r="AJ1681" s="466">
        <v>890</v>
      </c>
      <c r="AK1681" s="466">
        <v>925</v>
      </c>
      <c r="AL1681" s="466">
        <v>951</v>
      </c>
      <c r="AM1681" s="466">
        <v>1027</v>
      </c>
      <c r="AN1681" s="466">
        <v>1012</v>
      </c>
      <c r="AO1681" s="466">
        <v>940</v>
      </c>
      <c r="AP1681" s="466">
        <v>998</v>
      </c>
      <c r="AQ1681" s="466">
        <v>980</v>
      </c>
      <c r="AR1681" s="466">
        <v>1008</v>
      </c>
      <c r="AS1681" s="466">
        <v>1055</v>
      </c>
      <c r="AT1681" s="466">
        <v>1088</v>
      </c>
      <c r="AU1681" s="466">
        <v>1044</v>
      </c>
      <c r="AV1681" s="466">
        <v>1134</v>
      </c>
      <c r="AW1681" s="466">
        <v>1071</v>
      </c>
      <c r="AX1681" s="466">
        <v>1049</v>
      </c>
      <c r="AY1681" s="466">
        <v>1012</v>
      </c>
      <c r="AZ1681" s="466">
        <v>1042</v>
      </c>
      <c r="BA1681" s="466">
        <v>1020</v>
      </c>
      <c r="BB1681" s="466">
        <v>1028</v>
      </c>
      <c r="BC1681" s="466">
        <v>1069</v>
      </c>
      <c r="BD1681" s="466">
        <v>1059</v>
      </c>
      <c r="BE1681" s="466">
        <v>1009</v>
      </c>
      <c r="BF1681" s="466">
        <v>928</v>
      </c>
      <c r="BG1681" s="466">
        <v>925</v>
      </c>
      <c r="BH1681" s="466">
        <v>1017</v>
      </c>
      <c r="BI1681" s="466">
        <v>1045</v>
      </c>
      <c r="BJ1681" s="466">
        <v>1084</v>
      </c>
      <c r="BK1681" s="466">
        <v>1138</v>
      </c>
      <c r="BL1681" s="466">
        <v>1215</v>
      </c>
      <c r="BM1681" s="466">
        <v>1302</v>
      </c>
      <c r="BN1681" s="466">
        <v>1248</v>
      </c>
      <c r="BO1681" s="466">
        <v>1240</v>
      </c>
      <c r="BP1681" s="466">
        <v>1273</v>
      </c>
      <c r="BQ1681" s="466">
        <v>1377</v>
      </c>
      <c r="BR1681" s="466">
        <v>1389</v>
      </c>
      <c r="BS1681" s="466">
        <v>1431</v>
      </c>
      <c r="BT1681" s="466">
        <v>1476</v>
      </c>
      <c r="BU1681" s="466">
        <v>1334</v>
      </c>
      <c r="BV1681" s="466">
        <v>1428</v>
      </c>
      <c r="BW1681" s="466">
        <v>1363</v>
      </c>
      <c r="BX1681" s="466">
        <v>1341</v>
      </c>
      <c r="BY1681" s="466">
        <v>1270</v>
      </c>
      <c r="BZ1681" s="466">
        <v>1293</v>
      </c>
      <c r="CA1681" s="466">
        <v>1258</v>
      </c>
      <c r="CB1681" s="466">
        <v>1171</v>
      </c>
      <c r="CC1681" s="466">
        <v>1265</v>
      </c>
      <c r="CD1681" s="466">
        <v>1215</v>
      </c>
      <c r="CE1681" s="466">
        <v>1179</v>
      </c>
      <c r="CF1681" s="466">
        <v>1140</v>
      </c>
      <c r="CG1681" s="466">
        <v>1091</v>
      </c>
      <c r="CH1681" s="466">
        <v>1125</v>
      </c>
      <c r="CI1681" s="466">
        <v>1143</v>
      </c>
      <c r="CJ1681" s="466">
        <v>1158</v>
      </c>
      <c r="CK1681" s="466">
        <v>1139</v>
      </c>
      <c r="CL1681" s="466">
        <v>969</v>
      </c>
      <c r="CM1681" s="466">
        <v>884</v>
      </c>
      <c r="CN1681" s="466">
        <v>813</v>
      </c>
      <c r="CO1681" s="466">
        <v>736</v>
      </c>
      <c r="CP1681" s="466">
        <v>695</v>
      </c>
      <c r="CQ1681" s="466">
        <v>569</v>
      </c>
      <c r="CR1681" s="466">
        <v>515</v>
      </c>
      <c r="CS1681" s="466">
        <v>476</v>
      </c>
      <c r="CT1681" s="466">
        <v>405</v>
      </c>
      <c r="CU1681" s="466">
        <v>407</v>
      </c>
      <c r="CV1681" s="466">
        <v>308</v>
      </c>
      <c r="CW1681" s="466">
        <v>277</v>
      </c>
      <c r="CX1681" s="466">
        <v>234</v>
      </c>
      <c r="CY1681" s="466">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ht="15" x14ac:dyDescent="0.25">
      <c r="A1682" s="30" t="s">
        <v>34</v>
      </c>
      <c r="B1682" s="1" t="s">
        <v>1715</v>
      </c>
      <c r="C1682" s="29" t="str">
        <f t="shared" si="330"/>
        <v>LA Wales - Ceredigion</v>
      </c>
      <c r="D1682" s="50">
        <f t="shared" si="334"/>
        <v>32184</v>
      </c>
      <c r="E1682" s="50">
        <f t="shared" si="335"/>
        <v>33594</v>
      </c>
      <c r="F1682" s="51">
        <f t="shared" si="336"/>
        <v>73050</v>
      </c>
      <c r="G1682" s="51">
        <f t="shared" si="337"/>
        <v>35842</v>
      </c>
      <c r="H1682" s="52">
        <f t="shared" si="338"/>
        <v>37208</v>
      </c>
      <c r="I1682" s="910">
        <f t="shared" si="332"/>
        <v>32184</v>
      </c>
      <c r="J1682" s="910">
        <f t="shared" si="333"/>
        <v>33594</v>
      </c>
      <c r="K1682" s="49">
        <f t="shared" si="339"/>
        <v>5781</v>
      </c>
      <c r="L1682" s="50">
        <f t="shared" si="340"/>
        <v>5651</v>
      </c>
      <c r="M1682" s="466">
        <v>259</v>
      </c>
      <c r="N1682" s="466">
        <v>275</v>
      </c>
      <c r="O1682" s="466">
        <v>247</v>
      </c>
      <c r="P1682" s="466">
        <v>281</v>
      </c>
      <c r="Q1682" s="466">
        <v>292</v>
      </c>
      <c r="R1682" s="466">
        <v>288</v>
      </c>
      <c r="S1682" s="466">
        <v>308</v>
      </c>
      <c r="T1682" s="466">
        <v>347</v>
      </c>
      <c r="U1682" s="466">
        <v>314</v>
      </c>
      <c r="V1682" s="466">
        <v>312</v>
      </c>
      <c r="W1682" s="466">
        <v>369</v>
      </c>
      <c r="X1682" s="466">
        <v>366</v>
      </c>
      <c r="Y1682" s="466">
        <v>382</v>
      </c>
      <c r="Z1682" s="466">
        <v>357</v>
      </c>
      <c r="AA1682" s="466">
        <v>331</v>
      </c>
      <c r="AB1682" s="466">
        <v>335</v>
      </c>
      <c r="AC1682" s="466">
        <v>346</v>
      </c>
      <c r="AD1682" s="466">
        <v>372</v>
      </c>
      <c r="AE1682" s="466">
        <v>487</v>
      </c>
      <c r="AF1682" s="466">
        <v>987</v>
      </c>
      <c r="AG1682" s="466">
        <v>1016</v>
      </c>
      <c r="AH1682" s="466">
        <v>855</v>
      </c>
      <c r="AI1682" s="466">
        <v>757</v>
      </c>
      <c r="AJ1682" s="466">
        <v>576</v>
      </c>
      <c r="AK1682" s="466">
        <v>509</v>
      </c>
      <c r="AL1682" s="466">
        <v>407</v>
      </c>
      <c r="AM1682" s="466">
        <v>332</v>
      </c>
      <c r="AN1682" s="466">
        <v>338</v>
      </c>
      <c r="AO1682" s="466">
        <v>349</v>
      </c>
      <c r="AP1682" s="466">
        <v>360</v>
      </c>
      <c r="AQ1682" s="466">
        <v>311</v>
      </c>
      <c r="AR1682" s="466">
        <v>358</v>
      </c>
      <c r="AS1682" s="466">
        <v>364</v>
      </c>
      <c r="AT1682" s="466">
        <v>347</v>
      </c>
      <c r="AU1682" s="466">
        <v>351</v>
      </c>
      <c r="AV1682" s="466">
        <v>367</v>
      </c>
      <c r="AW1682" s="466">
        <v>326</v>
      </c>
      <c r="AX1682" s="466">
        <v>306</v>
      </c>
      <c r="AY1682" s="466">
        <v>324</v>
      </c>
      <c r="AZ1682" s="466">
        <v>304</v>
      </c>
      <c r="BA1682" s="466">
        <v>337</v>
      </c>
      <c r="BB1682" s="466">
        <v>365</v>
      </c>
      <c r="BC1682" s="466">
        <v>344</v>
      </c>
      <c r="BD1682" s="466">
        <v>319</v>
      </c>
      <c r="BE1682" s="466">
        <v>319</v>
      </c>
      <c r="BF1682" s="466">
        <v>275</v>
      </c>
      <c r="BG1682" s="466">
        <v>308</v>
      </c>
      <c r="BH1682" s="466">
        <v>348</v>
      </c>
      <c r="BI1682" s="466">
        <v>359</v>
      </c>
      <c r="BJ1682" s="466">
        <v>358</v>
      </c>
      <c r="BK1682" s="466">
        <v>350</v>
      </c>
      <c r="BL1682" s="466">
        <v>407</v>
      </c>
      <c r="BM1682" s="466">
        <v>444</v>
      </c>
      <c r="BN1682" s="466">
        <v>443</v>
      </c>
      <c r="BO1682" s="466">
        <v>507</v>
      </c>
      <c r="BP1682" s="466">
        <v>487</v>
      </c>
      <c r="BQ1682" s="466">
        <v>523</v>
      </c>
      <c r="BR1682" s="466">
        <v>523</v>
      </c>
      <c r="BS1682" s="466">
        <v>497</v>
      </c>
      <c r="BT1682" s="466">
        <v>551</v>
      </c>
      <c r="BU1682" s="466">
        <v>557</v>
      </c>
      <c r="BV1682" s="466">
        <v>547</v>
      </c>
      <c r="BW1682" s="466">
        <v>531</v>
      </c>
      <c r="BX1682" s="466">
        <v>504</v>
      </c>
      <c r="BY1682" s="466">
        <v>519</v>
      </c>
      <c r="BZ1682" s="466">
        <v>519</v>
      </c>
      <c r="CA1682" s="466">
        <v>491</v>
      </c>
      <c r="CB1682" s="466">
        <v>513</v>
      </c>
      <c r="CC1682" s="466">
        <v>480</v>
      </c>
      <c r="CD1682" s="466">
        <v>477</v>
      </c>
      <c r="CE1682" s="466">
        <v>452</v>
      </c>
      <c r="CF1682" s="466">
        <v>473</v>
      </c>
      <c r="CG1682" s="466">
        <v>434</v>
      </c>
      <c r="CH1682" s="466">
        <v>460</v>
      </c>
      <c r="CI1682" s="466">
        <v>492</v>
      </c>
      <c r="CJ1682" s="466">
        <v>510</v>
      </c>
      <c r="CK1682" s="466">
        <v>479</v>
      </c>
      <c r="CL1682" s="466">
        <v>356</v>
      </c>
      <c r="CM1682" s="466">
        <v>364</v>
      </c>
      <c r="CN1682" s="466">
        <v>341</v>
      </c>
      <c r="CO1682" s="466">
        <v>332</v>
      </c>
      <c r="CP1682" s="466">
        <v>269</v>
      </c>
      <c r="CQ1682" s="466">
        <v>203</v>
      </c>
      <c r="CR1682" s="466">
        <v>233</v>
      </c>
      <c r="CS1682" s="466">
        <v>180</v>
      </c>
      <c r="CT1682" s="466">
        <v>172</v>
      </c>
      <c r="CU1682" s="466">
        <v>148</v>
      </c>
      <c r="CV1682" s="466">
        <v>118</v>
      </c>
      <c r="CW1682" s="466">
        <v>108</v>
      </c>
      <c r="CX1682" s="466">
        <v>91</v>
      </c>
      <c r="CY1682" s="466">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ht="15" x14ac:dyDescent="0.25">
      <c r="A1683" s="30" t="s">
        <v>34</v>
      </c>
      <c r="B1683" s="1" t="s">
        <v>1716</v>
      </c>
      <c r="C1683" s="29" t="str">
        <f t="shared" si="330"/>
        <v>LA Wales - Conwy</v>
      </c>
      <c r="D1683" s="50">
        <f t="shared" si="334"/>
        <v>48793</v>
      </c>
      <c r="E1683" s="50">
        <f t="shared" si="335"/>
        <v>52679</v>
      </c>
      <c r="F1683" s="51">
        <f t="shared" si="336"/>
        <v>114410</v>
      </c>
      <c r="G1683" s="51">
        <f t="shared" si="337"/>
        <v>55406</v>
      </c>
      <c r="H1683" s="52">
        <f t="shared" si="338"/>
        <v>59004</v>
      </c>
      <c r="I1683" s="910">
        <f t="shared" si="332"/>
        <v>48793</v>
      </c>
      <c r="J1683" s="910">
        <f t="shared" si="333"/>
        <v>52679</v>
      </c>
      <c r="K1683" s="49">
        <f t="shared" si="339"/>
        <v>10453</v>
      </c>
      <c r="L1683" s="50">
        <f t="shared" si="340"/>
        <v>10020</v>
      </c>
      <c r="M1683" s="466">
        <v>461</v>
      </c>
      <c r="N1683" s="466">
        <v>495</v>
      </c>
      <c r="O1683" s="466">
        <v>470</v>
      </c>
      <c r="P1683" s="466">
        <v>532</v>
      </c>
      <c r="Q1683" s="466">
        <v>535</v>
      </c>
      <c r="R1683" s="466">
        <v>561</v>
      </c>
      <c r="S1683" s="466">
        <v>542</v>
      </c>
      <c r="T1683" s="466">
        <v>575</v>
      </c>
      <c r="U1683" s="466">
        <v>612</v>
      </c>
      <c r="V1683" s="466">
        <v>596</v>
      </c>
      <c r="W1683" s="466">
        <v>620</v>
      </c>
      <c r="X1683" s="466">
        <v>614</v>
      </c>
      <c r="Y1683" s="466">
        <v>704</v>
      </c>
      <c r="Z1683" s="466">
        <v>632</v>
      </c>
      <c r="AA1683" s="466">
        <v>632</v>
      </c>
      <c r="AB1683" s="466">
        <v>607</v>
      </c>
      <c r="AC1683" s="466">
        <v>643</v>
      </c>
      <c r="AD1683" s="466">
        <v>622</v>
      </c>
      <c r="AE1683" s="466">
        <v>611</v>
      </c>
      <c r="AF1683" s="466">
        <v>476</v>
      </c>
      <c r="AG1683" s="466">
        <v>402</v>
      </c>
      <c r="AH1683" s="466">
        <v>411</v>
      </c>
      <c r="AI1683" s="466">
        <v>460</v>
      </c>
      <c r="AJ1683" s="466">
        <v>540</v>
      </c>
      <c r="AK1683" s="466">
        <v>534</v>
      </c>
      <c r="AL1683" s="466">
        <v>614</v>
      </c>
      <c r="AM1683" s="466">
        <v>583</v>
      </c>
      <c r="AN1683" s="466">
        <v>477</v>
      </c>
      <c r="AO1683" s="466">
        <v>568</v>
      </c>
      <c r="AP1683" s="466">
        <v>536</v>
      </c>
      <c r="AQ1683" s="466">
        <v>539</v>
      </c>
      <c r="AR1683" s="466">
        <v>585</v>
      </c>
      <c r="AS1683" s="466">
        <v>621</v>
      </c>
      <c r="AT1683" s="466">
        <v>565</v>
      </c>
      <c r="AU1683" s="466">
        <v>617</v>
      </c>
      <c r="AV1683" s="466">
        <v>578</v>
      </c>
      <c r="AW1683" s="466">
        <v>604</v>
      </c>
      <c r="AX1683" s="466">
        <v>542</v>
      </c>
      <c r="AY1683" s="466">
        <v>582</v>
      </c>
      <c r="AZ1683" s="466">
        <v>560</v>
      </c>
      <c r="BA1683" s="466">
        <v>536</v>
      </c>
      <c r="BB1683" s="466">
        <v>554</v>
      </c>
      <c r="BC1683" s="466">
        <v>611</v>
      </c>
      <c r="BD1683" s="466">
        <v>635</v>
      </c>
      <c r="BE1683" s="466">
        <v>572</v>
      </c>
      <c r="BF1683" s="466">
        <v>480</v>
      </c>
      <c r="BG1683" s="466">
        <v>557</v>
      </c>
      <c r="BH1683" s="466">
        <v>553</v>
      </c>
      <c r="BI1683" s="466">
        <v>568</v>
      </c>
      <c r="BJ1683" s="466">
        <v>609</v>
      </c>
      <c r="BK1683" s="466">
        <v>686</v>
      </c>
      <c r="BL1683" s="466">
        <v>796</v>
      </c>
      <c r="BM1683" s="466">
        <v>785</v>
      </c>
      <c r="BN1683" s="466">
        <v>751</v>
      </c>
      <c r="BO1683" s="466">
        <v>815</v>
      </c>
      <c r="BP1683" s="466">
        <v>781</v>
      </c>
      <c r="BQ1683" s="466">
        <v>835</v>
      </c>
      <c r="BR1683" s="466">
        <v>891</v>
      </c>
      <c r="BS1683" s="466">
        <v>894</v>
      </c>
      <c r="BT1683" s="466">
        <v>874</v>
      </c>
      <c r="BU1683" s="466">
        <v>890</v>
      </c>
      <c r="BV1683" s="466">
        <v>891</v>
      </c>
      <c r="BW1683" s="466">
        <v>898</v>
      </c>
      <c r="BX1683" s="466">
        <v>890</v>
      </c>
      <c r="BY1683" s="466">
        <v>826</v>
      </c>
      <c r="BZ1683" s="466">
        <v>798</v>
      </c>
      <c r="CA1683" s="466">
        <v>792</v>
      </c>
      <c r="CB1683" s="466">
        <v>749</v>
      </c>
      <c r="CC1683" s="466">
        <v>712</v>
      </c>
      <c r="CD1683" s="466">
        <v>775</v>
      </c>
      <c r="CE1683" s="466">
        <v>742</v>
      </c>
      <c r="CF1683" s="466">
        <v>726</v>
      </c>
      <c r="CG1683" s="466">
        <v>759</v>
      </c>
      <c r="CH1683" s="466">
        <v>718</v>
      </c>
      <c r="CI1683" s="466">
        <v>807</v>
      </c>
      <c r="CJ1683" s="466">
        <v>844</v>
      </c>
      <c r="CK1683" s="466">
        <v>825</v>
      </c>
      <c r="CL1683" s="466">
        <v>658</v>
      </c>
      <c r="CM1683" s="466">
        <v>602</v>
      </c>
      <c r="CN1683" s="466">
        <v>563</v>
      </c>
      <c r="CO1683" s="466">
        <v>509</v>
      </c>
      <c r="CP1683" s="466">
        <v>456</v>
      </c>
      <c r="CQ1683" s="466">
        <v>381</v>
      </c>
      <c r="CR1683" s="466">
        <v>343</v>
      </c>
      <c r="CS1683" s="466">
        <v>344</v>
      </c>
      <c r="CT1683" s="466">
        <v>264</v>
      </c>
      <c r="CU1683" s="466">
        <v>245</v>
      </c>
      <c r="CV1683" s="466">
        <v>228</v>
      </c>
      <c r="CW1683" s="466">
        <v>226</v>
      </c>
      <c r="CX1683" s="466">
        <v>166</v>
      </c>
      <c r="CY1683" s="466">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ht="15" x14ac:dyDescent="0.25">
      <c r="A1684" s="30" t="s">
        <v>34</v>
      </c>
      <c r="B1684" s="1" t="s">
        <v>1717</v>
      </c>
      <c r="C1684" s="29" t="str">
        <f t="shared" si="330"/>
        <v>LA Wales - Denbighshire</v>
      </c>
      <c r="D1684" s="50">
        <f t="shared" si="334"/>
        <v>41091</v>
      </c>
      <c r="E1684" s="50">
        <f t="shared" si="335"/>
        <v>43909</v>
      </c>
      <c r="F1684" s="51">
        <f t="shared" si="336"/>
        <v>97156</v>
      </c>
      <c r="G1684" s="51">
        <f t="shared" si="337"/>
        <v>47310</v>
      </c>
      <c r="H1684" s="52">
        <f t="shared" si="338"/>
        <v>49846</v>
      </c>
      <c r="I1684" s="910">
        <f t="shared" si="332"/>
        <v>41091</v>
      </c>
      <c r="J1684" s="910">
        <f t="shared" si="333"/>
        <v>43909</v>
      </c>
      <c r="K1684" s="49">
        <f t="shared" si="339"/>
        <v>9883</v>
      </c>
      <c r="L1684" s="50">
        <f t="shared" si="340"/>
        <v>9396</v>
      </c>
      <c r="M1684" s="466">
        <v>401</v>
      </c>
      <c r="N1684" s="466">
        <v>464</v>
      </c>
      <c r="O1684" s="466">
        <v>512</v>
      </c>
      <c r="P1684" s="466">
        <v>526</v>
      </c>
      <c r="Q1684" s="466">
        <v>494</v>
      </c>
      <c r="R1684" s="466">
        <v>503</v>
      </c>
      <c r="S1684" s="466">
        <v>548</v>
      </c>
      <c r="T1684" s="466">
        <v>535</v>
      </c>
      <c r="U1684" s="466">
        <v>564</v>
      </c>
      <c r="V1684" s="466">
        <v>534</v>
      </c>
      <c r="W1684" s="466">
        <v>578</v>
      </c>
      <c r="X1684" s="466">
        <v>560</v>
      </c>
      <c r="Y1684" s="466">
        <v>600</v>
      </c>
      <c r="Z1684" s="466">
        <v>625</v>
      </c>
      <c r="AA1684" s="466">
        <v>616</v>
      </c>
      <c r="AB1684" s="466">
        <v>624</v>
      </c>
      <c r="AC1684" s="466">
        <v>599</v>
      </c>
      <c r="AD1684" s="466">
        <v>600</v>
      </c>
      <c r="AE1684" s="466">
        <v>622</v>
      </c>
      <c r="AF1684" s="466">
        <v>448</v>
      </c>
      <c r="AG1684" s="466">
        <v>447</v>
      </c>
      <c r="AH1684" s="466">
        <v>401</v>
      </c>
      <c r="AI1684" s="466">
        <v>463</v>
      </c>
      <c r="AJ1684" s="466">
        <v>442</v>
      </c>
      <c r="AK1684" s="466">
        <v>460</v>
      </c>
      <c r="AL1684" s="466">
        <v>490</v>
      </c>
      <c r="AM1684" s="466">
        <v>505</v>
      </c>
      <c r="AN1684" s="466">
        <v>514</v>
      </c>
      <c r="AO1684" s="466">
        <v>484</v>
      </c>
      <c r="AP1684" s="466">
        <v>524</v>
      </c>
      <c r="AQ1684" s="466">
        <v>480</v>
      </c>
      <c r="AR1684" s="466">
        <v>514</v>
      </c>
      <c r="AS1684" s="466">
        <v>537</v>
      </c>
      <c r="AT1684" s="466">
        <v>539</v>
      </c>
      <c r="AU1684" s="466">
        <v>492</v>
      </c>
      <c r="AV1684" s="466">
        <v>534</v>
      </c>
      <c r="AW1684" s="466">
        <v>529</v>
      </c>
      <c r="AX1684" s="466">
        <v>505</v>
      </c>
      <c r="AY1684" s="466">
        <v>491</v>
      </c>
      <c r="AZ1684" s="466">
        <v>520</v>
      </c>
      <c r="BA1684" s="466">
        <v>453</v>
      </c>
      <c r="BB1684" s="466">
        <v>497</v>
      </c>
      <c r="BC1684" s="466">
        <v>492</v>
      </c>
      <c r="BD1684" s="466">
        <v>506</v>
      </c>
      <c r="BE1684" s="466">
        <v>470</v>
      </c>
      <c r="BF1684" s="466">
        <v>424</v>
      </c>
      <c r="BG1684" s="466">
        <v>467</v>
      </c>
      <c r="BH1684" s="466">
        <v>512</v>
      </c>
      <c r="BI1684" s="466">
        <v>538</v>
      </c>
      <c r="BJ1684" s="466">
        <v>533</v>
      </c>
      <c r="BK1684" s="466">
        <v>551</v>
      </c>
      <c r="BL1684" s="466">
        <v>641</v>
      </c>
      <c r="BM1684" s="466">
        <v>668</v>
      </c>
      <c r="BN1684" s="466">
        <v>666</v>
      </c>
      <c r="BO1684" s="466">
        <v>668</v>
      </c>
      <c r="BP1684" s="466">
        <v>655</v>
      </c>
      <c r="BQ1684" s="466">
        <v>730</v>
      </c>
      <c r="BR1684" s="466">
        <v>672</v>
      </c>
      <c r="BS1684" s="466">
        <v>765</v>
      </c>
      <c r="BT1684" s="466">
        <v>757</v>
      </c>
      <c r="BU1684" s="466">
        <v>717</v>
      </c>
      <c r="BV1684" s="466">
        <v>753</v>
      </c>
      <c r="BW1684" s="466">
        <v>656</v>
      </c>
      <c r="BX1684" s="466">
        <v>699</v>
      </c>
      <c r="BY1684" s="466">
        <v>663</v>
      </c>
      <c r="BZ1684" s="466">
        <v>644</v>
      </c>
      <c r="CA1684" s="466">
        <v>637</v>
      </c>
      <c r="CB1684" s="466">
        <v>610</v>
      </c>
      <c r="CC1684" s="466">
        <v>595</v>
      </c>
      <c r="CD1684" s="466">
        <v>599</v>
      </c>
      <c r="CE1684" s="466">
        <v>582</v>
      </c>
      <c r="CF1684" s="466">
        <v>534</v>
      </c>
      <c r="CG1684" s="466">
        <v>543</v>
      </c>
      <c r="CH1684" s="466">
        <v>590</v>
      </c>
      <c r="CI1684" s="466">
        <v>638</v>
      </c>
      <c r="CJ1684" s="466">
        <v>658</v>
      </c>
      <c r="CK1684" s="466">
        <v>651</v>
      </c>
      <c r="CL1684" s="466">
        <v>445</v>
      </c>
      <c r="CM1684" s="466">
        <v>418</v>
      </c>
      <c r="CN1684" s="466">
        <v>441</v>
      </c>
      <c r="CO1684" s="466">
        <v>416</v>
      </c>
      <c r="CP1684" s="466">
        <v>329</v>
      </c>
      <c r="CQ1684" s="466">
        <v>319</v>
      </c>
      <c r="CR1684" s="466">
        <v>263</v>
      </c>
      <c r="CS1684" s="466">
        <v>231</v>
      </c>
      <c r="CT1684" s="466">
        <v>211</v>
      </c>
      <c r="CU1684" s="466">
        <v>197</v>
      </c>
      <c r="CV1684" s="466">
        <v>160</v>
      </c>
      <c r="CW1684" s="466">
        <v>148</v>
      </c>
      <c r="CX1684" s="466">
        <v>105</v>
      </c>
      <c r="CY1684" s="466">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ht="15" x14ac:dyDescent="0.25">
      <c r="A1685" s="30" t="s">
        <v>34</v>
      </c>
      <c r="B1685" s="1" t="s">
        <v>1718</v>
      </c>
      <c r="C1685" s="29" t="str">
        <f t="shared" si="330"/>
        <v>LA Wales - Flintshire</v>
      </c>
      <c r="D1685" s="50">
        <f t="shared" si="334"/>
        <v>66303</v>
      </c>
      <c r="E1685" s="50">
        <f t="shared" si="335"/>
        <v>70001</v>
      </c>
      <c r="F1685" s="51">
        <f t="shared" si="336"/>
        <v>155812</v>
      </c>
      <c r="G1685" s="51">
        <f t="shared" si="337"/>
        <v>76324</v>
      </c>
      <c r="H1685" s="52">
        <f t="shared" si="338"/>
        <v>79488</v>
      </c>
      <c r="I1685" s="910">
        <f t="shared" si="332"/>
        <v>66303</v>
      </c>
      <c r="J1685" s="910">
        <f t="shared" si="333"/>
        <v>70001</v>
      </c>
      <c r="K1685" s="49">
        <f t="shared" si="339"/>
        <v>15858</v>
      </c>
      <c r="L1685" s="50">
        <f t="shared" si="340"/>
        <v>14959</v>
      </c>
      <c r="M1685" s="466">
        <v>698</v>
      </c>
      <c r="N1685" s="466">
        <v>720</v>
      </c>
      <c r="O1685" s="466">
        <v>806</v>
      </c>
      <c r="P1685" s="466">
        <v>775</v>
      </c>
      <c r="Q1685" s="466">
        <v>793</v>
      </c>
      <c r="R1685" s="466">
        <v>823</v>
      </c>
      <c r="S1685" s="466">
        <v>841</v>
      </c>
      <c r="T1685" s="466">
        <v>864</v>
      </c>
      <c r="U1685" s="466">
        <v>911</v>
      </c>
      <c r="V1685" s="466">
        <v>911</v>
      </c>
      <c r="W1685" s="466">
        <v>903</v>
      </c>
      <c r="X1685" s="466">
        <v>976</v>
      </c>
      <c r="Y1685" s="466">
        <v>949</v>
      </c>
      <c r="Z1685" s="466">
        <v>1013</v>
      </c>
      <c r="AA1685" s="466">
        <v>950</v>
      </c>
      <c r="AB1685" s="466">
        <v>1048</v>
      </c>
      <c r="AC1685" s="466">
        <v>976</v>
      </c>
      <c r="AD1685" s="466">
        <v>901</v>
      </c>
      <c r="AE1685" s="466">
        <v>898</v>
      </c>
      <c r="AF1685" s="466">
        <v>756</v>
      </c>
      <c r="AG1685" s="466">
        <v>647</v>
      </c>
      <c r="AH1685" s="466">
        <v>684</v>
      </c>
      <c r="AI1685" s="466">
        <v>712</v>
      </c>
      <c r="AJ1685" s="466">
        <v>744</v>
      </c>
      <c r="AK1685" s="466">
        <v>876</v>
      </c>
      <c r="AL1685" s="466">
        <v>855</v>
      </c>
      <c r="AM1685" s="466">
        <v>832</v>
      </c>
      <c r="AN1685" s="466">
        <v>824</v>
      </c>
      <c r="AO1685" s="466">
        <v>834</v>
      </c>
      <c r="AP1685" s="466">
        <v>859</v>
      </c>
      <c r="AQ1685" s="466">
        <v>913</v>
      </c>
      <c r="AR1685" s="466">
        <v>1003</v>
      </c>
      <c r="AS1685" s="466">
        <v>902</v>
      </c>
      <c r="AT1685" s="466">
        <v>907</v>
      </c>
      <c r="AU1685" s="466">
        <v>948</v>
      </c>
      <c r="AV1685" s="466">
        <v>984</v>
      </c>
      <c r="AW1685" s="466">
        <v>951</v>
      </c>
      <c r="AX1685" s="466">
        <v>993</v>
      </c>
      <c r="AY1685" s="466">
        <v>910</v>
      </c>
      <c r="AZ1685" s="466">
        <v>865</v>
      </c>
      <c r="BA1685" s="466">
        <v>894</v>
      </c>
      <c r="BB1685" s="466">
        <v>945</v>
      </c>
      <c r="BC1685" s="466">
        <v>931</v>
      </c>
      <c r="BD1685" s="466">
        <v>937</v>
      </c>
      <c r="BE1685" s="466">
        <v>899</v>
      </c>
      <c r="BF1685" s="466">
        <v>863</v>
      </c>
      <c r="BG1685" s="466">
        <v>807</v>
      </c>
      <c r="BH1685" s="466">
        <v>843</v>
      </c>
      <c r="BI1685" s="466">
        <v>929</v>
      </c>
      <c r="BJ1685" s="466">
        <v>962</v>
      </c>
      <c r="BK1685" s="466">
        <v>993</v>
      </c>
      <c r="BL1685" s="466">
        <v>1135</v>
      </c>
      <c r="BM1685" s="466">
        <v>1166</v>
      </c>
      <c r="BN1685" s="466">
        <v>1169</v>
      </c>
      <c r="BO1685" s="466">
        <v>1223</v>
      </c>
      <c r="BP1685" s="466">
        <v>1217</v>
      </c>
      <c r="BQ1685" s="466">
        <v>1120</v>
      </c>
      <c r="BR1685" s="466">
        <v>1125</v>
      </c>
      <c r="BS1685" s="466">
        <v>1152</v>
      </c>
      <c r="BT1685" s="466">
        <v>1196</v>
      </c>
      <c r="BU1685" s="466">
        <v>1088</v>
      </c>
      <c r="BV1685" s="466">
        <v>1143</v>
      </c>
      <c r="BW1685" s="466">
        <v>1056</v>
      </c>
      <c r="BX1685" s="466">
        <v>1016</v>
      </c>
      <c r="BY1685" s="466">
        <v>1023</v>
      </c>
      <c r="BZ1685" s="466">
        <v>899</v>
      </c>
      <c r="CA1685" s="466">
        <v>872</v>
      </c>
      <c r="CB1685" s="466">
        <v>867</v>
      </c>
      <c r="CC1685" s="466">
        <v>780</v>
      </c>
      <c r="CD1685" s="466">
        <v>796</v>
      </c>
      <c r="CE1685" s="466">
        <v>831</v>
      </c>
      <c r="CF1685" s="466">
        <v>750</v>
      </c>
      <c r="CG1685" s="466">
        <v>867</v>
      </c>
      <c r="CH1685" s="466">
        <v>820</v>
      </c>
      <c r="CI1685" s="466">
        <v>855</v>
      </c>
      <c r="CJ1685" s="466">
        <v>885</v>
      </c>
      <c r="CK1685" s="466">
        <v>975</v>
      </c>
      <c r="CL1685" s="466">
        <v>604</v>
      </c>
      <c r="CM1685" s="466">
        <v>620</v>
      </c>
      <c r="CN1685" s="466">
        <v>617</v>
      </c>
      <c r="CO1685" s="466">
        <v>525</v>
      </c>
      <c r="CP1685" s="466">
        <v>445</v>
      </c>
      <c r="CQ1685" s="466">
        <v>397</v>
      </c>
      <c r="CR1685" s="466">
        <v>393</v>
      </c>
      <c r="CS1685" s="466">
        <v>316</v>
      </c>
      <c r="CT1685" s="466">
        <v>324</v>
      </c>
      <c r="CU1685" s="466">
        <v>263</v>
      </c>
      <c r="CV1685" s="466">
        <v>217</v>
      </c>
      <c r="CW1685" s="466">
        <v>188</v>
      </c>
      <c r="CX1685" s="466">
        <v>137</v>
      </c>
      <c r="CY1685" s="466">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ht="15" x14ac:dyDescent="0.25">
      <c r="A1686" s="30" t="s">
        <v>34</v>
      </c>
      <c r="B1686" s="1" t="s">
        <v>1719</v>
      </c>
      <c r="C1686" s="29" t="str">
        <f t="shared" si="330"/>
        <v>LA Wales - Gwynedd</v>
      </c>
      <c r="D1686" s="50">
        <f t="shared" si="334"/>
        <v>51463</v>
      </c>
      <c r="E1686" s="50">
        <f t="shared" si="335"/>
        <v>53928</v>
      </c>
      <c r="F1686" s="51">
        <f t="shared" si="336"/>
        <v>119173</v>
      </c>
      <c r="G1686" s="51">
        <f t="shared" si="337"/>
        <v>58591</v>
      </c>
      <c r="H1686" s="52">
        <f t="shared" si="338"/>
        <v>60582</v>
      </c>
      <c r="I1686" s="910">
        <f t="shared" si="332"/>
        <v>51463</v>
      </c>
      <c r="J1686" s="910">
        <f t="shared" si="333"/>
        <v>53928</v>
      </c>
      <c r="K1686" s="49">
        <f t="shared" si="339"/>
        <v>11173</v>
      </c>
      <c r="L1686" s="50">
        <f t="shared" si="340"/>
        <v>10510</v>
      </c>
      <c r="M1686" s="466">
        <v>505</v>
      </c>
      <c r="N1686" s="466">
        <v>565</v>
      </c>
      <c r="O1686" s="466">
        <v>523</v>
      </c>
      <c r="P1686" s="466">
        <v>553</v>
      </c>
      <c r="Q1686" s="466">
        <v>564</v>
      </c>
      <c r="R1686" s="466">
        <v>601</v>
      </c>
      <c r="S1686" s="466">
        <v>557</v>
      </c>
      <c r="T1686" s="466">
        <v>674</v>
      </c>
      <c r="U1686" s="466">
        <v>595</v>
      </c>
      <c r="V1686" s="466">
        <v>673</v>
      </c>
      <c r="W1686" s="466">
        <v>651</v>
      </c>
      <c r="X1686" s="466">
        <v>667</v>
      </c>
      <c r="Y1686" s="466">
        <v>658</v>
      </c>
      <c r="Z1686" s="466">
        <v>728</v>
      </c>
      <c r="AA1686" s="466">
        <v>669</v>
      </c>
      <c r="AB1686" s="466">
        <v>671</v>
      </c>
      <c r="AC1686" s="466">
        <v>676</v>
      </c>
      <c r="AD1686" s="466">
        <v>643</v>
      </c>
      <c r="AE1686" s="466">
        <v>629</v>
      </c>
      <c r="AF1686" s="466">
        <v>788</v>
      </c>
      <c r="AG1686" s="466">
        <v>949</v>
      </c>
      <c r="AH1686" s="466">
        <v>929</v>
      </c>
      <c r="AI1686" s="466">
        <v>902</v>
      </c>
      <c r="AJ1686" s="466">
        <v>887</v>
      </c>
      <c r="AK1686" s="466">
        <v>831</v>
      </c>
      <c r="AL1686" s="466">
        <v>730</v>
      </c>
      <c r="AM1686" s="466">
        <v>671</v>
      </c>
      <c r="AN1686" s="466">
        <v>661</v>
      </c>
      <c r="AO1686" s="466">
        <v>662</v>
      </c>
      <c r="AP1686" s="466">
        <v>665</v>
      </c>
      <c r="AQ1686" s="466">
        <v>662</v>
      </c>
      <c r="AR1686" s="466">
        <v>698</v>
      </c>
      <c r="AS1686" s="466">
        <v>676</v>
      </c>
      <c r="AT1686" s="466">
        <v>695</v>
      </c>
      <c r="AU1686" s="466">
        <v>693</v>
      </c>
      <c r="AV1686" s="466">
        <v>688</v>
      </c>
      <c r="AW1686" s="466">
        <v>703</v>
      </c>
      <c r="AX1686" s="466">
        <v>619</v>
      </c>
      <c r="AY1686" s="466">
        <v>613</v>
      </c>
      <c r="AZ1686" s="466">
        <v>586</v>
      </c>
      <c r="BA1686" s="466">
        <v>606</v>
      </c>
      <c r="BB1686" s="466">
        <v>606</v>
      </c>
      <c r="BC1686" s="466">
        <v>609</v>
      </c>
      <c r="BD1686" s="466">
        <v>613</v>
      </c>
      <c r="BE1686" s="466">
        <v>572</v>
      </c>
      <c r="BF1686" s="466">
        <v>558</v>
      </c>
      <c r="BG1686" s="466">
        <v>579</v>
      </c>
      <c r="BH1686" s="466">
        <v>617</v>
      </c>
      <c r="BI1686" s="466">
        <v>615</v>
      </c>
      <c r="BJ1686" s="466">
        <v>673</v>
      </c>
      <c r="BK1686" s="466">
        <v>721</v>
      </c>
      <c r="BL1686" s="466">
        <v>782</v>
      </c>
      <c r="BM1686" s="466">
        <v>832</v>
      </c>
      <c r="BN1686" s="466">
        <v>804</v>
      </c>
      <c r="BO1686" s="466">
        <v>784</v>
      </c>
      <c r="BP1686" s="466">
        <v>800</v>
      </c>
      <c r="BQ1686" s="466">
        <v>837</v>
      </c>
      <c r="BR1686" s="466">
        <v>872</v>
      </c>
      <c r="BS1686" s="466">
        <v>868</v>
      </c>
      <c r="BT1686" s="466">
        <v>882</v>
      </c>
      <c r="BU1686" s="466">
        <v>885</v>
      </c>
      <c r="BV1686" s="466">
        <v>876</v>
      </c>
      <c r="BW1686" s="466">
        <v>851</v>
      </c>
      <c r="BX1686" s="466">
        <v>774</v>
      </c>
      <c r="BY1686" s="466">
        <v>760</v>
      </c>
      <c r="BZ1686" s="466">
        <v>811</v>
      </c>
      <c r="CA1686" s="466">
        <v>751</v>
      </c>
      <c r="CB1686" s="466">
        <v>716</v>
      </c>
      <c r="CC1686" s="466">
        <v>721</v>
      </c>
      <c r="CD1686" s="466">
        <v>670</v>
      </c>
      <c r="CE1686" s="466">
        <v>707</v>
      </c>
      <c r="CF1686" s="466">
        <v>639</v>
      </c>
      <c r="CG1686" s="466">
        <v>622</v>
      </c>
      <c r="CH1686" s="466">
        <v>631</v>
      </c>
      <c r="CI1686" s="466">
        <v>708</v>
      </c>
      <c r="CJ1686" s="466">
        <v>740</v>
      </c>
      <c r="CK1686" s="466">
        <v>700</v>
      </c>
      <c r="CL1686" s="466">
        <v>565</v>
      </c>
      <c r="CM1686" s="466">
        <v>496</v>
      </c>
      <c r="CN1686" s="466">
        <v>504</v>
      </c>
      <c r="CO1686" s="466">
        <v>451</v>
      </c>
      <c r="CP1686" s="466">
        <v>360</v>
      </c>
      <c r="CQ1686" s="466">
        <v>283</v>
      </c>
      <c r="CR1686" s="466">
        <v>309</v>
      </c>
      <c r="CS1686" s="466">
        <v>303</v>
      </c>
      <c r="CT1686" s="466">
        <v>230</v>
      </c>
      <c r="CU1686" s="466">
        <v>233</v>
      </c>
      <c r="CV1686" s="466">
        <v>208</v>
      </c>
      <c r="CW1686" s="466">
        <v>169</v>
      </c>
      <c r="CX1686" s="466">
        <v>129</v>
      </c>
      <c r="CY1686" s="466">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ht="15" x14ac:dyDescent="0.25">
      <c r="A1687" s="30" t="s">
        <v>34</v>
      </c>
      <c r="B1687" s="1" t="s">
        <v>1720</v>
      </c>
      <c r="C1687" s="29" t="str">
        <f t="shared" si="330"/>
        <v>LA Wales - Isle of Anglesey</v>
      </c>
      <c r="D1687" s="50">
        <f t="shared" si="334"/>
        <v>29715</v>
      </c>
      <c r="E1687" s="50">
        <f t="shared" si="335"/>
        <v>31239</v>
      </c>
      <c r="F1687" s="51">
        <f t="shared" si="336"/>
        <v>69291</v>
      </c>
      <c r="G1687" s="51">
        <f t="shared" si="337"/>
        <v>33929</v>
      </c>
      <c r="H1687" s="52">
        <f t="shared" si="338"/>
        <v>35362</v>
      </c>
      <c r="I1687" s="910">
        <f t="shared" si="332"/>
        <v>29715</v>
      </c>
      <c r="J1687" s="910">
        <f t="shared" si="333"/>
        <v>31239</v>
      </c>
      <c r="K1687" s="49">
        <f t="shared" si="339"/>
        <v>6677</v>
      </c>
      <c r="L1687" s="50">
        <f t="shared" si="340"/>
        <v>6394</v>
      </c>
      <c r="M1687" s="466">
        <v>264</v>
      </c>
      <c r="N1687" s="466">
        <v>280</v>
      </c>
      <c r="O1687" s="466">
        <v>322</v>
      </c>
      <c r="P1687" s="466">
        <v>308</v>
      </c>
      <c r="Q1687" s="466">
        <v>320</v>
      </c>
      <c r="R1687" s="466">
        <v>344</v>
      </c>
      <c r="S1687" s="466">
        <v>395</v>
      </c>
      <c r="T1687" s="466">
        <v>401</v>
      </c>
      <c r="U1687" s="466">
        <v>365</v>
      </c>
      <c r="V1687" s="466">
        <v>394</v>
      </c>
      <c r="W1687" s="466">
        <v>421</v>
      </c>
      <c r="X1687" s="466">
        <v>400</v>
      </c>
      <c r="Y1687" s="466">
        <v>441</v>
      </c>
      <c r="Z1687" s="466">
        <v>413</v>
      </c>
      <c r="AA1687" s="466">
        <v>437</v>
      </c>
      <c r="AB1687" s="466">
        <v>381</v>
      </c>
      <c r="AC1687" s="466">
        <v>394</v>
      </c>
      <c r="AD1687" s="466">
        <v>397</v>
      </c>
      <c r="AE1687" s="466">
        <v>373</v>
      </c>
      <c r="AF1687" s="466">
        <v>298</v>
      </c>
      <c r="AG1687" s="466">
        <v>289</v>
      </c>
      <c r="AH1687" s="466">
        <v>327</v>
      </c>
      <c r="AI1687" s="466">
        <v>296</v>
      </c>
      <c r="AJ1687" s="466">
        <v>278</v>
      </c>
      <c r="AK1687" s="466">
        <v>364</v>
      </c>
      <c r="AL1687" s="466">
        <v>298</v>
      </c>
      <c r="AM1687" s="466">
        <v>306</v>
      </c>
      <c r="AN1687" s="466">
        <v>324</v>
      </c>
      <c r="AO1687" s="466">
        <v>329</v>
      </c>
      <c r="AP1687" s="466">
        <v>360</v>
      </c>
      <c r="AQ1687" s="466">
        <v>346</v>
      </c>
      <c r="AR1687" s="466">
        <v>341</v>
      </c>
      <c r="AS1687" s="466">
        <v>340</v>
      </c>
      <c r="AT1687" s="466">
        <v>357</v>
      </c>
      <c r="AU1687" s="466">
        <v>356</v>
      </c>
      <c r="AV1687" s="466">
        <v>390</v>
      </c>
      <c r="AW1687" s="466">
        <v>375</v>
      </c>
      <c r="AX1687" s="466">
        <v>326</v>
      </c>
      <c r="AY1687" s="466">
        <v>353</v>
      </c>
      <c r="AZ1687" s="466">
        <v>372</v>
      </c>
      <c r="BA1687" s="466">
        <v>339</v>
      </c>
      <c r="BB1687" s="466">
        <v>325</v>
      </c>
      <c r="BC1687" s="466">
        <v>345</v>
      </c>
      <c r="BD1687" s="466">
        <v>369</v>
      </c>
      <c r="BE1687" s="466">
        <v>381</v>
      </c>
      <c r="BF1687" s="466">
        <v>328</v>
      </c>
      <c r="BG1687" s="466">
        <v>317</v>
      </c>
      <c r="BH1687" s="466">
        <v>325</v>
      </c>
      <c r="BI1687" s="466">
        <v>353</v>
      </c>
      <c r="BJ1687" s="466">
        <v>370</v>
      </c>
      <c r="BK1687" s="466">
        <v>436</v>
      </c>
      <c r="BL1687" s="466">
        <v>456</v>
      </c>
      <c r="BM1687" s="466">
        <v>494</v>
      </c>
      <c r="BN1687" s="466">
        <v>445</v>
      </c>
      <c r="BO1687" s="466">
        <v>474</v>
      </c>
      <c r="BP1687" s="466">
        <v>484</v>
      </c>
      <c r="BQ1687" s="466">
        <v>523</v>
      </c>
      <c r="BR1687" s="466">
        <v>492</v>
      </c>
      <c r="BS1687" s="466">
        <v>546</v>
      </c>
      <c r="BT1687" s="466">
        <v>544</v>
      </c>
      <c r="BU1687" s="466">
        <v>582</v>
      </c>
      <c r="BV1687" s="466">
        <v>524</v>
      </c>
      <c r="BW1687" s="466">
        <v>519</v>
      </c>
      <c r="BX1687" s="466">
        <v>551</v>
      </c>
      <c r="BY1687" s="466">
        <v>529</v>
      </c>
      <c r="BZ1687" s="466">
        <v>489</v>
      </c>
      <c r="CA1687" s="466">
        <v>466</v>
      </c>
      <c r="CB1687" s="466">
        <v>489</v>
      </c>
      <c r="CC1687" s="466">
        <v>477</v>
      </c>
      <c r="CD1687" s="466">
        <v>463</v>
      </c>
      <c r="CE1687" s="466">
        <v>456</v>
      </c>
      <c r="CF1687" s="466">
        <v>448</v>
      </c>
      <c r="CG1687" s="466">
        <v>427</v>
      </c>
      <c r="CH1687" s="466">
        <v>465</v>
      </c>
      <c r="CI1687" s="466">
        <v>476</v>
      </c>
      <c r="CJ1687" s="466">
        <v>488</v>
      </c>
      <c r="CK1687" s="466">
        <v>474</v>
      </c>
      <c r="CL1687" s="466">
        <v>336</v>
      </c>
      <c r="CM1687" s="466">
        <v>344</v>
      </c>
      <c r="CN1687" s="466">
        <v>356</v>
      </c>
      <c r="CO1687" s="466">
        <v>322</v>
      </c>
      <c r="CP1687" s="466">
        <v>249</v>
      </c>
      <c r="CQ1687" s="466">
        <v>225</v>
      </c>
      <c r="CR1687" s="466">
        <v>215</v>
      </c>
      <c r="CS1687" s="466">
        <v>230</v>
      </c>
      <c r="CT1687" s="466">
        <v>174</v>
      </c>
      <c r="CU1687" s="466">
        <v>163</v>
      </c>
      <c r="CV1687" s="466">
        <v>124</v>
      </c>
      <c r="CW1687" s="466">
        <v>97</v>
      </c>
      <c r="CX1687" s="466">
        <v>73</v>
      </c>
      <c r="CY1687" s="466">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ht="15" x14ac:dyDescent="0.25">
      <c r="A1688" s="30" t="s">
        <v>34</v>
      </c>
      <c r="B1688" s="1" t="s">
        <v>1721</v>
      </c>
      <c r="C1688" s="29" t="str">
        <f t="shared" si="330"/>
        <v>LA Wales - Merthyr Tydfil</v>
      </c>
      <c r="D1688" s="50">
        <f t="shared" si="334"/>
        <v>24447</v>
      </c>
      <c r="E1688" s="50">
        <f t="shared" si="335"/>
        <v>25927</v>
      </c>
      <c r="F1688" s="51">
        <f t="shared" si="336"/>
        <v>58593</v>
      </c>
      <c r="G1688" s="51">
        <f t="shared" si="337"/>
        <v>28712</v>
      </c>
      <c r="H1688" s="52">
        <f t="shared" si="338"/>
        <v>29881</v>
      </c>
      <c r="I1688" s="910">
        <f t="shared" si="332"/>
        <v>24447</v>
      </c>
      <c r="J1688" s="910">
        <f t="shared" si="333"/>
        <v>25927</v>
      </c>
      <c r="K1688" s="49">
        <f t="shared" si="339"/>
        <v>6484</v>
      </c>
      <c r="L1688" s="50">
        <f t="shared" si="340"/>
        <v>5972</v>
      </c>
      <c r="M1688" s="466">
        <v>324</v>
      </c>
      <c r="N1688" s="466">
        <v>330</v>
      </c>
      <c r="O1688" s="466">
        <v>336</v>
      </c>
      <c r="P1688" s="466">
        <v>335</v>
      </c>
      <c r="Q1688" s="466">
        <v>319</v>
      </c>
      <c r="R1688" s="466">
        <v>374</v>
      </c>
      <c r="S1688" s="466">
        <v>406</v>
      </c>
      <c r="T1688" s="466">
        <v>392</v>
      </c>
      <c r="U1688" s="466">
        <v>364</v>
      </c>
      <c r="V1688" s="466">
        <v>351</v>
      </c>
      <c r="W1688" s="466">
        <v>355</v>
      </c>
      <c r="X1688" s="466">
        <v>379</v>
      </c>
      <c r="Y1688" s="466">
        <v>408</v>
      </c>
      <c r="Z1688" s="466">
        <v>353</v>
      </c>
      <c r="AA1688" s="466">
        <v>367</v>
      </c>
      <c r="AB1688" s="466">
        <v>373</v>
      </c>
      <c r="AC1688" s="466">
        <v>375</v>
      </c>
      <c r="AD1688" s="466">
        <v>343</v>
      </c>
      <c r="AE1688" s="466">
        <v>298</v>
      </c>
      <c r="AF1688" s="466">
        <v>288</v>
      </c>
      <c r="AG1688" s="466">
        <v>325</v>
      </c>
      <c r="AH1688" s="466">
        <v>284</v>
      </c>
      <c r="AI1688" s="466">
        <v>281</v>
      </c>
      <c r="AJ1688" s="466">
        <v>335</v>
      </c>
      <c r="AK1688" s="466">
        <v>323</v>
      </c>
      <c r="AL1688" s="466">
        <v>328</v>
      </c>
      <c r="AM1688" s="466">
        <v>367</v>
      </c>
      <c r="AN1688" s="466">
        <v>351</v>
      </c>
      <c r="AO1688" s="466">
        <v>332</v>
      </c>
      <c r="AP1688" s="466">
        <v>370</v>
      </c>
      <c r="AQ1688" s="466">
        <v>364</v>
      </c>
      <c r="AR1688" s="466">
        <v>359</v>
      </c>
      <c r="AS1688" s="466">
        <v>386</v>
      </c>
      <c r="AT1688" s="466">
        <v>392</v>
      </c>
      <c r="AU1688" s="466">
        <v>365</v>
      </c>
      <c r="AV1688" s="466">
        <v>390</v>
      </c>
      <c r="AW1688" s="466">
        <v>400</v>
      </c>
      <c r="AX1688" s="466">
        <v>415</v>
      </c>
      <c r="AY1688" s="466">
        <v>443</v>
      </c>
      <c r="AZ1688" s="466">
        <v>404</v>
      </c>
      <c r="BA1688" s="466">
        <v>340</v>
      </c>
      <c r="BB1688" s="466">
        <v>352</v>
      </c>
      <c r="BC1688" s="466">
        <v>383</v>
      </c>
      <c r="BD1688" s="466">
        <v>384</v>
      </c>
      <c r="BE1688" s="466">
        <v>339</v>
      </c>
      <c r="BF1688" s="466">
        <v>282</v>
      </c>
      <c r="BG1688" s="466">
        <v>275</v>
      </c>
      <c r="BH1688" s="466">
        <v>319</v>
      </c>
      <c r="BI1688" s="466">
        <v>327</v>
      </c>
      <c r="BJ1688" s="466">
        <v>293</v>
      </c>
      <c r="BK1688" s="466">
        <v>329</v>
      </c>
      <c r="BL1688" s="466">
        <v>355</v>
      </c>
      <c r="BM1688" s="466">
        <v>387</v>
      </c>
      <c r="BN1688" s="466">
        <v>361</v>
      </c>
      <c r="BO1688" s="466">
        <v>411</v>
      </c>
      <c r="BP1688" s="466">
        <v>384</v>
      </c>
      <c r="BQ1688" s="466">
        <v>380</v>
      </c>
      <c r="BR1688" s="466">
        <v>420</v>
      </c>
      <c r="BS1688" s="466">
        <v>416</v>
      </c>
      <c r="BT1688" s="466">
        <v>425</v>
      </c>
      <c r="BU1688" s="466">
        <v>373</v>
      </c>
      <c r="BV1688" s="466">
        <v>394</v>
      </c>
      <c r="BW1688" s="466">
        <v>360</v>
      </c>
      <c r="BX1688" s="466">
        <v>376</v>
      </c>
      <c r="BY1688" s="466">
        <v>402</v>
      </c>
      <c r="BZ1688" s="466">
        <v>387</v>
      </c>
      <c r="CA1688" s="466">
        <v>318</v>
      </c>
      <c r="CB1688" s="466">
        <v>301</v>
      </c>
      <c r="CC1688" s="466">
        <v>292</v>
      </c>
      <c r="CD1688" s="466">
        <v>317</v>
      </c>
      <c r="CE1688" s="466">
        <v>281</v>
      </c>
      <c r="CF1688" s="466">
        <v>286</v>
      </c>
      <c r="CG1688" s="466">
        <v>288</v>
      </c>
      <c r="CH1688" s="466">
        <v>267</v>
      </c>
      <c r="CI1688" s="466">
        <v>309</v>
      </c>
      <c r="CJ1688" s="466">
        <v>297</v>
      </c>
      <c r="CK1688" s="466">
        <v>242</v>
      </c>
      <c r="CL1688" s="466">
        <v>195</v>
      </c>
      <c r="CM1688" s="466">
        <v>213</v>
      </c>
      <c r="CN1688" s="466">
        <v>203</v>
      </c>
      <c r="CO1688" s="466">
        <v>177</v>
      </c>
      <c r="CP1688" s="466">
        <v>164</v>
      </c>
      <c r="CQ1688" s="466">
        <v>109</v>
      </c>
      <c r="CR1688" s="466">
        <v>113</v>
      </c>
      <c r="CS1688" s="466">
        <v>109</v>
      </c>
      <c r="CT1688" s="466">
        <v>113</v>
      </c>
      <c r="CU1688" s="466">
        <v>76</v>
      </c>
      <c r="CV1688" s="466">
        <v>61</v>
      </c>
      <c r="CW1688" s="466">
        <v>67</v>
      </c>
      <c r="CX1688" s="466">
        <v>42</v>
      </c>
      <c r="CY1688" s="466">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ht="15" x14ac:dyDescent="0.25">
      <c r="A1689" s="30" t="s">
        <v>34</v>
      </c>
      <c r="B1689" s="1" t="s">
        <v>1722</v>
      </c>
      <c r="C1689" s="29" t="str">
        <f t="shared" si="330"/>
        <v>LA Wales - Monmouthshire</v>
      </c>
      <c r="D1689" s="50">
        <f t="shared" si="334"/>
        <v>40833</v>
      </c>
      <c r="E1689" s="50">
        <f t="shared" si="335"/>
        <v>43071</v>
      </c>
      <c r="F1689" s="51">
        <f t="shared" si="336"/>
        <v>94572</v>
      </c>
      <c r="G1689" s="51">
        <f t="shared" si="337"/>
        <v>46332</v>
      </c>
      <c r="H1689" s="52">
        <f t="shared" si="338"/>
        <v>48240</v>
      </c>
      <c r="I1689" s="910">
        <f t="shared" si="332"/>
        <v>40833</v>
      </c>
      <c r="J1689" s="910">
        <f t="shared" si="333"/>
        <v>43071</v>
      </c>
      <c r="K1689" s="49">
        <f t="shared" si="339"/>
        <v>8795</v>
      </c>
      <c r="L1689" s="50">
        <f t="shared" si="340"/>
        <v>8244</v>
      </c>
      <c r="M1689" s="466">
        <v>354</v>
      </c>
      <c r="N1689" s="466">
        <v>391</v>
      </c>
      <c r="O1689" s="466">
        <v>411</v>
      </c>
      <c r="P1689" s="466">
        <v>441</v>
      </c>
      <c r="Q1689" s="466">
        <v>402</v>
      </c>
      <c r="R1689" s="466">
        <v>455</v>
      </c>
      <c r="S1689" s="466">
        <v>488</v>
      </c>
      <c r="T1689" s="466">
        <v>496</v>
      </c>
      <c r="U1689" s="466">
        <v>504</v>
      </c>
      <c r="V1689" s="466">
        <v>507</v>
      </c>
      <c r="W1689" s="466">
        <v>510</v>
      </c>
      <c r="X1689" s="466">
        <v>540</v>
      </c>
      <c r="Y1689" s="466">
        <v>542</v>
      </c>
      <c r="Z1689" s="466">
        <v>520</v>
      </c>
      <c r="AA1689" s="466">
        <v>570</v>
      </c>
      <c r="AB1689" s="466">
        <v>571</v>
      </c>
      <c r="AC1689" s="466">
        <v>576</v>
      </c>
      <c r="AD1689" s="466">
        <v>517</v>
      </c>
      <c r="AE1689" s="466">
        <v>509</v>
      </c>
      <c r="AF1689" s="466">
        <v>359</v>
      </c>
      <c r="AG1689" s="466">
        <v>271</v>
      </c>
      <c r="AH1689" s="466">
        <v>359</v>
      </c>
      <c r="AI1689" s="466">
        <v>389</v>
      </c>
      <c r="AJ1689" s="466">
        <v>436</v>
      </c>
      <c r="AK1689" s="466">
        <v>476</v>
      </c>
      <c r="AL1689" s="466">
        <v>433</v>
      </c>
      <c r="AM1689" s="466">
        <v>508</v>
      </c>
      <c r="AN1689" s="466">
        <v>469</v>
      </c>
      <c r="AO1689" s="466">
        <v>470</v>
      </c>
      <c r="AP1689" s="466">
        <v>490</v>
      </c>
      <c r="AQ1689" s="466">
        <v>454</v>
      </c>
      <c r="AR1689" s="466">
        <v>531</v>
      </c>
      <c r="AS1689" s="466">
        <v>565</v>
      </c>
      <c r="AT1689" s="466">
        <v>516</v>
      </c>
      <c r="AU1689" s="466">
        <v>515</v>
      </c>
      <c r="AV1689" s="466">
        <v>485</v>
      </c>
      <c r="AW1689" s="466">
        <v>515</v>
      </c>
      <c r="AX1689" s="466">
        <v>481</v>
      </c>
      <c r="AY1689" s="466">
        <v>486</v>
      </c>
      <c r="AZ1689" s="466">
        <v>500</v>
      </c>
      <c r="BA1689" s="466">
        <v>512</v>
      </c>
      <c r="BB1689" s="466">
        <v>485</v>
      </c>
      <c r="BC1689" s="466">
        <v>470</v>
      </c>
      <c r="BD1689" s="466">
        <v>519</v>
      </c>
      <c r="BE1689" s="466">
        <v>521</v>
      </c>
      <c r="BF1689" s="466">
        <v>468</v>
      </c>
      <c r="BG1689" s="466">
        <v>528</v>
      </c>
      <c r="BH1689" s="466">
        <v>501</v>
      </c>
      <c r="BI1689" s="466">
        <v>548</v>
      </c>
      <c r="BJ1689" s="466">
        <v>544</v>
      </c>
      <c r="BK1689" s="466">
        <v>606</v>
      </c>
      <c r="BL1689" s="466">
        <v>670</v>
      </c>
      <c r="BM1689" s="466">
        <v>705</v>
      </c>
      <c r="BN1689" s="466">
        <v>652</v>
      </c>
      <c r="BO1689" s="466">
        <v>695</v>
      </c>
      <c r="BP1689" s="466">
        <v>766</v>
      </c>
      <c r="BQ1689" s="466">
        <v>752</v>
      </c>
      <c r="BR1689" s="466">
        <v>781</v>
      </c>
      <c r="BS1689" s="466">
        <v>754</v>
      </c>
      <c r="BT1689" s="466">
        <v>756</v>
      </c>
      <c r="BU1689" s="466">
        <v>776</v>
      </c>
      <c r="BV1689" s="466">
        <v>719</v>
      </c>
      <c r="BW1689" s="466">
        <v>715</v>
      </c>
      <c r="BX1689" s="466">
        <v>664</v>
      </c>
      <c r="BY1689" s="466">
        <v>631</v>
      </c>
      <c r="BZ1689" s="466">
        <v>679</v>
      </c>
      <c r="CA1689" s="466">
        <v>623</v>
      </c>
      <c r="CB1689" s="466">
        <v>575</v>
      </c>
      <c r="CC1689" s="466">
        <v>599</v>
      </c>
      <c r="CD1689" s="466">
        <v>561</v>
      </c>
      <c r="CE1689" s="466">
        <v>597</v>
      </c>
      <c r="CF1689" s="466">
        <v>600</v>
      </c>
      <c r="CG1689" s="466">
        <v>564</v>
      </c>
      <c r="CH1689" s="466">
        <v>619</v>
      </c>
      <c r="CI1689" s="466">
        <v>586</v>
      </c>
      <c r="CJ1689" s="466">
        <v>582</v>
      </c>
      <c r="CK1689" s="466">
        <v>641</v>
      </c>
      <c r="CL1689" s="466">
        <v>477</v>
      </c>
      <c r="CM1689" s="466">
        <v>455</v>
      </c>
      <c r="CN1689" s="466">
        <v>468</v>
      </c>
      <c r="CO1689" s="466">
        <v>410</v>
      </c>
      <c r="CP1689" s="466">
        <v>349</v>
      </c>
      <c r="CQ1689" s="466">
        <v>293</v>
      </c>
      <c r="CR1689" s="466">
        <v>318</v>
      </c>
      <c r="CS1689" s="466">
        <v>263</v>
      </c>
      <c r="CT1689" s="466">
        <v>221</v>
      </c>
      <c r="CU1689" s="466">
        <v>198</v>
      </c>
      <c r="CV1689" s="466">
        <v>191</v>
      </c>
      <c r="CW1689" s="466">
        <v>149</v>
      </c>
      <c r="CX1689" s="466">
        <v>137</v>
      </c>
      <c r="CY1689" s="466">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ht="15" x14ac:dyDescent="0.25">
      <c r="A1690" s="30" t="s">
        <v>34</v>
      </c>
      <c r="B1690" s="1" t="s">
        <v>1723</v>
      </c>
      <c r="C1690" s="29" t="str">
        <f t="shared" si="330"/>
        <v>LA Wales - Neath Port Talbot</v>
      </c>
      <c r="D1690" s="50">
        <f t="shared" si="334"/>
        <v>60995</v>
      </c>
      <c r="E1690" s="50">
        <f t="shared" si="335"/>
        <v>64086</v>
      </c>
      <c r="F1690" s="51">
        <f t="shared" si="336"/>
        <v>142898</v>
      </c>
      <c r="G1690" s="51">
        <f t="shared" si="337"/>
        <v>70051</v>
      </c>
      <c r="H1690" s="52">
        <f t="shared" si="338"/>
        <v>72847</v>
      </c>
      <c r="I1690" s="910">
        <f t="shared" si="332"/>
        <v>60995</v>
      </c>
      <c r="J1690" s="910">
        <f t="shared" si="333"/>
        <v>64086</v>
      </c>
      <c r="K1690" s="49">
        <f t="shared" si="339"/>
        <v>14305</v>
      </c>
      <c r="L1690" s="50">
        <f t="shared" si="340"/>
        <v>13687</v>
      </c>
      <c r="M1690" s="466">
        <v>619</v>
      </c>
      <c r="N1690" s="466">
        <v>647</v>
      </c>
      <c r="O1690" s="466">
        <v>662</v>
      </c>
      <c r="P1690" s="466">
        <v>656</v>
      </c>
      <c r="Q1690" s="466">
        <v>714</v>
      </c>
      <c r="R1690" s="466">
        <v>779</v>
      </c>
      <c r="S1690" s="466">
        <v>782</v>
      </c>
      <c r="T1690" s="466">
        <v>821</v>
      </c>
      <c r="U1690" s="466">
        <v>822</v>
      </c>
      <c r="V1690" s="466">
        <v>830</v>
      </c>
      <c r="W1690" s="466">
        <v>797</v>
      </c>
      <c r="X1690" s="466">
        <v>927</v>
      </c>
      <c r="Y1690" s="466">
        <v>928</v>
      </c>
      <c r="Z1690" s="466">
        <v>867</v>
      </c>
      <c r="AA1690" s="466">
        <v>870</v>
      </c>
      <c r="AB1690" s="466">
        <v>876</v>
      </c>
      <c r="AC1690" s="466">
        <v>850</v>
      </c>
      <c r="AD1690" s="466">
        <v>858</v>
      </c>
      <c r="AE1690" s="466">
        <v>1006</v>
      </c>
      <c r="AF1690" s="466">
        <v>1747</v>
      </c>
      <c r="AG1690" s="466">
        <v>932</v>
      </c>
      <c r="AH1690" s="466">
        <v>866</v>
      </c>
      <c r="AI1690" s="466">
        <v>586</v>
      </c>
      <c r="AJ1690" s="466">
        <v>608</v>
      </c>
      <c r="AK1690" s="466">
        <v>672</v>
      </c>
      <c r="AL1690" s="466">
        <v>707</v>
      </c>
      <c r="AM1690" s="466">
        <v>788</v>
      </c>
      <c r="AN1690" s="466">
        <v>800</v>
      </c>
      <c r="AO1690" s="466">
        <v>814</v>
      </c>
      <c r="AP1690" s="466">
        <v>799</v>
      </c>
      <c r="AQ1690" s="466">
        <v>859</v>
      </c>
      <c r="AR1690" s="466">
        <v>911</v>
      </c>
      <c r="AS1690" s="466">
        <v>868</v>
      </c>
      <c r="AT1690" s="466">
        <v>869</v>
      </c>
      <c r="AU1690" s="466">
        <v>859</v>
      </c>
      <c r="AV1690" s="466">
        <v>835</v>
      </c>
      <c r="AW1690" s="466">
        <v>847</v>
      </c>
      <c r="AX1690" s="466">
        <v>917</v>
      </c>
      <c r="AY1690" s="466">
        <v>882</v>
      </c>
      <c r="AZ1690" s="466">
        <v>884</v>
      </c>
      <c r="BA1690" s="466">
        <v>840</v>
      </c>
      <c r="BB1690" s="466">
        <v>830</v>
      </c>
      <c r="BC1690" s="466">
        <v>824</v>
      </c>
      <c r="BD1690" s="466">
        <v>817</v>
      </c>
      <c r="BE1690" s="466">
        <v>864</v>
      </c>
      <c r="BF1690" s="466">
        <v>816</v>
      </c>
      <c r="BG1690" s="466">
        <v>750</v>
      </c>
      <c r="BH1690" s="466">
        <v>734</v>
      </c>
      <c r="BI1690" s="466">
        <v>817</v>
      </c>
      <c r="BJ1690" s="466">
        <v>770</v>
      </c>
      <c r="BK1690" s="466">
        <v>857</v>
      </c>
      <c r="BL1690" s="466">
        <v>860</v>
      </c>
      <c r="BM1690" s="466">
        <v>958</v>
      </c>
      <c r="BN1690" s="466">
        <v>900</v>
      </c>
      <c r="BO1690" s="466">
        <v>942</v>
      </c>
      <c r="BP1690" s="466">
        <v>998</v>
      </c>
      <c r="BQ1690" s="466">
        <v>956</v>
      </c>
      <c r="BR1690" s="466">
        <v>991</v>
      </c>
      <c r="BS1690" s="466">
        <v>999</v>
      </c>
      <c r="BT1690" s="466">
        <v>1046</v>
      </c>
      <c r="BU1690" s="466">
        <v>982</v>
      </c>
      <c r="BV1690" s="466">
        <v>965</v>
      </c>
      <c r="BW1690" s="466">
        <v>934</v>
      </c>
      <c r="BX1690" s="466">
        <v>956</v>
      </c>
      <c r="BY1690" s="466">
        <v>878</v>
      </c>
      <c r="BZ1690" s="466">
        <v>985</v>
      </c>
      <c r="CA1690" s="466">
        <v>869</v>
      </c>
      <c r="CB1690" s="466">
        <v>790</v>
      </c>
      <c r="CC1690" s="466">
        <v>786</v>
      </c>
      <c r="CD1690" s="466">
        <v>774</v>
      </c>
      <c r="CE1690" s="466">
        <v>795</v>
      </c>
      <c r="CF1690" s="466">
        <v>752</v>
      </c>
      <c r="CG1690" s="466">
        <v>699</v>
      </c>
      <c r="CH1690" s="466">
        <v>763</v>
      </c>
      <c r="CI1690" s="466">
        <v>726</v>
      </c>
      <c r="CJ1690" s="466">
        <v>807</v>
      </c>
      <c r="CK1690" s="466">
        <v>778</v>
      </c>
      <c r="CL1690" s="466">
        <v>554</v>
      </c>
      <c r="CM1690" s="466">
        <v>548</v>
      </c>
      <c r="CN1690" s="466">
        <v>529</v>
      </c>
      <c r="CO1690" s="466">
        <v>478</v>
      </c>
      <c r="CP1690" s="466">
        <v>413</v>
      </c>
      <c r="CQ1690" s="466">
        <v>336</v>
      </c>
      <c r="CR1690" s="466">
        <v>345</v>
      </c>
      <c r="CS1690" s="466">
        <v>292</v>
      </c>
      <c r="CT1690" s="466">
        <v>260</v>
      </c>
      <c r="CU1690" s="466">
        <v>231</v>
      </c>
      <c r="CV1690" s="466">
        <v>207</v>
      </c>
      <c r="CW1690" s="466">
        <v>150</v>
      </c>
      <c r="CX1690" s="466">
        <v>147</v>
      </c>
      <c r="CY1690" s="466">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ht="15" x14ac:dyDescent="0.25">
      <c r="A1691" s="30" t="s">
        <v>34</v>
      </c>
      <c r="B1691" s="1" t="s">
        <v>1724</v>
      </c>
      <c r="C1691" s="29" t="str">
        <f t="shared" si="330"/>
        <v>LA Wales - Newport</v>
      </c>
      <c r="D1691" s="50">
        <f t="shared" si="334"/>
        <v>68304</v>
      </c>
      <c r="E1691" s="50">
        <f t="shared" si="335"/>
        <v>70650</v>
      </c>
      <c r="F1691" s="51">
        <f t="shared" si="336"/>
        <v>163628</v>
      </c>
      <c r="G1691" s="51">
        <f t="shared" si="337"/>
        <v>80936</v>
      </c>
      <c r="H1691" s="52">
        <f t="shared" si="338"/>
        <v>82692</v>
      </c>
      <c r="I1691" s="910">
        <f t="shared" si="332"/>
        <v>68304</v>
      </c>
      <c r="J1691" s="910">
        <f t="shared" si="333"/>
        <v>70650</v>
      </c>
      <c r="K1691" s="49">
        <f t="shared" si="339"/>
        <v>18943</v>
      </c>
      <c r="L1691" s="50">
        <f t="shared" si="340"/>
        <v>18093</v>
      </c>
      <c r="M1691" s="466">
        <v>935</v>
      </c>
      <c r="N1691" s="466">
        <v>1016</v>
      </c>
      <c r="O1691" s="466">
        <v>1007</v>
      </c>
      <c r="P1691" s="466">
        <v>1009</v>
      </c>
      <c r="Q1691" s="466">
        <v>1067</v>
      </c>
      <c r="R1691" s="466">
        <v>1039</v>
      </c>
      <c r="S1691" s="466">
        <v>1035</v>
      </c>
      <c r="T1691" s="466">
        <v>1224</v>
      </c>
      <c r="U1691" s="466">
        <v>1104</v>
      </c>
      <c r="V1691" s="466">
        <v>1054</v>
      </c>
      <c r="W1691" s="466">
        <v>1100</v>
      </c>
      <c r="X1691" s="466">
        <v>1042</v>
      </c>
      <c r="Y1691" s="466">
        <v>1081</v>
      </c>
      <c r="Z1691" s="466">
        <v>1049</v>
      </c>
      <c r="AA1691" s="466">
        <v>1137</v>
      </c>
      <c r="AB1691" s="466">
        <v>1129</v>
      </c>
      <c r="AC1691" s="466">
        <v>958</v>
      </c>
      <c r="AD1691" s="466">
        <v>957</v>
      </c>
      <c r="AE1691" s="466">
        <v>959</v>
      </c>
      <c r="AF1691" s="466">
        <v>850</v>
      </c>
      <c r="AG1691" s="466">
        <v>751</v>
      </c>
      <c r="AH1691" s="466">
        <v>735</v>
      </c>
      <c r="AI1691" s="466">
        <v>769</v>
      </c>
      <c r="AJ1691" s="466">
        <v>894</v>
      </c>
      <c r="AK1691" s="466">
        <v>1005</v>
      </c>
      <c r="AL1691" s="466">
        <v>1025</v>
      </c>
      <c r="AM1691" s="466">
        <v>1092</v>
      </c>
      <c r="AN1691" s="466">
        <v>1091</v>
      </c>
      <c r="AO1691" s="466">
        <v>1099</v>
      </c>
      <c r="AP1691" s="466">
        <v>1142</v>
      </c>
      <c r="AQ1691" s="466">
        <v>1308</v>
      </c>
      <c r="AR1691" s="466">
        <v>1286</v>
      </c>
      <c r="AS1691" s="466">
        <v>1324</v>
      </c>
      <c r="AT1691" s="466">
        <v>1217</v>
      </c>
      <c r="AU1691" s="466">
        <v>1325</v>
      </c>
      <c r="AV1691" s="466">
        <v>1387</v>
      </c>
      <c r="AW1691" s="466">
        <v>1245</v>
      </c>
      <c r="AX1691" s="466">
        <v>1190</v>
      </c>
      <c r="AY1691" s="466">
        <v>1291</v>
      </c>
      <c r="AZ1691" s="466">
        <v>1168</v>
      </c>
      <c r="BA1691" s="466">
        <v>1049</v>
      </c>
      <c r="BB1691" s="466">
        <v>1062</v>
      </c>
      <c r="BC1691" s="466">
        <v>1069</v>
      </c>
      <c r="BD1691" s="466">
        <v>1123</v>
      </c>
      <c r="BE1691" s="466">
        <v>1050</v>
      </c>
      <c r="BF1691" s="466">
        <v>962</v>
      </c>
      <c r="BG1691" s="466">
        <v>915</v>
      </c>
      <c r="BH1691" s="466">
        <v>925</v>
      </c>
      <c r="BI1691" s="466">
        <v>956</v>
      </c>
      <c r="BJ1691" s="466">
        <v>945</v>
      </c>
      <c r="BK1691" s="466">
        <v>1005</v>
      </c>
      <c r="BL1691" s="466">
        <v>980</v>
      </c>
      <c r="BM1691" s="466">
        <v>1087</v>
      </c>
      <c r="BN1691" s="466">
        <v>1072</v>
      </c>
      <c r="BO1691" s="466">
        <v>1118</v>
      </c>
      <c r="BP1691" s="466">
        <v>929</v>
      </c>
      <c r="BQ1691" s="466">
        <v>1068</v>
      </c>
      <c r="BR1691" s="466">
        <v>1043</v>
      </c>
      <c r="BS1691" s="466">
        <v>1035</v>
      </c>
      <c r="BT1691" s="466">
        <v>1016</v>
      </c>
      <c r="BU1691" s="466">
        <v>1017</v>
      </c>
      <c r="BV1691" s="466">
        <v>915</v>
      </c>
      <c r="BW1691" s="466">
        <v>967</v>
      </c>
      <c r="BX1691" s="466">
        <v>878</v>
      </c>
      <c r="BY1691" s="466">
        <v>955</v>
      </c>
      <c r="BZ1691" s="466">
        <v>826</v>
      </c>
      <c r="CA1691" s="466">
        <v>782</v>
      </c>
      <c r="CB1691" s="466">
        <v>662</v>
      </c>
      <c r="CC1691" s="466">
        <v>663</v>
      </c>
      <c r="CD1691" s="466">
        <v>706</v>
      </c>
      <c r="CE1691" s="466">
        <v>734</v>
      </c>
      <c r="CF1691" s="466">
        <v>662</v>
      </c>
      <c r="CG1691" s="466">
        <v>588</v>
      </c>
      <c r="CH1691" s="466">
        <v>632</v>
      </c>
      <c r="CI1691" s="466">
        <v>601</v>
      </c>
      <c r="CJ1691" s="466">
        <v>678</v>
      </c>
      <c r="CK1691" s="466">
        <v>722</v>
      </c>
      <c r="CL1691" s="466">
        <v>491</v>
      </c>
      <c r="CM1691" s="466">
        <v>489</v>
      </c>
      <c r="CN1691" s="466">
        <v>471</v>
      </c>
      <c r="CO1691" s="466">
        <v>428</v>
      </c>
      <c r="CP1691" s="466">
        <v>358</v>
      </c>
      <c r="CQ1691" s="466">
        <v>296</v>
      </c>
      <c r="CR1691" s="466">
        <v>291</v>
      </c>
      <c r="CS1691" s="466">
        <v>281</v>
      </c>
      <c r="CT1691" s="466">
        <v>226</v>
      </c>
      <c r="CU1691" s="466">
        <v>209</v>
      </c>
      <c r="CV1691" s="466">
        <v>199</v>
      </c>
      <c r="CW1691" s="466">
        <v>141</v>
      </c>
      <c r="CX1691" s="466">
        <v>118</v>
      </c>
      <c r="CY1691" s="466">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ht="15" x14ac:dyDescent="0.25">
      <c r="A1692" s="30" t="s">
        <v>34</v>
      </c>
      <c r="B1692" s="1" t="s">
        <v>1725</v>
      </c>
      <c r="C1692" s="29" t="str">
        <f t="shared" si="330"/>
        <v>LA Wales - Pembrokeshire</v>
      </c>
      <c r="D1692" s="50">
        <f t="shared" si="334"/>
        <v>53182</v>
      </c>
      <c r="E1692" s="50">
        <f t="shared" si="335"/>
        <v>56996</v>
      </c>
      <c r="F1692" s="51">
        <f t="shared" si="336"/>
        <v>125006</v>
      </c>
      <c r="G1692" s="51">
        <f t="shared" si="337"/>
        <v>60812</v>
      </c>
      <c r="H1692" s="52">
        <f t="shared" si="338"/>
        <v>64194</v>
      </c>
      <c r="I1692" s="910">
        <f t="shared" si="332"/>
        <v>53182</v>
      </c>
      <c r="J1692" s="910">
        <f t="shared" si="333"/>
        <v>56996</v>
      </c>
      <c r="K1692" s="49">
        <f t="shared" si="339"/>
        <v>12060</v>
      </c>
      <c r="L1692" s="50">
        <f t="shared" si="340"/>
        <v>11425</v>
      </c>
      <c r="M1692" s="466">
        <v>527</v>
      </c>
      <c r="N1692" s="466">
        <v>557</v>
      </c>
      <c r="O1692" s="466">
        <v>555</v>
      </c>
      <c r="P1692" s="466">
        <v>581</v>
      </c>
      <c r="Q1692" s="466">
        <v>606</v>
      </c>
      <c r="R1692" s="466">
        <v>651</v>
      </c>
      <c r="S1692" s="466">
        <v>642</v>
      </c>
      <c r="T1692" s="466">
        <v>679</v>
      </c>
      <c r="U1692" s="466">
        <v>704</v>
      </c>
      <c r="V1692" s="466">
        <v>714</v>
      </c>
      <c r="W1692" s="466">
        <v>705</v>
      </c>
      <c r="X1692" s="466">
        <v>709</v>
      </c>
      <c r="Y1692" s="466">
        <v>757</v>
      </c>
      <c r="Z1692" s="466">
        <v>735</v>
      </c>
      <c r="AA1692" s="466">
        <v>698</v>
      </c>
      <c r="AB1692" s="466">
        <v>780</v>
      </c>
      <c r="AC1692" s="466">
        <v>696</v>
      </c>
      <c r="AD1692" s="466">
        <v>764</v>
      </c>
      <c r="AE1692" s="466">
        <v>721</v>
      </c>
      <c r="AF1692" s="466">
        <v>587</v>
      </c>
      <c r="AG1692" s="466">
        <v>490</v>
      </c>
      <c r="AH1692" s="466">
        <v>500</v>
      </c>
      <c r="AI1692" s="466">
        <v>596</v>
      </c>
      <c r="AJ1692" s="466">
        <v>641</v>
      </c>
      <c r="AK1692" s="466">
        <v>603</v>
      </c>
      <c r="AL1692" s="466">
        <v>650</v>
      </c>
      <c r="AM1692" s="466">
        <v>669</v>
      </c>
      <c r="AN1692" s="466">
        <v>616</v>
      </c>
      <c r="AO1692" s="466">
        <v>532</v>
      </c>
      <c r="AP1692" s="466">
        <v>583</v>
      </c>
      <c r="AQ1692" s="466">
        <v>655</v>
      </c>
      <c r="AR1692" s="466">
        <v>732</v>
      </c>
      <c r="AS1692" s="466">
        <v>702</v>
      </c>
      <c r="AT1692" s="466">
        <v>647</v>
      </c>
      <c r="AU1692" s="466">
        <v>607</v>
      </c>
      <c r="AV1692" s="466">
        <v>714</v>
      </c>
      <c r="AW1692" s="466">
        <v>658</v>
      </c>
      <c r="AX1692" s="466">
        <v>651</v>
      </c>
      <c r="AY1692" s="466">
        <v>619</v>
      </c>
      <c r="AZ1692" s="466">
        <v>628</v>
      </c>
      <c r="BA1692" s="466">
        <v>616</v>
      </c>
      <c r="BB1692" s="466">
        <v>626</v>
      </c>
      <c r="BC1692" s="466">
        <v>619</v>
      </c>
      <c r="BD1692" s="466">
        <v>667</v>
      </c>
      <c r="BE1692" s="466">
        <v>608</v>
      </c>
      <c r="BF1692" s="466">
        <v>582</v>
      </c>
      <c r="BG1692" s="466">
        <v>557</v>
      </c>
      <c r="BH1692" s="466">
        <v>583</v>
      </c>
      <c r="BI1692" s="466">
        <v>621</v>
      </c>
      <c r="BJ1692" s="466">
        <v>660</v>
      </c>
      <c r="BK1692" s="466">
        <v>725</v>
      </c>
      <c r="BL1692" s="466">
        <v>748</v>
      </c>
      <c r="BM1692" s="466">
        <v>771</v>
      </c>
      <c r="BN1692" s="466">
        <v>821</v>
      </c>
      <c r="BO1692" s="466">
        <v>820</v>
      </c>
      <c r="BP1692" s="466">
        <v>859</v>
      </c>
      <c r="BQ1692" s="466">
        <v>918</v>
      </c>
      <c r="BR1692" s="466">
        <v>929</v>
      </c>
      <c r="BS1692" s="466">
        <v>940</v>
      </c>
      <c r="BT1692" s="466">
        <v>906</v>
      </c>
      <c r="BU1692" s="466">
        <v>1025</v>
      </c>
      <c r="BV1692" s="466">
        <v>987</v>
      </c>
      <c r="BW1692" s="466">
        <v>922</v>
      </c>
      <c r="BX1692" s="466">
        <v>902</v>
      </c>
      <c r="BY1692" s="466">
        <v>979</v>
      </c>
      <c r="BZ1692" s="466">
        <v>904</v>
      </c>
      <c r="CA1692" s="466">
        <v>858</v>
      </c>
      <c r="CB1692" s="466">
        <v>861</v>
      </c>
      <c r="CC1692" s="466">
        <v>859</v>
      </c>
      <c r="CD1692" s="466">
        <v>881</v>
      </c>
      <c r="CE1692" s="466">
        <v>858</v>
      </c>
      <c r="CF1692" s="466">
        <v>788</v>
      </c>
      <c r="CG1692" s="466">
        <v>819</v>
      </c>
      <c r="CH1692" s="466">
        <v>819</v>
      </c>
      <c r="CI1692" s="466">
        <v>769</v>
      </c>
      <c r="CJ1692" s="466">
        <v>808</v>
      </c>
      <c r="CK1692" s="466">
        <v>861</v>
      </c>
      <c r="CL1692" s="466">
        <v>588</v>
      </c>
      <c r="CM1692" s="466">
        <v>613</v>
      </c>
      <c r="CN1692" s="466">
        <v>589</v>
      </c>
      <c r="CO1692" s="466">
        <v>511</v>
      </c>
      <c r="CP1692" s="466">
        <v>462</v>
      </c>
      <c r="CQ1692" s="466">
        <v>433</v>
      </c>
      <c r="CR1692" s="466">
        <v>384</v>
      </c>
      <c r="CS1692" s="466">
        <v>345</v>
      </c>
      <c r="CT1692" s="466">
        <v>297</v>
      </c>
      <c r="CU1692" s="466">
        <v>234</v>
      </c>
      <c r="CV1692" s="466">
        <v>223</v>
      </c>
      <c r="CW1692" s="466">
        <v>188</v>
      </c>
      <c r="CX1692" s="466">
        <v>113</v>
      </c>
      <c r="CY1692" s="466">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ht="15" x14ac:dyDescent="0.25">
      <c r="A1693" s="30" t="s">
        <v>34</v>
      </c>
      <c r="B1693" s="1" t="s">
        <v>1726</v>
      </c>
      <c r="C1693" s="29" t="str">
        <f t="shared" si="330"/>
        <v>LA Wales - Powys</v>
      </c>
      <c r="D1693" s="50">
        <f>I1693</f>
        <v>58770</v>
      </c>
      <c r="E1693" s="50">
        <f>J1693</f>
        <v>60885</v>
      </c>
      <c r="F1693" s="51">
        <f>G1693+H1693</f>
        <v>134439</v>
      </c>
      <c r="G1693" s="51">
        <f>SUM(M1693:CY1693)</f>
        <v>66415</v>
      </c>
      <c r="H1693" s="52">
        <f>SUM(CZ1693:GL1693)</f>
        <v>68024</v>
      </c>
      <c r="I1693" s="910">
        <f t="shared" si="332"/>
        <v>58770</v>
      </c>
      <c r="J1693" s="910">
        <f t="shared" si="333"/>
        <v>60885</v>
      </c>
      <c r="K1693" s="49">
        <f>SUM(M1693:AD1693)</f>
        <v>12091</v>
      </c>
      <c r="L1693" s="50">
        <f>SUM(CZ1693:DQ1693)</f>
        <v>11333</v>
      </c>
      <c r="M1693" s="466">
        <v>500</v>
      </c>
      <c r="N1693" s="466">
        <v>567</v>
      </c>
      <c r="O1693" s="466">
        <v>567</v>
      </c>
      <c r="P1693" s="466">
        <v>565</v>
      </c>
      <c r="Q1693" s="466">
        <v>628</v>
      </c>
      <c r="R1693" s="466">
        <v>679</v>
      </c>
      <c r="S1693" s="466">
        <v>663</v>
      </c>
      <c r="T1693" s="466">
        <v>649</v>
      </c>
      <c r="U1693" s="466">
        <v>706</v>
      </c>
      <c r="V1693" s="466">
        <v>704</v>
      </c>
      <c r="W1693" s="466">
        <v>721</v>
      </c>
      <c r="X1693" s="466">
        <v>696</v>
      </c>
      <c r="Y1693" s="466">
        <v>721</v>
      </c>
      <c r="Z1693" s="466">
        <v>714</v>
      </c>
      <c r="AA1693" s="466">
        <v>729</v>
      </c>
      <c r="AB1693" s="466">
        <v>832</v>
      </c>
      <c r="AC1693" s="466">
        <v>724</v>
      </c>
      <c r="AD1693" s="466">
        <v>726</v>
      </c>
      <c r="AE1693" s="466">
        <v>743</v>
      </c>
      <c r="AF1693" s="466">
        <v>546</v>
      </c>
      <c r="AG1693" s="466">
        <v>499</v>
      </c>
      <c r="AH1693" s="466">
        <v>488</v>
      </c>
      <c r="AI1693" s="466">
        <v>542</v>
      </c>
      <c r="AJ1693" s="466">
        <v>618</v>
      </c>
      <c r="AK1693" s="466">
        <v>731</v>
      </c>
      <c r="AL1693" s="466">
        <v>629</v>
      </c>
      <c r="AM1693" s="466">
        <v>657</v>
      </c>
      <c r="AN1693" s="466">
        <v>702</v>
      </c>
      <c r="AO1693" s="466">
        <v>637</v>
      </c>
      <c r="AP1693" s="466">
        <v>685</v>
      </c>
      <c r="AQ1693" s="466">
        <v>668</v>
      </c>
      <c r="AR1693" s="466">
        <v>675</v>
      </c>
      <c r="AS1693" s="466">
        <v>697</v>
      </c>
      <c r="AT1693" s="466">
        <v>686</v>
      </c>
      <c r="AU1693" s="466">
        <v>676</v>
      </c>
      <c r="AV1693" s="466">
        <v>708</v>
      </c>
      <c r="AW1693" s="466">
        <v>618</v>
      </c>
      <c r="AX1693" s="466">
        <v>646</v>
      </c>
      <c r="AY1693" s="466">
        <v>707</v>
      </c>
      <c r="AZ1693" s="466">
        <v>646</v>
      </c>
      <c r="BA1693" s="466">
        <v>628</v>
      </c>
      <c r="BB1693" s="466">
        <v>688</v>
      </c>
      <c r="BC1693" s="466">
        <v>664</v>
      </c>
      <c r="BD1693" s="466">
        <v>683</v>
      </c>
      <c r="BE1693" s="466">
        <v>662</v>
      </c>
      <c r="BF1693" s="466">
        <v>629</v>
      </c>
      <c r="BG1693" s="466">
        <v>651</v>
      </c>
      <c r="BH1693" s="466">
        <v>664</v>
      </c>
      <c r="BI1693" s="466">
        <v>737</v>
      </c>
      <c r="BJ1693" s="466">
        <v>727</v>
      </c>
      <c r="BK1693" s="466">
        <v>742</v>
      </c>
      <c r="BL1693" s="466">
        <v>939</v>
      </c>
      <c r="BM1693" s="466">
        <v>931</v>
      </c>
      <c r="BN1693" s="466">
        <v>885</v>
      </c>
      <c r="BO1693" s="466">
        <v>995</v>
      </c>
      <c r="BP1693" s="466">
        <v>947</v>
      </c>
      <c r="BQ1693" s="466">
        <v>1071</v>
      </c>
      <c r="BR1693" s="466">
        <v>1051</v>
      </c>
      <c r="BS1693" s="466">
        <v>1105</v>
      </c>
      <c r="BT1693" s="466">
        <v>1052</v>
      </c>
      <c r="BU1693" s="466">
        <v>1097</v>
      </c>
      <c r="BV1693" s="466">
        <v>1105</v>
      </c>
      <c r="BW1693" s="466">
        <v>1093</v>
      </c>
      <c r="BX1693" s="466">
        <v>1092</v>
      </c>
      <c r="BY1693" s="466">
        <v>1073</v>
      </c>
      <c r="BZ1693" s="466">
        <v>974</v>
      </c>
      <c r="CA1693" s="466">
        <v>1011</v>
      </c>
      <c r="CB1693" s="466">
        <v>1034</v>
      </c>
      <c r="CC1693" s="466">
        <v>919</v>
      </c>
      <c r="CD1693" s="466">
        <v>973</v>
      </c>
      <c r="CE1693" s="466">
        <v>971</v>
      </c>
      <c r="CF1693" s="466">
        <v>935</v>
      </c>
      <c r="CG1693" s="466">
        <v>898</v>
      </c>
      <c r="CH1693" s="466">
        <v>940</v>
      </c>
      <c r="CI1693" s="466">
        <v>949</v>
      </c>
      <c r="CJ1693" s="466">
        <v>1019</v>
      </c>
      <c r="CK1693" s="466">
        <v>991</v>
      </c>
      <c r="CL1693" s="466">
        <v>736</v>
      </c>
      <c r="CM1693" s="466">
        <v>674</v>
      </c>
      <c r="CN1693" s="466">
        <v>776</v>
      </c>
      <c r="CO1693" s="466">
        <v>629</v>
      </c>
      <c r="CP1693" s="466">
        <v>531</v>
      </c>
      <c r="CQ1693" s="466">
        <v>455</v>
      </c>
      <c r="CR1693" s="466">
        <v>447</v>
      </c>
      <c r="CS1693" s="466">
        <v>377</v>
      </c>
      <c r="CT1693" s="466">
        <v>377</v>
      </c>
      <c r="CU1693" s="466">
        <v>326</v>
      </c>
      <c r="CV1693" s="466">
        <v>256</v>
      </c>
      <c r="CW1693" s="466">
        <v>251</v>
      </c>
      <c r="CX1693" s="466">
        <v>205</v>
      </c>
      <c r="CY1693" s="466">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ht="15" x14ac:dyDescent="0.25">
      <c r="A1694" s="30" t="s">
        <v>34</v>
      </c>
      <c r="B1694" s="1" t="s">
        <v>1727</v>
      </c>
      <c r="C1694" s="29" t="str">
        <f t="shared" si="330"/>
        <v>LA Wales - Rhondda Cynon Taf</v>
      </c>
      <c r="D1694" s="50">
        <f t="shared" si="334"/>
        <v>102488</v>
      </c>
      <c r="E1694" s="50">
        <f t="shared" si="335"/>
        <v>107253</v>
      </c>
      <c r="F1694" s="51">
        <f t="shared" si="336"/>
        <v>241178</v>
      </c>
      <c r="G1694" s="51">
        <f t="shared" si="337"/>
        <v>118551</v>
      </c>
      <c r="H1694" s="52">
        <f t="shared" si="338"/>
        <v>122627</v>
      </c>
      <c r="I1694" s="910">
        <f t="shared" si="332"/>
        <v>102488</v>
      </c>
      <c r="J1694" s="910">
        <f t="shared" si="333"/>
        <v>107253</v>
      </c>
      <c r="K1694" s="49">
        <f t="shared" si="339"/>
        <v>24981</v>
      </c>
      <c r="L1694" s="50">
        <f t="shared" si="340"/>
        <v>23920</v>
      </c>
      <c r="M1694" s="466">
        <v>1140</v>
      </c>
      <c r="N1694" s="466">
        <v>1193</v>
      </c>
      <c r="O1694" s="466">
        <v>1210</v>
      </c>
      <c r="P1694" s="466">
        <v>1259</v>
      </c>
      <c r="Q1694" s="466">
        <v>1323</v>
      </c>
      <c r="R1694" s="466">
        <v>1394</v>
      </c>
      <c r="S1694" s="466">
        <v>1347</v>
      </c>
      <c r="T1694" s="466">
        <v>1353</v>
      </c>
      <c r="U1694" s="466">
        <v>1441</v>
      </c>
      <c r="V1694" s="466">
        <v>1459</v>
      </c>
      <c r="W1694" s="466">
        <v>1469</v>
      </c>
      <c r="X1694" s="466">
        <v>1475</v>
      </c>
      <c r="Y1694" s="466">
        <v>1526</v>
      </c>
      <c r="Z1694" s="466">
        <v>1426</v>
      </c>
      <c r="AA1694" s="466">
        <v>1603</v>
      </c>
      <c r="AB1694" s="466">
        <v>1474</v>
      </c>
      <c r="AC1694" s="466">
        <v>1488</v>
      </c>
      <c r="AD1694" s="466">
        <v>1401</v>
      </c>
      <c r="AE1694" s="466">
        <v>1439</v>
      </c>
      <c r="AF1694" s="466">
        <v>1327</v>
      </c>
      <c r="AG1694" s="466">
        <v>1440</v>
      </c>
      <c r="AH1694" s="466">
        <v>1440</v>
      </c>
      <c r="AI1694" s="466">
        <v>1500</v>
      </c>
      <c r="AJ1694" s="466">
        <v>1367</v>
      </c>
      <c r="AK1694" s="466">
        <v>1559</v>
      </c>
      <c r="AL1694" s="466">
        <v>1408</v>
      </c>
      <c r="AM1694" s="466">
        <v>1581</v>
      </c>
      <c r="AN1694" s="466">
        <v>1460</v>
      </c>
      <c r="AO1694" s="466">
        <v>1582</v>
      </c>
      <c r="AP1694" s="466">
        <v>1538</v>
      </c>
      <c r="AQ1694" s="466">
        <v>1616</v>
      </c>
      <c r="AR1694" s="466">
        <v>1610</v>
      </c>
      <c r="AS1694" s="466">
        <v>1537</v>
      </c>
      <c r="AT1694" s="466">
        <v>1739</v>
      </c>
      <c r="AU1694" s="466">
        <v>1696</v>
      </c>
      <c r="AV1694" s="466">
        <v>1559</v>
      </c>
      <c r="AW1694" s="466">
        <v>1589</v>
      </c>
      <c r="AX1694" s="466">
        <v>1564</v>
      </c>
      <c r="AY1694" s="466">
        <v>1593</v>
      </c>
      <c r="AZ1694" s="466">
        <v>1551</v>
      </c>
      <c r="BA1694" s="466">
        <v>1502</v>
      </c>
      <c r="BB1694" s="466">
        <v>1496</v>
      </c>
      <c r="BC1694" s="466">
        <v>1401</v>
      </c>
      <c r="BD1694" s="466">
        <v>1480</v>
      </c>
      <c r="BE1694" s="466">
        <v>1460</v>
      </c>
      <c r="BF1694" s="466">
        <v>1318</v>
      </c>
      <c r="BG1694" s="466">
        <v>1264</v>
      </c>
      <c r="BH1694" s="466">
        <v>1238</v>
      </c>
      <c r="BI1694" s="466">
        <v>1355</v>
      </c>
      <c r="BJ1694" s="466">
        <v>1271</v>
      </c>
      <c r="BK1694" s="466">
        <v>1523</v>
      </c>
      <c r="BL1694" s="466">
        <v>1620</v>
      </c>
      <c r="BM1694" s="466">
        <v>1690</v>
      </c>
      <c r="BN1694" s="466">
        <v>1562</v>
      </c>
      <c r="BO1694" s="466">
        <v>1621</v>
      </c>
      <c r="BP1694" s="466">
        <v>1659</v>
      </c>
      <c r="BQ1694" s="466">
        <v>1650</v>
      </c>
      <c r="BR1694" s="466">
        <v>1681</v>
      </c>
      <c r="BS1694" s="466">
        <v>1724</v>
      </c>
      <c r="BT1694" s="466">
        <v>1621</v>
      </c>
      <c r="BU1694" s="466">
        <v>1572</v>
      </c>
      <c r="BV1694" s="466">
        <v>1600</v>
      </c>
      <c r="BW1694" s="466">
        <v>1483</v>
      </c>
      <c r="BX1694" s="466">
        <v>1337</v>
      </c>
      <c r="BY1694" s="466">
        <v>1422</v>
      </c>
      <c r="BZ1694" s="466">
        <v>1370</v>
      </c>
      <c r="CA1694" s="466">
        <v>1353</v>
      </c>
      <c r="CB1694" s="466">
        <v>1253</v>
      </c>
      <c r="CC1694" s="466">
        <v>1168</v>
      </c>
      <c r="CD1694" s="466">
        <v>1192</v>
      </c>
      <c r="CE1694" s="466">
        <v>1131</v>
      </c>
      <c r="CF1694" s="466">
        <v>1211</v>
      </c>
      <c r="CG1694" s="466">
        <v>1146</v>
      </c>
      <c r="CH1694" s="466">
        <v>1188</v>
      </c>
      <c r="CI1694" s="466">
        <v>1207</v>
      </c>
      <c r="CJ1694" s="466">
        <v>1233</v>
      </c>
      <c r="CK1694" s="466">
        <v>1235</v>
      </c>
      <c r="CL1694" s="466">
        <v>1028</v>
      </c>
      <c r="CM1694" s="466">
        <v>956</v>
      </c>
      <c r="CN1694" s="466">
        <v>790</v>
      </c>
      <c r="CO1694" s="466">
        <v>668</v>
      </c>
      <c r="CP1694" s="466">
        <v>634</v>
      </c>
      <c r="CQ1694" s="466">
        <v>539</v>
      </c>
      <c r="CR1694" s="466">
        <v>489</v>
      </c>
      <c r="CS1694" s="466">
        <v>429</v>
      </c>
      <c r="CT1694" s="466">
        <v>400</v>
      </c>
      <c r="CU1694" s="466">
        <v>325</v>
      </c>
      <c r="CV1694" s="466">
        <v>310</v>
      </c>
      <c r="CW1694" s="466">
        <v>259</v>
      </c>
      <c r="CX1694" s="466">
        <v>199</v>
      </c>
      <c r="CY1694" s="466">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ht="15" x14ac:dyDescent="0.25">
      <c r="A1695" s="30" t="s">
        <v>34</v>
      </c>
      <c r="B1695" s="1" t="s">
        <v>1728</v>
      </c>
      <c r="C1695" s="29" t="str">
        <f t="shared" si="330"/>
        <v>LA Wales - Swansea</v>
      </c>
      <c r="D1695" s="50">
        <f t="shared" si="334"/>
        <v>107107</v>
      </c>
      <c r="E1695" s="50">
        <f t="shared" si="335"/>
        <v>109500</v>
      </c>
      <c r="F1695" s="51">
        <f t="shared" si="336"/>
        <v>246742</v>
      </c>
      <c r="G1695" s="51">
        <f t="shared" si="337"/>
        <v>122594</v>
      </c>
      <c r="H1695" s="52">
        <f t="shared" si="338"/>
        <v>124148</v>
      </c>
      <c r="I1695" s="910">
        <f t="shared" si="332"/>
        <v>107107</v>
      </c>
      <c r="J1695" s="910">
        <f t="shared" si="333"/>
        <v>109500</v>
      </c>
      <c r="K1695" s="49">
        <f t="shared" si="339"/>
        <v>24276</v>
      </c>
      <c r="L1695" s="50">
        <f t="shared" si="340"/>
        <v>22671</v>
      </c>
      <c r="M1695" s="466">
        <v>1058</v>
      </c>
      <c r="N1695" s="466">
        <v>1165</v>
      </c>
      <c r="O1695" s="466">
        <v>1112</v>
      </c>
      <c r="P1695" s="466">
        <v>1172</v>
      </c>
      <c r="Q1695" s="466">
        <v>1276</v>
      </c>
      <c r="R1695" s="466">
        <v>1280</v>
      </c>
      <c r="S1695" s="466">
        <v>1294</v>
      </c>
      <c r="T1695" s="466">
        <v>1422</v>
      </c>
      <c r="U1695" s="466">
        <v>1400</v>
      </c>
      <c r="V1695" s="466">
        <v>1380</v>
      </c>
      <c r="W1695" s="466">
        <v>1437</v>
      </c>
      <c r="X1695" s="466">
        <v>1491</v>
      </c>
      <c r="Y1695" s="466">
        <v>1515</v>
      </c>
      <c r="Z1695" s="466">
        <v>1424</v>
      </c>
      <c r="AA1695" s="466">
        <v>1475</v>
      </c>
      <c r="AB1695" s="466">
        <v>1559</v>
      </c>
      <c r="AC1695" s="466">
        <v>1400</v>
      </c>
      <c r="AD1695" s="466">
        <v>1416</v>
      </c>
      <c r="AE1695" s="466">
        <v>1531</v>
      </c>
      <c r="AF1695" s="466">
        <v>1930</v>
      </c>
      <c r="AG1695" s="466">
        <v>2567</v>
      </c>
      <c r="AH1695" s="466">
        <v>2891</v>
      </c>
      <c r="AI1695" s="466">
        <v>2711</v>
      </c>
      <c r="AJ1695" s="466">
        <v>2259</v>
      </c>
      <c r="AK1695" s="466">
        <v>1905</v>
      </c>
      <c r="AL1695" s="466">
        <v>1512</v>
      </c>
      <c r="AM1695" s="466">
        <v>1601</v>
      </c>
      <c r="AN1695" s="466">
        <v>1579</v>
      </c>
      <c r="AO1695" s="466">
        <v>1461</v>
      </c>
      <c r="AP1695" s="466">
        <v>1487</v>
      </c>
      <c r="AQ1695" s="466">
        <v>1489</v>
      </c>
      <c r="AR1695" s="466">
        <v>1578</v>
      </c>
      <c r="AS1695" s="466">
        <v>1618</v>
      </c>
      <c r="AT1695" s="466">
        <v>1710</v>
      </c>
      <c r="AU1695" s="466">
        <v>1510</v>
      </c>
      <c r="AV1695" s="466">
        <v>1561</v>
      </c>
      <c r="AW1695" s="466">
        <v>1551</v>
      </c>
      <c r="AX1695" s="466">
        <v>1529</v>
      </c>
      <c r="AY1695" s="466">
        <v>1639</v>
      </c>
      <c r="AZ1695" s="466">
        <v>1427</v>
      </c>
      <c r="BA1695" s="466">
        <v>1494</v>
      </c>
      <c r="BB1695" s="466">
        <v>1424</v>
      </c>
      <c r="BC1695" s="466">
        <v>1458</v>
      </c>
      <c r="BD1695" s="466">
        <v>1607</v>
      </c>
      <c r="BE1695" s="466">
        <v>1342</v>
      </c>
      <c r="BF1695" s="466">
        <v>1281</v>
      </c>
      <c r="BG1695" s="466">
        <v>1291</v>
      </c>
      <c r="BH1695" s="466">
        <v>1360</v>
      </c>
      <c r="BI1695" s="466">
        <v>1382</v>
      </c>
      <c r="BJ1695" s="466">
        <v>1354</v>
      </c>
      <c r="BK1695" s="466">
        <v>1335</v>
      </c>
      <c r="BL1695" s="466">
        <v>1459</v>
      </c>
      <c r="BM1695" s="466">
        <v>1490</v>
      </c>
      <c r="BN1695" s="466">
        <v>1528</v>
      </c>
      <c r="BO1695" s="466">
        <v>1692</v>
      </c>
      <c r="BP1695" s="466">
        <v>1545</v>
      </c>
      <c r="BQ1695" s="466">
        <v>1520</v>
      </c>
      <c r="BR1695" s="466">
        <v>1533</v>
      </c>
      <c r="BS1695" s="466">
        <v>1670</v>
      </c>
      <c r="BT1695" s="466">
        <v>1629</v>
      </c>
      <c r="BU1695" s="466">
        <v>1477</v>
      </c>
      <c r="BV1695" s="466">
        <v>1504</v>
      </c>
      <c r="BW1695" s="466">
        <v>1450</v>
      </c>
      <c r="BX1695" s="466">
        <v>1418</v>
      </c>
      <c r="BY1695" s="466">
        <v>1382</v>
      </c>
      <c r="BZ1695" s="466">
        <v>1341</v>
      </c>
      <c r="CA1695" s="466">
        <v>1262</v>
      </c>
      <c r="CB1695" s="466">
        <v>1231</v>
      </c>
      <c r="CC1695" s="466">
        <v>1184</v>
      </c>
      <c r="CD1695" s="466">
        <v>1167</v>
      </c>
      <c r="CE1695" s="466">
        <v>1199</v>
      </c>
      <c r="CF1695" s="466">
        <v>1144</v>
      </c>
      <c r="CG1695" s="466">
        <v>1062</v>
      </c>
      <c r="CH1695" s="466">
        <v>1162</v>
      </c>
      <c r="CI1695" s="466">
        <v>1152</v>
      </c>
      <c r="CJ1695" s="466">
        <v>1198</v>
      </c>
      <c r="CK1695" s="466">
        <v>1296</v>
      </c>
      <c r="CL1695" s="466">
        <v>839</v>
      </c>
      <c r="CM1695" s="466">
        <v>878</v>
      </c>
      <c r="CN1695" s="466">
        <v>862</v>
      </c>
      <c r="CO1695" s="466">
        <v>807</v>
      </c>
      <c r="CP1695" s="466">
        <v>699</v>
      </c>
      <c r="CQ1695" s="466">
        <v>561</v>
      </c>
      <c r="CR1695" s="466">
        <v>554</v>
      </c>
      <c r="CS1695" s="466">
        <v>483</v>
      </c>
      <c r="CT1695" s="466">
        <v>465</v>
      </c>
      <c r="CU1695" s="466">
        <v>399</v>
      </c>
      <c r="CV1695" s="466">
        <v>354</v>
      </c>
      <c r="CW1695" s="466">
        <v>304</v>
      </c>
      <c r="CX1695" s="466">
        <v>227</v>
      </c>
      <c r="CY1695" s="466">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ht="15" x14ac:dyDescent="0.25">
      <c r="A1696" s="30" t="s">
        <v>34</v>
      </c>
      <c r="B1696" s="1" t="s">
        <v>1729</v>
      </c>
      <c r="C1696" s="29" t="str">
        <f t="shared" si="330"/>
        <v>LA Wales - Torfaen</v>
      </c>
      <c r="D1696" s="50">
        <f t="shared" si="334"/>
        <v>38965</v>
      </c>
      <c r="E1696" s="50">
        <f t="shared" si="335"/>
        <v>41929</v>
      </c>
      <c r="F1696" s="51">
        <f t="shared" si="336"/>
        <v>93419</v>
      </c>
      <c r="G1696" s="51">
        <f t="shared" si="337"/>
        <v>45490</v>
      </c>
      <c r="H1696" s="52">
        <f t="shared" si="338"/>
        <v>47929</v>
      </c>
      <c r="I1696" s="910">
        <f t="shared" si="332"/>
        <v>38965</v>
      </c>
      <c r="J1696" s="910">
        <f t="shared" si="333"/>
        <v>41929</v>
      </c>
      <c r="K1696" s="49">
        <f t="shared" si="339"/>
        <v>10112</v>
      </c>
      <c r="L1696" s="50">
        <f t="shared" si="340"/>
        <v>9316</v>
      </c>
      <c r="M1696" s="466">
        <v>488</v>
      </c>
      <c r="N1696" s="466">
        <v>536</v>
      </c>
      <c r="O1696" s="466">
        <v>477</v>
      </c>
      <c r="P1696" s="466">
        <v>559</v>
      </c>
      <c r="Q1696" s="466">
        <v>552</v>
      </c>
      <c r="R1696" s="466">
        <v>510</v>
      </c>
      <c r="S1696" s="466">
        <v>560</v>
      </c>
      <c r="T1696" s="466">
        <v>595</v>
      </c>
      <c r="U1696" s="466">
        <v>520</v>
      </c>
      <c r="V1696" s="466">
        <v>560</v>
      </c>
      <c r="W1696" s="466">
        <v>568</v>
      </c>
      <c r="X1696" s="466">
        <v>600</v>
      </c>
      <c r="Y1696" s="466">
        <v>617</v>
      </c>
      <c r="Z1696" s="466">
        <v>583</v>
      </c>
      <c r="AA1696" s="466">
        <v>632</v>
      </c>
      <c r="AB1696" s="466">
        <v>587</v>
      </c>
      <c r="AC1696" s="466">
        <v>566</v>
      </c>
      <c r="AD1696" s="466">
        <v>602</v>
      </c>
      <c r="AE1696" s="466">
        <v>574</v>
      </c>
      <c r="AF1696" s="466">
        <v>433</v>
      </c>
      <c r="AG1696" s="466">
        <v>417</v>
      </c>
      <c r="AH1696" s="466">
        <v>415</v>
      </c>
      <c r="AI1696" s="466">
        <v>426</v>
      </c>
      <c r="AJ1696" s="466">
        <v>473</v>
      </c>
      <c r="AK1696" s="466">
        <v>478</v>
      </c>
      <c r="AL1696" s="466">
        <v>522</v>
      </c>
      <c r="AM1696" s="466">
        <v>600</v>
      </c>
      <c r="AN1696" s="466">
        <v>548</v>
      </c>
      <c r="AO1696" s="466">
        <v>607</v>
      </c>
      <c r="AP1696" s="466">
        <v>562</v>
      </c>
      <c r="AQ1696" s="466">
        <v>542</v>
      </c>
      <c r="AR1696" s="466">
        <v>610</v>
      </c>
      <c r="AS1696" s="466">
        <v>637</v>
      </c>
      <c r="AT1696" s="466">
        <v>624</v>
      </c>
      <c r="AU1696" s="466">
        <v>628</v>
      </c>
      <c r="AV1696" s="466">
        <v>575</v>
      </c>
      <c r="AW1696" s="466">
        <v>605</v>
      </c>
      <c r="AX1696" s="466">
        <v>611</v>
      </c>
      <c r="AY1696" s="466">
        <v>580</v>
      </c>
      <c r="AZ1696" s="466">
        <v>541</v>
      </c>
      <c r="BA1696" s="466">
        <v>549</v>
      </c>
      <c r="BB1696" s="466">
        <v>563</v>
      </c>
      <c r="BC1696" s="466">
        <v>482</v>
      </c>
      <c r="BD1696" s="466">
        <v>532</v>
      </c>
      <c r="BE1696" s="466">
        <v>542</v>
      </c>
      <c r="BF1696" s="466">
        <v>440</v>
      </c>
      <c r="BG1696" s="466">
        <v>519</v>
      </c>
      <c r="BH1696" s="466">
        <v>436</v>
      </c>
      <c r="BI1696" s="466">
        <v>496</v>
      </c>
      <c r="BJ1696" s="466">
        <v>490</v>
      </c>
      <c r="BK1696" s="466">
        <v>555</v>
      </c>
      <c r="BL1696" s="466">
        <v>579</v>
      </c>
      <c r="BM1696" s="466">
        <v>638</v>
      </c>
      <c r="BN1696" s="466">
        <v>629</v>
      </c>
      <c r="BO1696" s="466">
        <v>591</v>
      </c>
      <c r="BP1696" s="466">
        <v>589</v>
      </c>
      <c r="BQ1696" s="466">
        <v>629</v>
      </c>
      <c r="BR1696" s="466">
        <v>632</v>
      </c>
      <c r="BS1696" s="466">
        <v>712</v>
      </c>
      <c r="BT1696" s="466">
        <v>639</v>
      </c>
      <c r="BU1696" s="466">
        <v>673</v>
      </c>
      <c r="BV1696" s="466">
        <v>662</v>
      </c>
      <c r="BW1696" s="466">
        <v>647</v>
      </c>
      <c r="BX1696" s="466">
        <v>569</v>
      </c>
      <c r="BY1696" s="466">
        <v>570</v>
      </c>
      <c r="BZ1696" s="466">
        <v>582</v>
      </c>
      <c r="CA1696" s="466">
        <v>509</v>
      </c>
      <c r="CB1696" s="466">
        <v>481</v>
      </c>
      <c r="CC1696" s="466">
        <v>468</v>
      </c>
      <c r="CD1696" s="466">
        <v>525</v>
      </c>
      <c r="CE1696" s="466">
        <v>460</v>
      </c>
      <c r="CF1696" s="466">
        <v>473</v>
      </c>
      <c r="CG1696" s="466">
        <v>453</v>
      </c>
      <c r="CH1696" s="466">
        <v>449</v>
      </c>
      <c r="CI1696" s="466">
        <v>461</v>
      </c>
      <c r="CJ1696" s="466">
        <v>450</v>
      </c>
      <c r="CK1696" s="466">
        <v>525</v>
      </c>
      <c r="CL1696" s="466">
        <v>373</v>
      </c>
      <c r="CM1696" s="466">
        <v>376</v>
      </c>
      <c r="CN1696" s="466">
        <v>334</v>
      </c>
      <c r="CO1696" s="466">
        <v>283</v>
      </c>
      <c r="CP1696" s="466">
        <v>254</v>
      </c>
      <c r="CQ1696" s="466">
        <v>226</v>
      </c>
      <c r="CR1696" s="466">
        <v>201</v>
      </c>
      <c r="CS1696" s="466">
        <v>207</v>
      </c>
      <c r="CT1696" s="466">
        <v>181</v>
      </c>
      <c r="CU1696" s="466">
        <v>135</v>
      </c>
      <c r="CV1696" s="466">
        <v>127</v>
      </c>
      <c r="CW1696" s="466">
        <v>100</v>
      </c>
      <c r="CX1696" s="466">
        <v>101</v>
      </c>
      <c r="CY1696" s="466">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ht="15" x14ac:dyDescent="0.25">
      <c r="A1697" s="30" t="s">
        <v>34</v>
      </c>
      <c r="B1697" s="1" t="s">
        <v>1730</v>
      </c>
      <c r="C1697" s="29" t="str">
        <f t="shared" si="330"/>
        <v>LA Wales - Vale of Glamorgan</v>
      </c>
      <c r="D1697" s="50">
        <f t="shared" si="334"/>
        <v>55956</v>
      </c>
      <c r="E1697" s="50">
        <f t="shared" si="335"/>
        <v>60885</v>
      </c>
      <c r="F1697" s="51">
        <f t="shared" si="336"/>
        <v>134733</v>
      </c>
      <c r="G1697" s="51">
        <f t="shared" si="337"/>
        <v>65072</v>
      </c>
      <c r="H1697" s="52">
        <f t="shared" si="338"/>
        <v>69661</v>
      </c>
      <c r="I1697" s="910">
        <f t="shared" si="332"/>
        <v>55956</v>
      </c>
      <c r="J1697" s="910">
        <f t="shared" si="333"/>
        <v>60885</v>
      </c>
      <c r="K1697" s="49">
        <f t="shared" si="339"/>
        <v>14296</v>
      </c>
      <c r="L1697" s="50">
        <f t="shared" si="340"/>
        <v>13687</v>
      </c>
      <c r="M1697" s="466">
        <v>594</v>
      </c>
      <c r="N1697" s="466">
        <v>672</v>
      </c>
      <c r="O1697" s="466">
        <v>677</v>
      </c>
      <c r="P1697" s="466">
        <v>712</v>
      </c>
      <c r="Q1697" s="466">
        <v>754</v>
      </c>
      <c r="R1697" s="466">
        <v>738</v>
      </c>
      <c r="S1697" s="466">
        <v>825</v>
      </c>
      <c r="T1697" s="466">
        <v>782</v>
      </c>
      <c r="U1697" s="466">
        <v>774</v>
      </c>
      <c r="V1697" s="466">
        <v>814</v>
      </c>
      <c r="W1697" s="466">
        <v>875</v>
      </c>
      <c r="X1697" s="466">
        <v>899</v>
      </c>
      <c r="Y1697" s="466">
        <v>880</v>
      </c>
      <c r="Z1697" s="466">
        <v>900</v>
      </c>
      <c r="AA1697" s="466">
        <v>906</v>
      </c>
      <c r="AB1697" s="466">
        <v>863</v>
      </c>
      <c r="AC1697" s="466">
        <v>859</v>
      </c>
      <c r="AD1697" s="466">
        <v>772</v>
      </c>
      <c r="AE1697" s="466">
        <v>733</v>
      </c>
      <c r="AF1697" s="466">
        <v>597</v>
      </c>
      <c r="AG1697" s="466">
        <v>564</v>
      </c>
      <c r="AH1697" s="466">
        <v>512</v>
      </c>
      <c r="AI1697" s="466">
        <v>663</v>
      </c>
      <c r="AJ1697" s="466">
        <v>713</v>
      </c>
      <c r="AK1697" s="466">
        <v>713</v>
      </c>
      <c r="AL1697" s="466">
        <v>669</v>
      </c>
      <c r="AM1697" s="466">
        <v>723</v>
      </c>
      <c r="AN1697" s="466">
        <v>699</v>
      </c>
      <c r="AO1697" s="466">
        <v>711</v>
      </c>
      <c r="AP1697" s="466">
        <v>745</v>
      </c>
      <c r="AQ1697" s="466">
        <v>703</v>
      </c>
      <c r="AR1697" s="466">
        <v>734</v>
      </c>
      <c r="AS1697" s="466">
        <v>736</v>
      </c>
      <c r="AT1697" s="466">
        <v>729</v>
      </c>
      <c r="AU1697" s="466">
        <v>809</v>
      </c>
      <c r="AV1697" s="466">
        <v>846</v>
      </c>
      <c r="AW1697" s="466">
        <v>831</v>
      </c>
      <c r="AX1697" s="466">
        <v>887</v>
      </c>
      <c r="AY1697" s="466">
        <v>751</v>
      </c>
      <c r="AZ1697" s="466">
        <v>763</v>
      </c>
      <c r="BA1697" s="466">
        <v>823</v>
      </c>
      <c r="BB1697" s="466">
        <v>841</v>
      </c>
      <c r="BC1697" s="466">
        <v>930</v>
      </c>
      <c r="BD1697" s="466">
        <v>904</v>
      </c>
      <c r="BE1697" s="466">
        <v>833</v>
      </c>
      <c r="BF1697" s="466">
        <v>696</v>
      </c>
      <c r="BG1697" s="466">
        <v>730</v>
      </c>
      <c r="BH1697" s="466">
        <v>733</v>
      </c>
      <c r="BI1697" s="466">
        <v>808</v>
      </c>
      <c r="BJ1697" s="466">
        <v>779</v>
      </c>
      <c r="BK1697" s="466">
        <v>823</v>
      </c>
      <c r="BL1697" s="466">
        <v>856</v>
      </c>
      <c r="BM1697" s="466">
        <v>879</v>
      </c>
      <c r="BN1697" s="466">
        <v>870</v>
      </c>
      <c r="BO1697" s="466">
        <v>912</v>
      </c>
      <c r="BP1697" s="466">
        <v>884</v>
      </c>
      <c r="BQ1697" s="466">
        <v>932</v>
      </c>
      <c r="BR1697" s="466">
        <v>862</v>
      </c>
      <c r="BS1697" s="466">
        <v>889</v>
      </c>
      <c r="BT1697" s="466">
        <v>947</v>
      </c>
      <c r="BU1697" s="466">
        <v>906</v>
      </c>
      <c r="BV1697" s="466">
        <v>916</v>
      </c>
      <c r="BW1697" s="466">
        <v>915</v>
      </c>
      <c r="BX1697" s="466">
        <v>827</v>
      </c>
      <c r="BY1697" s="466">
        <v>849</v>
      </c>
      <c r="BZ1697" s="466">
        <v>747</v>
      </c>
      <c r="CA1697" s="466">
        <v>787</v>
      </c>
      <c r="CB1697" s="466">
        <v>746</v>
      </c>
      <c r="CC1697" s="466">
        <v>747</v>
      </c>
      <c r="CD1697" s="466">
        <v>737</v>
      </c>
      <c r="CE1697" s="466">
        <v>745</v>
      </c>
      <c r="CF1697" s="466">
        <v>680</v>
      </c>
      <c r="CG1697" s="466">
        <v>701</v>
      </c>
      <c r="CH1697" s="466">
        <v>697</v>
      </c>
      <c r="CI1697" s="466">
        <v>697</v>
      </c>
      <c r="CJ1697" s="466">
        <v>718</v>
      </c>
      <c r="CK1697" s="466">
        <v>744</v>
      </c>
      <c r="CL1697" s="466">
        <v>543</v>
      </c>
      <c r="CM1697" s="466">
        <v>528</v>
      </c>
      <c r="CN1697" s="466">
        <v>542</v>
      </c>
      <c r="CO1697" s="466">
        <v>437</v>
      </c>
      <c r="CP1697" s="466">
        <v>390</v>
      </c>
      <c r="CQ1697" s="466">
        <v>363</v>
      </c>
      <c r="CR1697" s="466">
        <v>328</v>
      </c>
      <c r="CS1697" s="466">
        <v>306</v>
      </c>
      <c r="CT1697" s="466">
        <v>271</v>
      </c>
      <c r="CU1697" s="466">
        <v>211</v>
      </c>
      <c r="CV1697" s="466">
        <v>208</v>
      </c>
      <c r="CW1697" s="466">
        <v>147</v>
      </c>
      <c r="CX1697" s="466">
        <v>131</v>
      </c>
      <c r="CY1697" s="466">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ht="15" x14ac:dyDescent="0.25">
      <c r="A1698" s="30" t="s">
        <v>34</v>
      </c>
      <c r="B1698" s="1" t="s">
        <v>1731</v>
      </c>
      <c r="C1698" s="29" t="str">
        <f t="shared" si="330"/>
        <v>LA Wales - Wrexham</v>
      </c>
      <c r="D1698" s="50">
        <f t="shared" si="334"/>
        <v>58251</v>
      </c>
      <c r="E1698" s="50">
        <f t="shared" si="335"/>
        <v>60142</v>
      </c>
      <c r="F1698" s="51">
        <f t="shared" si="336"/>
        <v>136149</v>
      </c>
      <c r="G1698" s="51">
        <f t="shared" si="337"/>
        <v>67379</v>
      </c>
      <c r="H1698" s="52">
        <f t="shared" si="338"/>
        <v>68770</v>
      </c>
      <c r="I1698" s="910">
        <f t="shared" si="332"/>
        <v>58251</v>
      </c>
      <c r="J1698" s="910">
        <f t="shared" si="333"/>
        <v>60142</v>
      </c>
      <c r="K1698" s="49">
        <f t="shared" si="339"/>
        <v>14249</v>
      </c>
      <c r="L1698" s="50">
        <f t="shared" si="340"/>
        <v>13517</v>
      </c>
      <c r="M1698" s="466">
        <v>645</v>
      </c>
      <c r="N1698" s="466">
        <v>694</v>
      </c>
      <c r="O1698" s="466">
        <v>669</v>
      </c>
      <c r="P1698" s="466">
        <v>760</v>
      </c>
      <c r="Q1698" s="466">
        <v>740</v>
      </c>
      <c r="R1698" s="466">
        <v>727</v>
      </c>
      <c r="S1698" s="466">
        <v>786</v>
      </c>
      <c r="T1698" s="466">
        <v>791</v>
      </c>
      <c r="U1698" s="466">
        <v>773</v>
      </c>
      <c r="V1698" s="466">
        <v>817</v>
      </c>
      <c r="W1698" s="466">
        <v>873</v>
      </c>
      <c r="X1698" s="466">
        <v>853</v>
      </c>
      <c r="Y1698" s="466">
        <v>858</v>
      </c>
      <c r="Z1698" s="466">
        <v>867</v>
      </c>
      <c r="AA1698" s="466">
        <v>882</v>
      </c>
      <c r="AB1698" s="466">
        <v>828</v>
      </c>
      <c r="AC1698" s="466">
        <v>852</v>
      </c>
      <c r="AD1698" s="466">
        <v>834</v>
      </c>
      <c r="AE1698" s="466">
        <v>822</v>
      </c>
      <c r="AF1698" s="466">
        <v>691</v>
      </c>
      <c r="AG1698" s="466">
        <v>622</v>
      </c>
      <c r="AH1698" s="466">
        <v>632</v>
      </c>
      <c r="AI1698" s="466">
        <v>665</v>
      </c>
      <c r="AJ1698" s="466">
        <v>726</v>
      </c>
      <c r="AK1698" s="466">
        <v>779</v>
      </c>
      <c r="AL1698" s="466">
        <v>786</v>
      </c>
      <c r="AM1698" s="466">
        <v>814</v>
      </c>
      <c r="AN1698" s="466">
        <v>776</v>
      </c>
      <c r="AO1698" s="466">
        <v>844</v>
      </c>
      <c r="AP1698" s="466">
        <v>828</v>
      </c>
      <c r="AQ1698" s="466">
        <v>844</v>
      </c>
      <c r="AR1698" s="466">
        <v>781</v>
      </c>
      <c r="AS1698" s="466">
        <v>903</v>
      </c>
      <c r="AT1698" s="466">
        <v>892</v>
      </c>
      <c r="AU1698" s="466">
        <v>864</v>
      </c>
      <c r="AV1698" s="466">
        <v>903</v>
      </c>
      <c r="AW1698" s="466">
        <v>886</v>
      </c>
      <c r="AX1698" s="466">
        <v>939</v>
      </c>
      <c r="AY1698" s="466">
        <v>912</v>
      </c>
      <c r="AZ1698" s="466">
        <v>855</v>
      </c>
      <c r="BA1698" s="466">
        <v>853</v>
      </c>
      <c r="BB1698" s="466">
        <v>823</v>
      </c>
      <c r="BC1698" s="466">
        <v>886</v>
      </c>
      <c r="BD1698" s="466">
        <v>921</v>
      </c>
      <c r="BE1698" s="466">
        <v>882</v>
      </c>
      <c r="BF1698" s="466">
        <v>726</v>
      </c>
      <c r="BG1698" s="466">
        <v>757</v>
      </c>
      <c r="BH1698" s="466">
        <v>801</v>
      </c>
      <c r="BI1698" s="466">
        <v>794</v>
      </c>
      <c r="BJ1698" s="466">
        <v>783</v>
      </c>
      <c r="BK1698" s="466">
        <v>908</v>
      </c>
      <c r="BL1698" s="466">
        <v>954</v>
      </c>
      <c r="BM1698" s="466">
        <v>1009</v>
      </c>
      <c r="BN1698" s="466">
        <v>1001</v>
      </c>
      <c r="BO1698" s="466">
        <v>1001</v>
      </c>
      <c r="BP1698" s="466">
        <v>969</v>
      </c>
      <c r="BQ1698" s="466">
        <v>962</v>
      </c>
      <c r="BR1698" s="466">
        <v>993</v>
      </c>
      <c r="BS1698" s="466">
        <v>983</v>
      </c>
      <c r="BT1698" s="466">
        <v>975</v>
      </c>
      <c r="BU1698" s="466">
        <v>962</v>
      </c>
      <c r="BV1698" s="466">
        <v>895</v>
      </c>
      <c r="BW1698" s="466">
        <v>892</v>
      </c>
      <c r="BX1698" s="466">
        <v>838</v>
      </c>
      <c r="BY1698" s="466">
        <v>735</v>
      </c>
      <c r="BZ1698" s="466">
        <v>787</v>
      </c>
      <c r="CA1698" s="466">
        <v>784</v>
      </c>
      <c r="CB1698" s="466">
        <v>763</v>
      </c>
      <c r="CC1698" s="466">
        <v>694</v>
      </c>
      <c r="CD1698" s="466">
        <v>683</v>
      </c>
      <c r="CE1698" s="466">
        <v>703</v>
      </c>
      <c r="CF1698" s="466">
        <v>668</v>
      </c>
      <c r="CG1698" s="466">
        <v>663</v>
      </c>
      <c r="CH1698" s="466">
        <v>662</v>
      </c>
      <c r="CI1698" s="466">
        <v>675</v>
      </c>
      <c r="CJ1698" s="466">
        <v>680</v>
      </c>
      <c r="CK1698" s="466">
        <v>725</v>
      </c>
      <c r="CL1698" s="466">
        <v>549</v>
      </c>
      <c r="CM1698" s="466">
        <v>478</v>
      </c>
      <c r="CN1698" s="466">
        <v>487</v>
      </c>
      <c r="CO1698" s="466">
        <v>472</v>
      </c>
      <c r="CP1698" s="466">
        <v>402</v>
      </c>
      <c r="CQ1698" s="466">
        <v>321</v>
      </c>
      <c r="CR1698" s="466">
        <v>281</v>
      </c>
      <c r="CS1698" s="466">
        <v>251</v>
      </c>
      <c r="CT1698" s="466">
        <v>253</v>
      </c>
      <c r="CU1698" s="466">
        <v>212</v>
      </c>
      <c r="CV1698" s="466">
        <v>195</v>
      </c>
      <c r="CW1698" s="466">
        <v>135</v>
      </c>
      <c r="CX1698" s="466">
        <v>112</v>
      </c>
      <c r="CY1698" s="466">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4" customFormat="1" ht="15" x14ac:dyDescent="0.25">
      <c r="A1699" s="101"/>
      <c r="B1699" s="108"/>
      <c r="C1699" s="101"/>
      <c r="D1699" s="122">
        <f>SUM(D1677:D1698)</f>
        <v>1349175</v>
      </c>
      <c r="E1699" s="122">
        <f t="shared" ref="E1699:L1699" si="341">SUM(E1677:E1698)</f>
        <v>1417500</v>
      </c>
      <c r="F1699" s="122">
        <f t="shared" si="341"/>
        <v>3164404</v>
      </c>
      <c r="G1699" s="122">
        <f t="shared" si="341"/>
        <v>1552918</v>
      </c>
      <c r="H1699" s="122">
        <f t="shared" si="341"/>
        <v>1611486</v>
      </c>
      <c r="I1699" s="122">
        <f t="shared" si="341"/>
        <v>1349175</v>
      </c>
      <c r="J1699" s="122">
        <f t="shared" si="341"/>
        <v>1417500</v>
      </c>
      <c r="K1699" s="122">
        <f t="shared" si="341"/>
        <v>318045</v>
      </c>
      <c r="L1699" s="122">
        <f t="shared" si="341"/>
        <v>301923</v>
      </c>
      <c r="M1699" s="103"/>
      <c r="N1699" s="103"/>
      <c r="O1699" s="103"/>
      <c r="P1699" s="103"/>
      <c r="Q1699" s="103"/>
      <c r="R1699" s="103"/>
      <c r="S1699" s="103"/>
      <c r="T1699" s="103"/>
      <c r="U1699" s="103"/>
      <c r="V1699" s="103"/>
      <c r="W1699" s="103"/>
      <c r="X1699" s="103"/>
      <c r="Y1699" s="103"/>
      <c r="Z1699" s="103"/>
      <c r="AA1699" s="103"/>
      <c r="AB1699" s="103"/>
      <c r="AC1699" s="103"/>
      <c r="AD1699" s="103"/>
      <c r="AE1699" s="103"/>
      <c r="AF1699" s="103"/>
      <c r="AG1699" s="103"/>
      <c r="AH1699" s="103"/>
      <c r="AI1699" s="103"/>
      <c r="AJ1699" s="103"/>
      <c r="AK1699" s="103"/>
      <c r="AL1699" s="103"/>
      <c r="AM1699" s="103"/>
      <c r="AN1699" s="103"/>
      <c r="AO1699" s="103"/>
      <c r="AP1699" s="103"/>
      <c r="AQ1699" s="103"/>
      <c r="AR1699" s="103"/>
      <c r="AS1699" s="103"/>
      <c r="AT1699" s="103"/>
      <c r="AU1699" s="103"/>
      <c r="AV1699" s="103"/>
      <c r="AW1699" s="103"/>
      <c r="AX1699" s="103"/>
      <c r="AY1699" s="103"/>
      <c r="AZ1699" s="103"/>
      <c r="BA1699" s="103"/>
      <c r="BB1699" s="103"/>
      <c r="BC1699" s="103"/>
      <c r="BD1699" s="103"/>
      <c r="BE1699" s="103"/>
      <c r="BF1699" s="103"/>
      <c r="BG1699" s="103"/>
      <c r="BH1699" s="103"/>
      <c r="BI1699" s="103"/>
      <c r="BJ1699" s="103"/>
      <c r="BK1699" s="103"/>
      <c r="BL1699" s="103"/>
      <c r="BM1699" s="103"/>
      <c r="BN1699" s="103"/>
      <c r="BO1699" s="103"/>
      <c r="BP1699" s="103"/>
      <c r="BQ1699" s="103"/>
      <c r="BR1699" s="103"/>
      <c r="BS1699" s="103"/>
      <c r="BT1699" s="103"/>
      <c r="BU1699" s="103"/>
      <c r="BV1699" s="103"/>
      <c r="BW1699" s="103"/>
      <c r="BX1699" s="103"/>
      <c r="BY1699" s="103"/>
      <c r="BZ1699" s="103"/>
      <c r="CA1699" s="103"/>
      <c r="CB1699" s="103"/>
      <c r="CC1699" s="103"/>
      <c r="CD1699" s="103"/>
      <c r="CE1699" s="103"/>
      <c r="CF1699" s="103"/>
      <c r="CG1699" s="103"/>
      <c r="CH1699" s="103"/>
      <c r="CI1699" s="103"/>
      <c r="CJ1699" s="103"/>
      <c r="CK1699" s="103"/>
      <c r="CL1699" s="103"/>
      <c r="CM1699" s="103"/>
      <c r="CN1699" s="103"/>
      <c r="CO1699" s="103"/>
      <c r="CP1699" s="103"/>
      <c r="CQ1699" s="103"/>
      <c r="CR1699" s="103"/>
      <c r="CS1699" s="103"/>
      <c r="CT1699" s="103"/>
      <c r="CU1699" s="103"/>
      <c r="CV1699" s="103"/>
      <c r="CW1699" s="103"/>
      <c r="CX1699" s="103"/>
      <c r="CY1699" s="103"/>
      <c r="CZ1699" s="103"/>
      <c r="DA1699" s="103"/>
      <c r="DB1699" s="103"/>
      <c r="DC1699" s="103"/>
      <c r="DD1699" s="103"/>
      <c r="DE1699" s="103"/>
      <c r="DF1699" s="103"/>
      <c r="DG1699" s="103"/>
      <c r="DH1699" s="103"/>
      <c r="DI1699" s="103"/>
      <c r="DJ1699" s="103"/>
      <c r="DK1699" s="103"/>
      <c r="DL1699" s="103"/>
      <c r="DM1699" s="103"/>
      <c r="DN1699" s="103"/>
      <c r="DO1699" s="103"/>
      <c r="DP1699" s="103"/>
      <c r="DQ1699" s="103"/>
      <c r="DR1699" s="103"/>
      <c r="DS1699" s="103"/>
      <c r="DT1699" s="103"/>
      <c r="DU1699" s="103"/>
      <c r="DV1699" s="103"/>
      <c r="DW1699" s="103"/>
      <c r="DX1699" s="103"/>
      <c r="DY1699" s="103"/>
      <c r="DZ1699" s="103"/>
      <c r="EA1699" s="103"/>
      <c r="EB1699" s="103"/>
      <c r="EC1699" s="103"/>
      <c r="ED1699" s="103"/>
      <c r="EE1699" s="103"/>
      <c r="EF1699" s="103"/>
      <c r="EG1699" s="103"/>
      <c r="EH1699" s="103"/>
      <c r="EI1699" s="103"/>
      <c r="EJ1699" s="103"/>
      <c r="EK1699" s="103"/>
      <c r="EL1699" s="103"/>
      <c r="EM1699" s="103"/>
      <c r="EN1699" s="103"/>
      <c r="EO1699" s="103"/>
      <c r="EP1699" s="103"/>
      <c r="EQ1699" s="103"/>
      <c r="ER1699" s="103"/>
      <c r="ES1699" s="103"/>
      <c r="ET1699" s="103"/>
      <c r="EU1699" s="103"/>
      <c r="EV1699" s="103"/>
      <c r="EW1699" s="103"/>
      <c r="EX1699" s="103"/>
      <c r="EY1699" s="103"/>
      <c r="EZ1699" s="103"/>
      <c r="FA1699" s="103"/>
      <c r="FB1699" s="103"/>
      <c r="FC1699" s="103"/>
      <c r="FD1699" s="103"/>
      <c r="FE1699" s="103"/>
      <c r="FF1699" s="103"/>
      <c r="FG1699" s="103"/>
      <c r="FH1699" s="103"/>
      <c r="FI1699" s="103"/>
      <c r="FJ1699" s="103"/>
      <c r="FK1699" s="103"/>
      <c r="FL1699" s="103"/>
      <c r="FM1699" s="103"/>
      <c r="FN1699" s="103"/>
      <c r="FO1699" s="103"/>
      <c r="FP1699" s="103"/>
      <c r="FQ1699" s="103"/>
      <c r="FR1699" s="103"/>
      <c r="FS1699" s="103"/>
      <c r="FT1699" s="103"/>
      <c r="FU1699" s="103"/>
      <c r="FV1699" s="103"/>
      <c r="FW1699" s="103"/>
      <c r="FX1699" s="103"/>
      <c r="FY1699" s="103"/>
      <c r="FZ1699" s="103"/>
      <c r="GA1699" s="103"/>
      <c r="GB1699" s="103"/>
      <c r="GC1699" s="103"/>
      <c r="GD1699" s="103"/>
      <c r="GE1699" s="103"/>
      <c r="GF1699" s="103"/>
      <c r="GG1699" s="103"/>
      <c r="GH1699" s="103"/>
      <c r="GI1699" s="103"/>
      <c r="GJ1699" s="103"/>
      <c r="GK1699" s="103"/>
      <c r="GL1699" s="102"/>
    </row>
    <row r="1700" spans="1:194" s="1" customFormat="1" ht="15" x14ac:dyDescent="0.25">
      <c r="A1700" s="30" t="s">
        <v>38</v>
      </c>
      <c r="B1700" s="1" t="s">
        <v>1732</v>
      </c>
      <c r="C1700" s="29" t="str">
        <f t="shared" si="330"/>
        <v>LA NI - Antrim and Newtownabbey</v>
      </c>
      <c r="D1700" s="50">
        <f t="shared" si="334"/>
        <v>61445</v>
      </c>
      <c r="E1700" s="50">
        <f t="shared" si="335"/>
        <v>64487</v>
      </c>
      <c r="F1700" s="51">
        <f t="shared" ref="F1700:F1710" si="342">G1700+H1700</f>
        <v>146922</v>
      </c>
      <c r="G1700" s="51">
        <f t="shared" ref="G1700:G1710" si="343">SUM(M1700:CY1700)</f>
        <v>72199</v>
      </c>
      <c r="H1700" s="52">
        <f t="shared" ref="H1700:H1710" si="344">SUM(CZ1700:GL1700)</f>
        <v>74723</v>
      </c>
      <c r="I1700" s="910">
        <f t="shared" ref="I1700:I1710" si="345">SUM(Y1700:CY1700)</f>
        <v>61445</v>
      </c>
      <c r="J1700" s="910">
        <f t="shared" ref="J1700:J1710" si="346">SUM(DL1700:GL1700)</f>
        <v>64487</v>
      </c>
      <c r="K1700" s="49">
        <f t="shared" ref="K1700:K1710" si="347">SUM(M1700:AD1700)</f>
        <v>16845</v>
      </c>
      <c r="L1700" s="50">
        <f t="shared" ref="L1700:L1710" si="348">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ht="15" x14ac:dyDescent="0.25">
      <c r="A1701" s="30" t="s">
        <v>38</v>
      </c>
      <c r="B1701" s="1" t="s">
        <v>1733</v>
      </c>
      <c r="C1701" s="29" t="str">
        <f t="shared" si="330"/>
        <v>LA NI - Ards and North Down</v>
      </c>
      <c r="D1701" s="50">
        <f t="shared" si="334"/>
        <v>69582</v>
      </c>
      <c r="E1701" s="50">
        <f t="shared" si="335"/>
        <v>74403</v>
      </c>
      <c r="F1701" s="51">
        <f t="shared" si="342"/>
        <v>165267</v>
      </c>
      <c r="G1701" s="51">
        <f t="shared" si="343"/>
        <v>80539</v>
      </c>
      <c r="H1701" s="52">
        <f t="shared" si="344"/>
        <v>84728</v>
      </c>
      <c r="I1701" s="910">
        <f t="shared" si="345"/>
        <v>69582</v>
      </c>
      <c r="J1701" s="910">
        <f t="shared" si="346"/>
        <v>74403</v>
      </c>
      <c r="K1701" s="49">
        <f t="shared" si="347"/>
        <v>17274</v>
      </c>
      <c r="L1701" s="50">
        <f t="shared" si="348"/>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ht="15" x14ac:dyDescent="0.25">
      <c r="A1702" s="30" t="s">
        <v>38</v>
      </c>
      <c r="B1702" s="1" t="s">
        <v>1734</v>
      </c>
      <c r="C1702" s="29" t="str">
        <f t="shared" si="330"/>
        <v>LA NI - Armagh City, Banbridge and Craigavon</v>
      </c>
      <c r="D1702" s="50">
        <f t="shared" si="334"/>
        <v>91529</v>
      </c>
      <c r="E1702" s="50">
        <f t="shared" si="335"/>
        <v>94252</v>
      </c>
      <c r="F1702" s="51">
        <f t="shared" si="342"/>
        <v>221320</v>
      </c>
      <c r="G1702" s="51">
        <f t="shared" si="343"/>
        <v>109739</v>
      </c>
      <c r="H1702" s="52">
        <f t="shared" si="344"/>
        <v>111581</v>
      </c>
      <c r="I1702" s="910">
        <f t="shared" si="345"/>
        <v>91529</v>
      </c>
      <c r="J1702" s="910">
        <f t="shared" si="346"/>
        <v>94252</v>
      </c>
      <c r="K1702" s="49">
        <f t="shared" si="347"/>
        <v>27800</v>
      </c>
      <c r="L1702" s="50">
        <f t="shared" si="348"/>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ht="15" x14ac:dyDescent="0.25">
      <c r="A1703" s="30" t="s">
        <v>38</v>
      </c>
      <c r="B1703" s="1" t="s">
        <v>1735</v>
      </c>
      <c r="C1703" s="29" t="str">
        <f t="shared" si="330"/>
        <v>LA NI - Belfast</v>
      </c>
      <c r="D1703" s="50">
        <f t="shared" si="334"/>
        <v>145417</v>
      </c>
      <c r="E1703" s="50">
        <f t="shared" si="335"/>
        <v>155335</v>
      </c>
      <c r="F1703" s="51">
        <f t="shared" si="342"/>
        <v>349665</v>
      </c>
      <c r="G1703" s="51">
        <f t="shared" si="343"/>
        <v>170433</v>
      </c>
      <c r="H1703" s="52">
        <f t="shared" si="344"/>
        <v>179232</v>
      </c>
      <c r="I1703" s="910">
        <f t="shared" si="345"/>
        <v>145417</v>
      </c>
      <c r="J1703" s="910">
        <f t="shared" si="346"/>
        <v>155335</v>
      </c>
      <c r="K1703" s="49">
        <f t="shared" si="347"/>
        <v>37910</v>
      </c>
      <c r="L1703" s="50">
        <f t="shared" si="348"/>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ht="15" x14ac:dyDescent="0.25">
      <c r="A1704" s="30" t="s">
        <v>38</v>
      </c>
      <c r="B1704" s="1" t="s">
        <v>1736</v>
      </c>
      <c r="C1704" s="29" t="str">
        <f t="shared" si="330"/>
        <v>LA NI - Causeway Coast and Glens</v>
      </c>
      <c r="D1704" s="50">
        <f t="shared" si="334"/>
        <v>59759</v>
      </c>
      <c r="E1704" s="50">
        <f t="shared" si="335"/>
        <v>62322</v>
      </c>
      <c r="F1704" s="51">
        <f t="shared" si="342"/>
        <v>142109</v>
      </c>
      <c r="G1704" s="51">
        <f t="shared" si="343"/>
        <v>70032</v>
      </c>
      <c r="H1704" s="52">
        <f t="shared" si="344"/>
        <v>72077</v>
      </c>
      <c r="I1704" s="910">
        <f t="shared" si="345"/>
        <v>59759</v>
      </c>
      <c r="J1704" s="910">
        <f t="shared" si="346"/>
        <v>62322</v>
      </c>
      <c r="K1704" s="49">
        <f t="shared" si="347"/>
        <v>15837</v>
      </c>
      <c r="L1704" s="50">
        <f t="shared" si="348"/>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ht="15" x14ac:dyDescent="0.25">
      <c r="A1705" s="30" t="s">
        <v>38</v>
      </c>
      <c r="B1705" s="1" t="s">
        <v>1737</v>
      </c>
      <c r="C1705" s="29" t="str">
        <f t="shared" si="330"/>
        <v>LA NI - Derry City and Strabane</v>
      </c>
      <c r="D1705" s="50">
        <f t="shared" si="334"/>
        <v>62076</v>
      </c>
      <c r="E1705" s="50">
        <f t="shared" si="335"/>
        <v>66152</v>
      </c>
      <c r="F1705" s="51">
        <f t="shared" si="342"/>
        <v>151566</v>
      </c>
      <c r="G1705" s="51">
        <f t="shared" si="343"/>
        <v>73967</v>
      </c>
      <c r="H1705" s="52">
        <f t="shared" si="344"/>
        <v>77599</v>
      </c>
      <c r="I1705" s="910">
        <f t="shared" si="345"/>
        <v>62076</v>
      </c>
      <c r="J1705" s="910">
        <f t="shared" si="346"/>
        <v>66152</v>
      </c>
      <c r="K1705" s="49">
        <f t="shared" si="347"/>
        <v>18273</v>
      </c>
      <c r="L1705" s="50">
        <f t="shared" si="348"/>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ht="15" x14ac:dyDescent="0.25">
      <c r="A1706" s="30" t="s">
        <v>38</v>
      </c>
      <c r="B1706" s="1" t="s">
        <v>1738</v>
      </c>
      <c r="C1706" s="29" t="str">
        <f t="shared" si="330"/>
        <v>LA NI - Fermanagh and Omagh</v>
      </c>
      <c r="D1706" s="50">
        <f t="shared" si="334"/>
        <v>49706</v>
      </c>
      <c r="E1706" s="50">
        <f t="shared" si="335"/>
        <v>49890</v>
      </c>
      <c r="F1706" s="51">
        <f t="shared" si="342"/>
        <v>117634</v>
      </c>
      <c r="G1706" s="51">
        <f t="shared" si="343"/>
        <v>58773</v>
      </c>
      <c r="H1706" s="52">
        <f t="shared" si="344"/>
        <v>58861</v>
      </c>
      <c r="I1706" s="910">
        <f t="shared" si="345"/>
        <v>49706</v>
      </c>
      <c r="J1706" s="910">
        <f t="shared" si="346"/>
        <v>49890</v>
      </c>
      <c r="K1706" s="49">
        <f t="shared" si="347"/>
        <v>14178</v>
      </c>
      <c r="L1706" s="50">
        <f t="shared" si="348"/>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ht="15" x14ac:dyDescent="0.25">
      <c r="A1707" s="30" t="s">
        <v>38</v>
      </c>
      <c r="B1707" s="1" t="s">
        <v>1739</v>
      </c>
      <c r="C1707" s="29" t="str">
        <f t="shared" si="330"/>
        <v>LA NI - Lisburn and Castlereagh</v>
      </c>
      <c r="D1707" s="50">
        <f t="shared" si="334"/>
        <v>62683</v>
      </c>
      <c r="E1707" s="50">
        <f t="shared" si="335"/>
        <v>65721</v>
      </c>
      <c r="F1707" s="51">
        <f t="shared" si="342"/>
        <v>150703</v>
      </c>
      <c r="G1707" s="51">
        <f t="shared" si="343"/>
        <v>74265</v>
      </c>
      <c r="H1707" s="52">
        <f t="shared" si="344"/>
        <v>76438</v>
      </c>
      <c r="I1707" s="910">
        <f t="shared" si="345"/>
        <v>62683</v>
      </c>
      <c r="J1707" s="910">
        <f t="shared" si="346"/>
        <v>65721</v>
      </c>
      <c r="K1707" s="49">
        <f t="shared" si="347"/>
        <v>17578</v>
      </c>
      <c r="L1707" s="50">
        <f t="shared" si="348"/>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ht="15" x14ac:dyDescent="0.25">
      <c r="A1708" s="30" t="s">
        <v>38</v>
      </c>
      <c r="B1708" s="1" t="s">
        <v>1740</v>
      </c>
      <c r="C1708" s="29" t="str">
        <f t="shared" si="330"/>
        <v>LA NI - Mid and East Antrim</v>
      </c>
      <c r="D1708" s="50">
        <f t="shared" si="334"/>
        <v>59074</v>
      </c>
      <c r="E1708" s="50">
        <f t="shared" si="335"/>
        <v>62187</v>
      </c>
      <c r="F1708" s="51">
        <f t="shared" si="342"/>
        <v>139991</v>
      </c>
      <c r="G1708" s="51">
        <f t="shared" si="343"/>
        <v>68669</v>
      </c>
      <c r="H1708" s="52">
        <f t="shared" si="344"/>
        <v>71322</v>
      </c>
      <c r="I1708" s="910">
        <f t="shared" si="345"/>
        <v>59074</v>
      </c>
      <c r="J1708" s="910">
        <f t="shared" si="346"/>
        <v>62187</v>
      </c>
      <c r="K1708" s="49">
        <f t="shared" si="347"/>
        <v>15006</v>
      </c>
      <c r="L1708" s="50">
        <f t="shared" si="348"/>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ht="15" x14ac:dyDescent="0.25">
      <c r="A1709" s="30" t="s">
        <v>38</v>
      </c>
      <c r="B1709" s="1" t="s">
        <v>1741</v>
      </c>
      <c r="C1709" s="29" t="str">
        <f t="shared" si="330"/>
        <v>LA NI - Mid Ulster</v>
      </c>
      <c r="D1709" s="50">
        <f t="shared" si="334"/>
        <v>62952</v>
      </c>
      <c r="E1709" s="50">
        <f t="shared" si="335"/>
        <v>63072</v>
      </c>
      <c r="F1709" s="51">
        <f t="shared" si="342"/>
        <v>151676</v>
      </c>
      <c r="G1709" s="51">
        <f t="shared" si="343"/>
        <v>76151</v>
      </c>
      <c r="H1709" s="52">
        <f t="shared" si="344"/>
        <v>75525</v>
      </c>
      <c r="I1709" s="910">
        <f t="shared" si="345"/>
        <v>62952</v>
      </c>
      <c r="J1709" s="910">
        <f t="shared" si="346"/>
        <v>63072</v>
      </c>
      <c r="K1709" s="49">
        <f t="shared" si="347"/>
        <v>19881</v>
      </c>
      <c r="L1709" s="50">
        <f t="shared" si="348"/>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ht="15" x14ac:dyDescent="0.25">
      <c r="A1710" s="30" t="s">
        <v>38</v>
      </c>
      <c r="B1710" s="1" t="s">
        <v>1742</v>
      </c>
      <c r="C1710" s="29" t="str">
        <f t="shared" si="330"/>
        <v>LA NI - Newry, Mourne and Down</v>
      </c>
      <c r="D1710" s="50">
        <f t="shared" si="334"/>
        <v>75584</v>
      </c>
      <c r="E1710" s="50">
        <f t="shared" si="335"/>
        <v>78440</v>
      </c>
      <c r="F1710" s="51">
        <f t="shared" si="342"/>
        <v>183529</v>
      </c>
      <c r="G1710" s="51">
        <f t="shared" si="343"/>
        <v>90718</v>
      </c>
      <c r="H1710" s="52">
        <f t="shared" si="344"/>
        <v>92811</v>
      </c>
      <c r="I1710" s="910">
        <f t="shared" si="345"/>
        <v>75584</v>
      </c>
      <c r="J1710" s="910">
        <f t="shared" si="346"/>
        <v>78440</v>
      </c>
      <c r="K1710" s="49">
        <f t="shared" si="347"/>
        <v>23054</v>
      </c>
      <c r="L1710" s="50">
        <f t="shared" si="348"/>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4" customFormat="1" ht="15" x14ac:dyDescent="0.25">
      <c r="A1711" s="101"/>
      <c r="B1711" s="109"/>
      <c r="C1711" s="101"/>
      <c r="D1711" s="122">
        <f>SUM(D1700:D1710)</f>
        <v>799807</v>
      </c>
      <c r="E1711" s="122">
        <f>SUM(E1700:E1710)</f>
        <v>836261</v>
      </c>
      <c r="F1711" s="122">
        <f>SUM(F1700:F1710)</f>
        <v>1920382</v>
      </c>
      <c r="G1711" s="122">
        <f>SUM(G1700:G1710)</f>
        <v>945485</v>
      </c>
      <c r="H1711" s="122">
        <f>SUM(H1700:H1710)</f>
        <v>974897</v>
      </c>
      <c r="I1711" s="122">
        <f t="shared" ref="I1711:L1711" si="349">SUM(I1700:I1710)</f>
        <v>799807</v>
      </c>
      <c r="J1711" s="122">
        <f t="shared" si="349"/>
        <v>836261</v>
      </c>
      <c r="K1711" s="122">
        <f t="shared" si="349"/>
        <v>223636</v>
      </c>
      <c r="L1711" s="122">
        <f t="shared" si="349"/>
        <v>212986</v>
      </c>
      <c r="M1711" s="103"/>
      <c r="N1711" s="103"/>
      <c r="O1711" s="103"/>
      <c r="P1711" s="103"/>
      <c r="Q1711" s="103"/>
      <c r="R1711" s="103"/>
      <c r="S1711" s="103"/>
      <c r="T1711" s="103"/>
      <c r="U1711" s="103"/>
      <c r="V1711" s="103"/>
      <c r="W1711" s="103"/>
      <c r="X1711" s="103"/>
      <c r="Y1711" s="103"/>
      <c r="Z1711" s="103"/>
      <c r="AA1711" s="103"/>
      <c r="AB1711" s="103"/>
      <c r="AC1711" s="103"/>
      <c r="AD1711" s="103"/>
      <c r="AE1711" s="103"/>
      <c r="AF1711" s="103"/>
      <c r="AG1711" s="103"/>
      <c r="AH1711" s="103"/>
      <c r="AI1711" s="103"/>
      <c r="AJ1711" s="103"/>
      <c r="AK1711" s="103"/>
      <c r="AL1711" s="103"/>
      <c r="AM1711" s="103"/>
      <c r="AN1711" s="103"/>
      <c r="AO1711" s="103"/>
      <c r="AP1711" s="103"/>
      <c r="AQ1711" s="103"/>
      <c r="AR1711" s="103"/>
      <c r="AS1711" s="103"/>
      <c r="AT1711" s="103"/>
      <c r="AU1711" s="103"/>
      <c r="AV1711" s="103"/>
      <c r="AW1711" s="103"/>
      <c r="AX1711" s="103"/>
      <c r="AY1711" s="103"/>
      <c r="AZ1711" s="103"/>
      <c r="BA1711" s="103"/>
      <c r="BB1711" s="103"/>
      <c r="BC1711" s="103"/>
      <c r="BD1711" s="103"/>
      <c r="BE1711" s="103"/>
      <c r="BF1711" s="103"/>
      <c r="BG1711" s="103"/>
      <c r="BH1711" s="103"/>
      <c r="BI1711" s="103"/>
      <c r="BJ1711" s="103"/>
      <c r="BK1711" s="103"/>
      <c r="BL1711" s="103"/>
      <c r="BM1711" s="103"/>
      <c r="BN1711" s="103"/>
      <c r="BO1711" s="103"/>
      <c r="BP1711" s="103"/>
      <c r="BQ1711" s="103"/>
      <c r="BR1711" s="103"/>
      <c r="BS1711" s="103"/>
      <c r="BT1711" s="103"/>
      <c r="BU1711" s="103"/>
      <c r="BV1711" s="103"/>
      <c r="BW1711" s="103"/>
      <c r="BX1711" s="103"/>
      <c r="BY1711" s="103"/>
      <c r="BZ1711" s="103"/>
      <c r="CA1711" s="103"/>
      <c r="CB1711" s="103"/>
      <c r="CC1711" s="103"/>
      <c r="CD1711" s="103"/>
      <c r="CE1711" s="103"/>
      <c r="CF1711" s="103"/>
      <c r="CG1711" s="103"/>
      <c r="CH1711" s="103"/>
      <c r="CI1711" s="103"/>
      <c r="CJ1711" s="103"/>
      <c r="CK1711" s="103"/>
      <c r="CL1711" s="103"/>
      <c r="CM1711" s="103"/>
      <c r="CN1711" s="103"/>
      <c r="CO1711" s="103"/>
      <c r="CP1711" s="103"/>
      <c r="CQ1711" s="103"/>
      <c r="CR1711" s="103"/>
      <c r="CS1711" s="103"/>
      <c r="CT1711" s="103"/>
      <c r="CU1711" s="103"/>
      <c r="CV1711" s="103"/>
      <c r="CW1711" s="103"/>
      <c r="CX1711" s="103"/>
      <c r="CY1711" s="102"/>
      <c r="CZ1711" s="103"/>
      <c r="DA1711" s="103"/>
      <c r="DB1711" s="103"/>
      <c r="DC1711" s="103"/>
      <c r="DD1711" s="103"/>
      <c r="DE1711" s="103"/>
      <c r="DF1711" s="103"/>
      <c r="DG1711" s="103"/>
      <c r="DH1711" s="103"/>
      <c r="DI1711" s="103"/>
      <c r="DJ1711" s="103"/>
      <c r="DK1711" s="103"/>
      <c r="DL1711" s="103"/>
      <c r="DM1711" s="103"/>
      <c r="DN1711" s="103"/>
      <c r="DO1711" s="103"/>
      <c r="DP1711" s="103"/>
      <c r="DQ1711" s="103"/>
      <c r="DR1711" s="103"/>
      <c r="DS1711" s="103"/>
      <c r="DT1711" s="103"/>
      <c r="DU1711" s="103"/>
      <c r="DV1711" s="103"/>
      <c r="DW1711" s="103"/>
      <c r="DX1711" s="103"/>
      <c r="DY1711" s="103"/>
      <c r="DZ1711" s="103"/>
      <c r="EA1711" s="103"/>
      <c r="EB1711" s="103"/>
      <c r="EC1711" s="103"/>
      <c r="ED1711" s="103"/>
      <c r="EE1711" s="103"/>
      <c r="EF1711" s="103"/>
      <c r="EG1711" s="103"/>
      <c r="EH1711" s="103"/>
      <c r="EI1711" s="103"/>
      <c r="EJ1711" s="103"/>
      <c r="EK1711" s="103"/>
      <c r="EL1711" s="103"/>
      <c r="EM1711" s="103"/>
      <c r="EN1711" s="103"/>
      <c r="EO1711" s="103"/>
      <c r="EP1711" s="103"/>
      <c r="EQ1711" s="103"/>
      <c r="ER1711" s="103"/>
      <c r="ES1711" s="103"/>
      <c r="ET1711" s="103"/>
      <c r="EU1711" s="103"/>
      <c r="EV1711" s="103"/>
      <c r="EW1711" s="103"/>
      <c r="EX1711" s="103"/>
      <c r="EY1711" s="103"/>
      <c r="EZ1711" s="103"/>
      <c r="FA1711" s="103"/>
      <c r="FB1711" s="103"/>
      <c r="FC1711" s="103"/>
      <c r="FD1711" s="103"/>
      <c r="FE1711" s="103"/>
      <c r="FF1711" s="103"/>
      <c r="FG1711" s="103"/>
      <c r="FH1711" s="103"/>
      <c r="FI1711" s="103"/>
      <c r="FJ1711" s="103"/>
      <c r="FK1711" s="103"/>
      <c r="FL1711" s="103"/>
      <c r="FM1711" s="103"/>
      <c r="FN1711" s="103"/>
      <c r="FO1711" s="103"/>
      <c r="FP1711" s="103"/>
      <c r="FQ1711" s="103"/>
      <c r="FR1711" s="103"/>
      <c r="FS1711" s="103"/>
      <c r="FT1711" s="103"/>
      <c r="FU1711" s="103"/>
      <c r="FV1711" s="103"/>
      <c r="FW1711" s="103"/>
      <c r="FX1711" s="103"/>
      <c r="FY1711" s="103"/>
      <c r="FZ1711" s="103"/>
      <c r="GA1711" s="103"/>
      <c r="GB1711" s="103"/>
      <c r="GC1711" s="103"/>
      <c r="GD1711" s="103"/>
      <c r="GE1711" s="103"/>
      <c r="GF1711" s="103"/>
      <c r="GG1711" s="103"/>
      <c r="GH1711" s="103"/>
      <c r="GI1711" s="103"/>
      <c r="GJ1711" s="103"/>
      <c r="GK1711" s="103"/>
      <c r="GL1711" s="102"/>
    </row>
    <row r="1712" spans="1:194" x14ac:dyDescent="0.2">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2">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ht="15" x14ac:dyDescent="0.25">
      <c r="A1714" s="717" t="s">
        <v>1743</v>
      </c>
      <c r="B1714" s="718"/>
      <c r="C1714" s="719"/>
      <c r="D1714" s="716"/>
      <c r="E1714" s="716"/>
      <c r="F1714" s="716"/>
      <c r="G1714" s="716"/>
      <c r="H1714" s="716"/>
      <c r="I1714" s="716"/>
      <c r="J1714" s="716"/>
      <c r="K1714" s="716"/>
      <c r="L1714" s="716"/>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2">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ht="15" x14ac:dyDescent="0.25">
      <c r="C1716" s="10"/>
      <c r="D1716" s="486" t="s">
        <v>1744</v>
      </c>
      <c r="E1716" s="487" t="s">
        <v>1745</v>
      </c>
      <c r="F1716" s="486" t="s">
        <v>1746</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5" x14ac:dyDescent="0.25">
      <c r="C1717" s="10"/>
      <c r="D1717" s="488" t="s">
        <v>1747</v>
      </c>
      <c r="E1717" s="488" t="s">
        <v>1747</v>
      </c>
      <c r="F1717" s="488" t="s">
        <v>1747</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5" x14ac:dyDescent="0.25">
      <c r="C1718" s="10"/>
      <c r="D1718" s="488">
        <v>2023</v>
      </c>
      <c r="E1718" s="489">
        <v>2024</v>
      </c>
      <c r="F1718" s="488">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5" x14ac:dyDescent="0.25">
      <c r="C1719" s="1" t="s">
        <v>1748</v>
      </c>
      <c r="D1719" s="490">
        <v>57690323</v>
      </c>
      <c r="E1719" s="491"/>
      <c r="F1719" s="492"/>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5" x14ac:dyDescent="0.25">
      <c r="C1720" s="493" t="s">
        <v>1749</v>
      </c>
      <c r="D1720" s="494"/>
      <c r="E1720" s="495"/>
      <c r="F1720" s="490">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5" x14ac:dyDescent="0.25">
      <c r="C1721" s="493" t="s">
        <v>1750</v>
      </c>
      <c r="D1721" s="494"/>
      <c r="E1721" s="496"/>
      <c r="F1721" s="698">
        <f>(F1720-D1719)/D1719</f>
        <v>2.5222393017282987E-2</v>
      </c>
      <c r="G1721" s="701">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5" x14ac:dyDescent="0.25">
      <c r="C1722" s="493" t="s">
        <v>1751</v>
      </c>
      <c r="D1722" s="494"/>
      <c r="E1722" s="497"/>
      <c r="F1722" s="490">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5" x14ac:dyDescent="0.25">
      <c r="C1723" s="493" t="s">
        <v>1752</v>
      </c>
      <c r="D1723" s="494"/>
      <c r="E1723" s="497"/>
      <c r="F1723" s="490">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2">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2">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t="15" hidden="1" x14ac:dyDescent="0.25">
      <c r="A1726" s="717" t="s">
        <v>1753</v>
      </c>
      <c r="B1726" s="718"/>
      <c r="C1726" s="719"/>
      <c r="D1726" s="716"/>
      <c r="E1726" s="716"/>
      <c r="F1726" s="716"/>
      <c r="G1726" s="716"/>
      <c r="H1726" s="716"/>
      <c r="I1726" s="716"/>
      <c r="J1726" s="716"/>
      <c r="K1726" s="716"/>
      <c r="L1726" s="716"/>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t="15" hidden="1" x14ac:dyDescent="0.25">
      <c r="D1727" s="81"/>
      <c r="E1727" s="81"/>
      <c r="F1727" s="81"/>
      <c r="G1727" s="81"/>
      <c r="H1727" s="81"/>
      <c r="I1727" s="81"/>
      <c r="J1727" s="498"/>
      <c r="K1727" s="499" t="s">
        <v>1754</v>
      </c>
      <c r="L1727" s="500"/>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2">
      <c r="A1728" s="482"/>
      <c r="B1728" s="483"/>
      <c r="C1728" s="20" t="s">
        <v>1755</v>
      </c>
      <c r="D1728" s="125" t="s">
        <v>1756</v>
      </c>
      <c r="E1728" s="125" t="s">
        <v>1757</v>
      </c>
      <c r="F1728" s="125" t="s">
        <v>1758</v>
      </c>
      <c r="G1728" s="125" t="s">
        <v>1759</v>
      </c>
      <c r="H1728" s="125" t="s">
        <v>1760</v>
      </c>
      <c r="I1728" s="125" t="s">
        <v>1761</v>
      </c>
      <c r="J1728" s="703" t="s">
        <v>1762</v>
      </c>
      <c r="K1728" s="704" t="s">
        <v>1763</v>
      </c>
      <c r="L1728" s="302" t="s">
        <v>1764</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2">
      <c r="A1729" s="484"/>
      <c r="C1729" s="20" t="s">
        <v>1765</v>
      </c>
      <c r="D1729" s="932" t="s">
        <v>1766</v>
      </c>
      <c r="E1729" s="933"/>
      <c r="F1729" s="933"/>
      <c r="G1729" s="933"/>
      <c r="H1729" s="933"/>
      <c r="I1729" s="934"/>
      <c r="J1729" s="705"/>
      <c r="K1729" s="705"/>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2">
      <c r="A1730" s="484"/>
      <c r="B1730" s="10">
        <v>0</v>
      </c>
      <c r="C1730" s="124" t="s">
        <v>1767</v>
      </c>
      <c r="D1730" s="128"/>
      <c r="E1730" s="128"/>
      <c r="F1730" s="128"/>
      <c r="G1730" s="128"/>
      <c r="H1730" s="128"/>
      <c r="I1730" s="128"/>
      <c r="J1730" s="705"/>
      <c r="K1730" s="705"/>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2">
      <c r="A1731" s="484"/>
      <c r="B1731" s="10">
        <v>1</v>
      </c>
      <c r="C1731" s="812" t="s">
        <v>1768</v>
      </c>
      <c r="D1731" s="428"/>
      <c r="E1731" s="428">
        <v>1.0083396326386167</v>
      </c>
      <c r="F1731" s="428">
        <v>1.0068144721288348</v>
      </c>
      <c r="G1731" s="428">
        <v>1.0052783852289084</v>
      </c>
      <c r="H1731" s="428">
        <v>1.005159569821475</v>
      </c>
      <c r="I1731" s="428">
        <v>1.005034244714381</v>
      </c>
      <c r="J1731" s="706">
        <f>(I1731-100%)/5</f>
        <v>1.0068489428761928E-3</v>
      </c>
      <c r="K1731" s="707">
        <f t="shared" ref="K1731:K1741" si="350">(I1731/100%)^(1/5)-1</f>
        <v>1.0048275559169095E-3</v>
      </c>
      <c r="L1731" s="485">
        <v>1.0048275559169095E-3</v>
      </c>
      <c r="M1731" s="12"/>
      <c r="N1731" s="429"/>
      <c r="O1731" s="430"/>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2">
      <c r="A1732" s="484" t="s">
        <v>1769</v>
      </c>
      <c r="B1732" s="10">
        <v>2</v>
      </c>
      <c r="C1732" s="180" t="s">
        <v>1770</v>
      </c>
      <c r="D1732" s="128"/>
      <c r="E1732" s="128">
        <v>0.99220867160133164</v>
      </c>
      <c r="F1732" s="128">
        <v>0.99099332816200558</v>
      </c>
      <c r="G1732" s="128">
        <v>0.99149832442765373</v>
      </c>
      <c r="H1732" s="128">
        <v>0.99306376744162606</v>
      </c>
      <c r="I1732" s="128">
        <v>0.99322960389630777</v>
      </c>
      <c r="J1732" s="706">
        <f t="shared" ref="J1732:J1741" si="351">(I1732-100%)/5</f>
        <v>-1.3540792207384466E-3</v>
      </c>
      <c r="K1732" s="707">
        <f t="shared" si="350"/>
        <v>-1.357761249247913E-3</v>
      </c>
      <c r="L1732" s="433">
        <v>-1.357761249247913E-3</v>
      </c>
      <c r="M1732" s="12"/>
      <c r="N1732" s="429"/>
      <c r="O1732" s="430"/>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2">
      <c r="A1733" s="484" t="s">
        <v>1769</v>
      </c>
      <c r="B1733" s="10">
        <v>3</v>
      </c>
      <c r="C1733" s="180" t="s">
        <v>1771</v>
      </c>
      <c r="D1733" s="128"/>
      <c r="E1733" s="128">
        <v>1.0143809141680851</v>
      </c>
      <c r="F1733" s="128">
        <v>1.0083971212477236</v>
      </c>
      <c r="G1733" s="128">
        <v>1.003626338830879</v>
      </c>
      <c r="H1733" s="128">
        <v>1.0019091820289452</v>
      </c>
      <c r="I1733" s="128">
        <v>1.0029969851890055</v>
      </c>
      <c r="J1733" s="706">
        <f t="shared" si="351"/>
        <v>5.993970378010971E-4</v>
      </c>
      <c r="K1733" s="707">
        <f t="shared" si="350"/>
        <v>5.9867977357552782E-4</v>
      </c>
      <c r="L1733" s="433">
        <v>5.9867977357552782E-4</v>
      </c>
      <c r="M1733" s="12"/>
      <c r="N1733" s="429"/>
      <c r="O1733" s="430"/>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2">
      <c r="A1734" s="484" t="s">
        <v>1769</v>
      </c>
      <c r="B1734" s="10">
        <v>4</v>
      </c>
      <c r="C1734" s="180" t="s">
        <v>1772</v>
      </c>
      <c r="D1734" s="128"/>
      <c r="E1734" s="128">
        <v>1.0119831388235714</v>
      </c>
      <c r="F1734" s="128">
        <v>1.0123152749187849</v>
      </c>
      <c r="G1734" s="128">
        <v>1.0092966846901532</v>
      </c>
      <c r="H1734" s="128">
        <v>1.0093024499843755</v>
      </c>
      <c r="I1734" s="128">
        <v>1.0058607612889943</v>
      </c>
      <c r="J1734" s="706">
        <f t="shared" si="351"/>
        <v>1.1721522577988531E-3</v>
      </c>
      <c r="K1734" s="707">
        <f t="shared" si="350"/>
        <v>1.1694139993094765E-3</v>
      </c>
      <c r="L1734" s="433">
        <v>1.1694139993094765E-3</v>
      </c>
      <c r="M1734" s="12"/>
      <c r="N1734" s="429"/>
      <c r="O1734" s="430"/>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2">
      <c r="A1735" s="484" t="s">
        <v>1769</v>
      </c>
      <c r="B1735" s="10">
        <v>5</v>
      </c>
      <c r="C1735" s="180" t="s">
        <v>1773</v>
      </c>
      <c r="D1735" s="128"/>
      <c r="E1735" s="128">
        <v>0.99868810197260138</v>
      </c>
      <c r="F1735" s="128">
        <v>0.99777419677997459</v>
      </c>
      <c r="G1735" s="128">
        <v>0.99863727568848948</v>
      </c>
      <c r="H1735" s="128">
        <v>0.99899133935284168</v>
      </c>
      <c r="I1735" s="128">
        <v>1.0032834988438057</v>
      </c>
      <c r="J1735" s="706">
        <f t="shared" si="351"/>
        <v>6.5669976876114866E-4</v>
      </c>
      <c r="K1735" s="707">
        <f t="shared" si="350"/>
        <v>6.5583895492138389E-4</v>
      </c>
      <c r="L1735" s="433">
        <v>6.5583895492138389E-4</v>
      </c>
      <c r="M1735" s="12"/>
      <c r="N1735" s="429"/>
      <c r="O1735" s="430"/>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2">
      <c r="A1736" s="484" t="s">
        <v>1769</v>
      </c>
      <c r="B1736" s="10">
        <v>6</v>
      </c>
      <c r="C1736" s="180" t="s">
        <v>1774</v>
      </c>
      <c r="D1736" s="128"/>
      <c r="E1736" s="128">
        <v>1.0185737392830623</v>
      </c>
      <c r="F1736" s="128">
        <v>1.018863566736369</v>
      </c>
      <c r="G1736" s="128">
        <v>1.0165082772965106</v>
      </c>
      <c r="H1736" s="128">
        <v>1.0156627003170711</v>
      </c>
      <c r="I1736" s="128">
        <v>1.0139248252188859</v>
      </c>
      <c r="J1736" s="706">
        <f t="shared" si="351"/>
        <v>2.784965043777188E-3</v>
      </c>
      <c r="K1736" s="707">
        <f t="shared" si="350"/>
        <v>2.7695813347723419E-3</v>
      </c>
      <c r="L1736" s="433">
        <v>2.7695813347723419E-3</v>
      </c>
      <c r="M1736" s="12"/>
      <c r="N1736" s="429"/>
      <c r="O1736" s="430"/>
      <c r="P1736" s="12"/>
      <c r="Q1736" s="431"/>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2">
      <c r="A1737" s="484" t="s">
        <v>1769</v>
      </c>
      <c r="B1737" s="10">
        <v>7</v>
      </c>
      <c r="C1737" s="180" t="s">
        <v>1775</v>
      </c>
      <c r="D1737" s="128"/>
      <c r="E1737" s="128">
        <v>1.0186430018515642</v>
      </c>
      <c r="F1737" s="128">
        <v>1.016281083830104</v>
      </c>
      <c r="G1737" s="128">
        <v>1.0168046783204194</v>
      </c>
      <c r="H1737" s="128">
        <v>1.0163751107042418</v>
      </c>
      <c r="I1737" s="128">
        <v>1.0143846521681685</v>
      </c>
      <c r="J1737" s="706">
        <f t="shared" si="351"/>
        <v>2.8769304336337064E-3</v>
      </c>
      <c r="K1737" s="707">
        <f t="shared" si="350"/>
        <v>2.8605184225896085E-3</v>
      </c>
      <c r="L1737" s="433">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2">
      <c r="A1738" s="484" t="s">
        <v>1769</v>
      </c>
      <c r="B1738" s="10">
        <v>8</v>
      </c>
      <c r="C1738" s="812" t="s">
        <v>1776</v>
      </c>
      <c r="D1738" s="428"/>
      <c r="E1738" s="428">
        <v>1.0115317316189907</v>
      </c>
      <c r="F1738" s="428">
        <v>1.0098854557273558</v>
      </c>
      <c r="G1738" s="428">
        <v>1.0079031437924768</v>
      </c>
      <c r="H1738" s="428">
        <v>1.0074260195736053</v>
      </c>
      <c r="I1738" s="428">
        <v>1.0072146044968846</v>
      </c>
      <c r="J1738" s="706">
        <f t="shared" si="351"/>
        <v>1.4429208993769205E-3</v>
      </c>
      <c r="K1738" s="707">
        <f t="shared" si="350"/>
        <v>1.4387747925457273E-3</v>
      </c>
      <c r="L1738" s="485">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2">
      <c r="A1739" s="484" t="s">
        <v>1769</v>
      </c>
      <c r="B1739" s="10">
        <v>9</v>
      </c>
      <c r="C1739" s="180" t="s">
        <v>1777</v>
      </c>
      <c r="D1739" s="128"/>
      <c r="E1739" s="128">
        <f>E1732</f>
        <v>0.99220867160133164</v>
      </c>
      <c r="F1739" s="128">
        <f t="shared" ref="F1739:I1739" si="352">F1732</f>
        <v>0.99099332816200558</v>
      </c>
      <c r="G1739" s="128">
        <f t="shared" si="352"/>
        <v>0.99149832442765373</v>
      </c>
      <c r="H1739" s="128">
        <f t="shared" si="352"/>
        <v>0.99306376744162606</v>
      </c>
      <c r="I1739" s="128">
        <f t="shared" si="352"/>
        <v>0.99322960389630777</v>
      </c>
      <c r="J1739" s="706">
        <f t="shared" si="351"/>
        <v>-1.3540792207384466E-3</v>
      </c>
      <c r="K1739" s="707">
        <f t="shared" si="350"/>
        <v>-1.357761249247913E-3</v>
      </c>
      <c r="L1739" s="433">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2">
      <c r="A1740" s="484" t="s">
        <v>1769</v>
      </c>
      <c r="B1740" s="10">
        <v>10</v>
      </c>
      <c r="C1740" s="180" t="s">
        <v>1778</v>
      </c>
      <c r="D1740" s="128"/>
      <c r="E1740" s="128">
        <v>1.0101622336917053</v>
      </c>
      <c r="F1740" s="128">
        <v>1.0086801518353343</v>
      </c>
      <c r="G1740" s="128">
        <v>1.0069295256394797</v>
      </c>
      <c r="H1740" s="128">
        <v>1.0064889037252818</v>
      </c>
      <c r="I1740" s="128">
        <v>1.0062891385473149</v>
      </c>
      <c r="J1740" s="706">
        <f t="shared" si="351"/>
        <v>1.2578277094629886E-3</v>
      </c>
      <c r="K1740" s="707">
        <f t="shared" si="350"/>
        <v>1.2546753363396057E-3</v>
      </c>
      <c r="L1740" s="433">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2">
      <c r="A1741" s="484" t="s">
        <v>1769</v>
      </c>
      <c r="B1741" s="10">
        <v>11</v>
      </c>
      <c r="C1741" s="180" t="s">
        <v>1779</v>
      </c>
      <c r="D1741" s="128"/>
      <c r="E1741" s="128">
        <v>1.0095905530762708</v>
      </c>
      <c r="F1741" s="128">
        <v>1.0083132699804231</v>
      </c>
      <c r="G1741" s="128">
        <v>1.006695740502793</v>
      </c>
      <c r="H1741" s="128">
        <v>1.0063437323937274</v>
      </c>
      <c r="I1741" s="128">
        <v>1.0061665544670078</v>
      </c>
      <c r="J1741" s="706">
        <f t="shared" si="351"/>
        <v>1.2333108934015514E-3</v>
      </c>
      <c r="K1741" s="707">
        <f t="shared" si="350"/>
        <v>1.2302799891306115E-3</v>
      </c>
      <c r="L1741" s="433">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2">
      <c r="A1742" s="484" t="s">
        <v>1769</v>
      </c>
      <c r="B1742" s="10">
        <v>12</v>
      </c>
      <c r="C1742" s="180"/>
      <c r="D1742" s="124"/>
      <c r="E1742" s="124"/>
      <c r="F1742" s="124"/>
      <c r="G1742" s="124"/>
      <c r="H1742" s="124"/>
      <c r="I1742" s="124"/>
      <c r="J1742" s="706"/>
      <c r="K1742" s="707"/>
      <c r="L1742" s="708"/>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2">
      <c r="A1743" s="484" t="s">
        <v>1769</v>
      </c>
      <c r="B1743" s="10">
        <v>13</v>
      </c>
      <c r="C1743" s="124"/>
      <c r="D1743" s="124"/>
      <c r="E1743" s="124"/>
      <c r="F1743" s="124"/>
      <c r="G1743" s="124"/>
      <c r="H1743" s="124"/>
      <c r="I1743" s="124"/>
      <c r="J1743" s="706"/>
      <c r="K1743" s="707"/>
      <c r="L1743" s="708"/>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2">
      <c r="A1744" s="57"/>
      <c r="B1744" s="354">
        <v>14</v>
      </c>
      <c r="C1744" s="124"/>
      <c r="D1744" s="124"/>
      <c r="E1744" s="124"/>
      <c r="F1744" s="124"/>
      <c r="G1744" s="124"/>
      <c r="H1744" s="124"/>
      <c r="I1744" s="124"/>
      <c r="J1744" s="706"/>
      <c r="K1744" s="707"/>
      <c r="L1744" s="708"/>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2">
      <c r="B1745" s="10">
        <v>15</v>
      </c>
      <c r="C1745" s="124"/>
      <c r="D1745" s="124"/>
      <c r="E1745" s="124"/>
      <c r="F1745" s="124"/>
      <c r="G1745" s="124"/>
      <c r="H1745" s="124"/>
      <c r="I1745" s="124"/>
      <c r="J1745" s="702" t="s">
        <v>1780</v>
      </c>
      <c r="K1745" s="705"/>
      <c r="L1745" s="301" t="s">
        <v>1781</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2">
      <c r="E1746" s="14"/>
      <c r="J1746" s="702" t="s">
        <v>1782</v>
      </c>
      <c r="K1746" s="705"/>
      <c r="L1746" s="301" t="s">
        <v>1783</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2">
      <c r="E1747" s="439" t="s">
        <v>1784</v>
      </c>
      <c r="F1747" s="715"/>
      <c r="G1747" s="715"/>
      <c r="H1747" s="715"/>
      <c r="I1747" s="715"/>
      <c r="J1747" s="702" t="s">
        <v>1785</v>
      </c>
      <c r="K1747" s="705"/>
      <c r="L1747" s="301" t="s">
        <v>1786</v>
      </c>
      <c r="M1747" s="12"/>
      <c r="N1747" s="12"/>
      <c r="O1747" s="12"/>
      <c r="P1747" s="12"/>
      <c r="Q1747" s="12"/>
      <c r="R1747" s="432"/>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2">
      <c r="E1748" s="14"/>
      <c r="L1748" s="301" t="s">
        <v>1787</v>
      </c>
      <c r="M1748" s="12"/>
      <c r="N1748" s="12"/>
      <c r="O1748" s="12"/>
      <c r="P1748" s="12"/>
      <c r="Q1748" s="12"/>
      <c r="R1748" s="432"/>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2">
      <c r="E1749" s="14"/>
      <c r="L1749" s="301" t="s">
        <v>1788</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2">
      <c r="E1750" s="14"/>
      <c r="L1750" s="301"/>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x14ac:dyDescent="0.2">
      <c r="C1751" s="10"/>
      <c r="L1751" s="301" t="s">
        <v>1789</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t="15" hidden="1" x14ac:dyDescent="0.25">
      <c r="C1752" s="10"/>
      <c r="L1752" s="301" t="s">
        <v>1790</v>
      </c>
      <c r="M1752" s="12"/>
      <c r="N1752" s="12"/>
      <c r="O1752" s="498"/>
      <c r="P1752" s="499" t="s">
        <v>1791</v>
      </c>
      <c r="Q1752" s="500"/>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45" hidden="1" customHeight="1" x14ac:dyDescent="0.2">
      <c r="C1753" s="10"/>
      <c r="M1753" s="12"/>
      <c r="N1753" s="12"/>
      <c r="O1753" s="714" t="s">
        <v>1762</v>
      </c>
      <c r="P1753" s="714" t="s">
        <v>1763</v>
      </c>
      <c r="Q1753" s="712" t="s">
        <v>1764</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2">
      <c r="A1754" s="482"/>
      <c r="B1754" s="483"/>
      <c r="C1754" s="812" t="s">
        <v>1768</v>
      </c>
      <c r="D1754" s="428"/>
      <c r="E1754" s="428">
        <f>E1731</f>
        <v>1.0083396326386167</v>
      </c>
      <c r="F1754" s="428">
        <f t="shared" ref="F1754:I1754" si="353">F1731</f>
        <v>1.0068144721288348</v>
      </c>
      <c r="G1754" s="428">
        <f t="shared" si="353"/>
        <v>1.0052783852289084</v>
      </c>
      <c r="H1754" s="428">
        <f t="shared" si="353"/>
        <v>1.005159569821475</v>
      </c>
      <c r="I1754" s="428">
        <f t="shared" si="353"/>
        <v>1.005034244714381</v>
      </c>
      <c r="J1754" s="428">
        <v>1.0049046476669568</v>
      </c>
      <c r="K1754" s="428">
        <v>1.0047743417635073</v>
      </c>
      <c r="L1754" s="428">
        <v>1.0046496264171023</v>
      </c>
      <c r="M1754" s="428">
        <v>1.0045344880171496</v>
      </c>
      <c r="N1754" s="428">
        <v>1.0044234456443373</v>
      </c>
      <c r="O1754" s="706">
        <f>(N1754-100%)/10</f>
        <v>4.4234456443372763E-4</v>
      </c>
      <c r="P1754" s="707">
        <f>(N1754/100%)^(1/10)-1</f>
        <v>4.4146651409882054E-4</v>
      </c>
      <c r="Q1754" s="438">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2">
      <c r="A1755" s="484" t="s">
        <v>1792</v>
      </c>
      <c r="C1755" s="124" t="s">
        <v>1770</v>
      </c>
      <c r="D1755" s="709"/>
      <c r="E1755" s="128">
        <f t="shared" ref="E1755:I1764" si="354">E1732</f>
        <v>0.99220867160133164</v>
      </c>
      <c r="F1755" s="128">
        <f t="shared" si="354"/>
        <v>0.99099332816200558</v>
      </c>
      <c r="G1755" s="128">
        <f t="shared" si="354"/>
        <v>0.99149832442765373</v>
      </c>
      <c r="H1755" s="128">
        <f t="shared" si="354"/>
        <v>0.99306376744162606</v>
      </c>
      <c r="I1755" s="128">
        <f t="shared" si="354"/>
        <v>0.99322960389630777</v>
      </c>
      <c r="J1755" s="128">
        <v>0.99236209142521536</v>
      </c>
      <c r="K1755" s="128">
        <v>0.99402742199053329</v>
      </c>
      <c r="L1755" s="128">
        <v>0.99546716277190817</v>
      </c>
      <c r="M1755" s="128">
        <v>0.99621360090423539</v>
      </c>
      <c r="N1755" s="128">
        <v>0.99725045732322648</v>
      </c>
      <c r="O1755" s="706">
        <f t="shared" ref="O1755:O1764" si="355">(N1755-100%)/10</f>
        <v>-2.7495426767735196E-4</v>
      </c>
      <c r="P1755" s="707">
        <f t="shared" ref="P1755:P1764" si="356">(N1755/100%)^(1/10)-1</f>
        <v>-2.7529506059797981E-4</v>
      </c>
      <c r="Q1755" s="713">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2">
      <c r="A1756" s="484" t="s">
        <v>1792</v>
      </c>
      <c r="C1756" s="124" t="s">
        <v>1771</v>
      </c>
      <c r="D1756" s="709"/>
      <c r="E1756" s="128">
        <f t="shared" si="354"/>
        <v>1.0143809141680851</v>
      </c>
      <c r="F1756" s="128">
        <f t="shared" si="354"/>
        <v>1.0083971212477236</v>
      </c>
      <c r="G1756" s="128">
        <f t="shared" si="354"/>
        <v>1.003626338830879</v>
      </c>
      <c r="H1756" s="128">
        <f t="shared" si="354"/>
        <v>1.0019091820289452</v>
      </c>
      <c r="I1756" s="128">
        <f t="shared" si="354"/>
        <v>1.0029969851890055</v>
      </c>
      <c r="J1756" s="128">
        <v>1.0042219276236541</v>
      </c>
      <c r="K1756" s="128">
        <v>1.0024496879255318</v>
      </c>
      <c r="L1756" s="128">
        <v>1.000539835747325</v>
      </c>
      <c r="M1756" s="128">
        <v>0.99868630040969919</v>
      </c>
      <c r="N1756" s="128">
        <v>0.99816018524569949</v>
      </c>
      <c r="O1756" s="706">
        <f t="shared" si="355"/>
        <v>-1.8398147543005061E-4</v>
      </c>
      <c r="P1756" s="707">
        <f t="shared" si="356"/>
        <v>-1.8413397447925028E-4</v>
      </c>
      <c r="Q1756" s="713">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2">
      <c r="A1757" s="484" t="s">
        <v>1792</v>
      </c>
      <c r="C1757" s="124" t="s">
        <v>1772</v>
      </c>
      <c r="D1757" s="709"/>
      <c r="E1757" s="128">
        <f t="shared" si="354"/>
        <v>1.0119831388235714</v>
      </c>
      <c r="F1757" s="128">
        <f t="shared" si="354"/>
        <v>1.0123152749187849</v>
      </c>
      <c r="G1757" s="128">
        <f t="shared" si="354"/>
        <v>1.0092966846901532</v>
      </c>
      <c r="H1757" s="128">
        <f t="shared" si="354"/>
        <v>1.0093024499843755</v>
      </c>
      <c r="I1757" s="128">
        <f t="shared" si="354"/>
        <v>1.0058607612889943</v>
      </c>
      <c r="J1757" s="128">
        <v>1.0046741825753627</v>
      </c>
      <c r="K1757" s="128">
        <v>1.0040655187652219</v>
      </c>
      <c r="L1757" s="128">
        <v>1.0028066468146803</v>
      </c>
      <c r="M1757" s="128">
        <v>1.0040927405326865</v>
      </c>
      <c r="N1757" s="128">
        <v>1.0028297433769999</v>
      </c>
      <c r="O1757" s="706">
        <f t="shared" si="355"/>
        <v>2.8297433769999272E-4</v>
      </c>
      <c r="P1757" s="707">
        <f t="shared" si="356"/>
        <v>2.8261464701917483E-4</v>
      </c>
      <c r="Q1757" s="713">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2">
      <c r="A1758" s="484" t="s">
        <v>1792</v>
      </c>
      <c r="C1758" s="124" t="s">
        <v>1773</v>
      </c>
      <c r="D1758" s="709"/>
      <c r="E1758" s="128">
        <f t="shared" si="354"/>
        <v>0.99868810197260138</v>
      </c>
      <c r="F1758" s="128">
        <f t="shared" si="354"/>
        <v>0.99777419677997459</v>
      </c>
      <c r="G1758" s="128">
        <f t="shared" si="354"/>
        <v>0.99863727568848948</v>
      </c>
      <c r="H1758" s="128">
        <f t="shared" si="354"/>
        <v>0.99899133935284168</v>
      </c>
      <c r="I1758" s="128">
        <f t="shared" si="354"/>
        <v>1.0032834988438057</v>
      </c>
      <c r="J1758" s="128">
        <v>1.0025211828474903</v>
      </c>
      <c r="K1758" s="128">
        <v>1.0061987307502627</v>
      </c>
      <c r="L1758" s="128">
        <v>1.0108614511292535</v>
      </c>
      <c r="M1758" s="128">
        <v>1.0130027519178399</v>
      </c>
      <c r="N1758" s="128">
        <v>1.0147226591821301</v>
      </c>
      <c r="O1758" s="706">
        <f t="shared" si="355"/>
        <v>1.4722659182130116E-3</v>
      </c>
      <c r="P1758" s="707">
        <f t="shared" si="356"/>
        <v>1.4626018574257493E-3</v>
      </c>
      <c r="Q1758" s="713">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2">
      <c r="A1759" s="484" t="s">
        <v>1792</v>
      </c>
      <c r="C1759" s="124" t="s">
        <v>1774</v>
      </c>
      <c r="D1759" s="709"/>
      <c r="E1759" s="128">
        <f t="shared" si="354"/>
        <v>1.0185737392830623</v>
      </c>
      <c r="F1759" s="128">
        <f t="shared" si="354"/>
        <v>1.018863566736369</v>
      </c>
      <c r="G1759" s="128">
        <f t="shared" si="354"/>
        <v>1.0165082772965106</v>
      </c>
      <c r="H1759" s="128">
        <f t="shared" si="354"/>
        <v>1.0156627003170711</v>
      </c>
      <c r="I1759" s="128">
        <f t="shared" si="354"/>
        <v>1.0139248252188859</v>
      </c>
      <c r="J1759" s="128">
        <v>1.0137393541531157</v>
      </c>
      <c r="K1759" s="128">
        <v>1.0090610270988314</v>
      </c>
      <c r="L1759" s="128">
        <v>1.0044579014368722</v>
      </c>
      <c r="M1759" s="128">
        <v>1.0006466931414433</v>
      </c>
      <c r="N1759" s="128">
        <v>0.99872930478466071</v>
      </c>
      <c r="O1759" s="706">
        <f t="shared" si="355"/>
        <v>-1.2706952153392903E-4</v>
      </c>
      <c r="P1759" s="707">
        <f t="shared" si="356"/>
        <v>-1.2714224004750641E-4</v>
      </c>
      <c r="Q1759" s="713">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2">
      <c r="A1760" s="484" t="s">
        <v>1792</v>
      </c>
      <c r="C1760" s="124" t="s">
        <v>1775</v>
      </c>
      <c r="D1760" s="709"/>
      <c r="E1760" s="128">
        <f t="shared" si="354"/>
        <v>1.0186430018515642</v>
      </c>
      <c r="F1760" s="128">
        <f t="shared" si="354"/>
        <v>1.016281083830104</v>
      </c>
      <c r="G1760" s="128">
        <f t="shared" si="354"/>
        <v>1.0168046783204194</v>
      </c>
      <c r="H1760" s="128">
        <f t="shared" si="354"/>
        <v>1.0163751107042418</v>
      </c>
      <c r="I1760" s="128">
        <f t="shared" si="354"/>
        <v>1.0143846521681685</v>
      </c>
      <c r="J1760" s="128">
        <v>1.0158477764534428</v>
      </c>
      <c r="K1760" s="128">
        <v>1.017287039308961</v>
      </c>
      <c r="L1760" s="128">
        <v>1.0189817214001011</v>
      </c>
      <c r="M1760" s="128">
        <v>1.0195229921033415</v>
      </c>
      <c r="N1760" s="128">
        <v>1.0199714464880305</v>
      </c>
      <c r="O1760" s="706">
        <f t="shared" si="355"/>
        <v>1.997144648803051E-3</v>
      </c>
      <c r="P1760" s="707">
        <f t="shared" si="356"/>
        <v>1.9794197965237181E-3</v>
      </c>
      <c r="Q1760" s="713">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2">
      <c r="A1761" s="484" t="s">
        <v>1792</v>
      </c>
      <c r="C1761" s="812" t="s">
        <v>1776</v>
      </c>
      <c r="D1761" s="428"/>
      <c r="E1761" s="428">
        <f t="shared" si="354"/>
        <v>1.0115317316189907</v>
      </c>
      <c r="F1761" s="428">
        <f t="shared" si="354"/>
        <v>1.0098854557273558</v>
      </c>
      <c r="G1761" s="428">
        <f t="shared" si="354"/>
        <v>1.0079031437924768</v>
      </c>
      <c r="H1761" s="428">
        <f t="shared" si="354"/>
        <v>1.0074260195736053</v>
      </c>
      <c r="I1761" s="428">
        <f t="shared" si="354"/>
        <v>1.0072146044968846</v>
      </c>
      <c r="J1761" s="428">
        <v>1.0071891367326733</v>
      </c>
      <c r="K1761" s="428">
        <v>1.0067029595434946</v>
      </c>
      <c r="L1761" s="428">
        <v>1.0062767419722747</v>
      </c>
      <c r="M1761" s="428">
        <v>1.005993095083189</v>
      </c>
      <c r="N1761" s="428">
        <v>1.0056686088348645</v>
      </c>
      <c r="O1761" s="706">
        <f t="shared" si="355"/>
        <v>5.6686088348645303E-4</v>
      </c>
      <c r="P1761" s="707">
        <f t="shared" si="356"/>
        <v>5.6542006284843183E-4</v>
      </c>
      <c r="Q1761" s="438">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2">
      <c r="A1762" s="484" t="s">
        <v>1792</v>
      </c>
      <c r="C1762" s="124" t="s">
        <v>1777</v>
      </c>
      <c r="D1762" s="709"/>
      <c r="E1762" s="128">
        <f t="shared" si="354"/>
        <v>0.99220867160133164</v>
      </c>
      <c r="F1762" s="128">
        <f t="shared" si="354"/>
        <v>0.99099332816200558</v>
      </c>
      <c r="G1762" s="128">
        <f t="shared" si="354"/>
        <v>0.99149832442765373</v>
      </c>
      <c r="H1762" s="128">
        <f t="shared" si="354"/>
        <v>0.99306376744162606</v>
      </c>
      <c r="I1762" s="128">
        <f t="shared" si="354"/>
        <v>0.99322960389630777</v>
      </c>
      <c r="J1762" s="128">
        <v>0.99236209142521536</v>
      </c>
      <c r="K1762" s="128">
        <v>0.99402742199053329</v>
      </c>
      <c r="L1762" s="128">
        <v>0.99546716277190817</v>
      </c>
      <c r="M1762" s="128">
        <v>0.99621360090423539</v>
      </c>
      <c r="N1762" s="128">
        <v>0.99725045732322648</v>
      </c>
      <c r="O1762" s="706">
        <f t="shared" si="355"/>
        <v>-2.7495426767735196E-4</v>
      </c>
      <c r="P1762" s="707">
        <f t="shared" si="356"/>
        <v>-2.7529506059797981E-4</v>
      </c>
      <c r="Q1762" s="713">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2">
      <c r="A1763" s="484" t="s">
        <v>1792</v>
      </c>
      <c r="C1763" s="124" t="s">
        <v>1778</v>
      </c>
      <c r="D1763" s="709"/>
      <c r="E1763" s="128">
        <f t="shared" si="354"/>
        <v>1.0101622336917053</v>
      </c>
      <c r="F1763" s="128">
        <f t="shared" si="354"/>
        <v>1.0086801518353343</v>
      </c>
      <c r="G1763" s="128">
        <f t="shared" si="354"/>
        <v>1.0069295256394797</v>
      </c>
      <c r="H1763" s="128">
        <f t="shared" si="354"/>
        <v>1.0064889037252818</v>
      </c>
      <c r="I1763" s="128">
        <f t="shared" si="354"/>
        <v>1.0062891385473149</v>
      </c>
      <c r="J1763" s="128">
        <v>1.006294429838275</v>
      </c>
      <c r="K1763" s="128">
        <v>1.0058549926642406</v>
      </c>
      <c r="L1763" s="128">
        <v>1.0055069710128819</v>
      </c>
      <c r="M1763" s="128">
        <v>1.0053041262838514</v>
      </c>
      <c r="N1763" s="128">
        <v>1.0050246174221416</v>
      </c>
      <c r="O1763" s="706">
        <f t="shared" si="355"/>
        <v>5.0246174221415532E-4</v>
      </c>
      <c r="P1763" s="707">
        <f t="shared" si="356"/>
        <v>5.0132923936385687E-4</v>
      </c>
      <c r="Q1763" s="713">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2">
      <c r="A1764" s="484" t="s">
        <v>1792</v>
      </c>
      <c r="C1764" s="124" t="s">
        <v>1779</v>
      </c>
      <c r="D1764" s="709"/>
      <c r="E1764" s="128">
        <f t="shared" si="354"/>
        <v>1.0095905530762708</v>
      </c>
      <c r="F1764" s="128">
        <f t="shared" si="354"/>
        <v>1.0083132699804231</v>
      </c>
      <c r="G1764" s="128">
        <f t="shared" si="354"/>
        <v>1.006695740502793</v>
      </c>
      <c r="H1764" s="128">
        <f t="shared" si="354"/>
        <v>1.0063437323937274</v>
      </c>
      <c r="I1764" s="128">
        <f t="shared" si="354"/>
        <v>1.0061665544670078</v>
      </c>
      <c r="J1764" s="128">
        <v>1.0061491154519904</v>
      </c>
      <c r="K1764" s="128">
        <v>1.0057637499382068</v>
      </c>
      <c r="L1764" s="128">
        <v>1.0054183834917874</v>
      </c>
      <c r="M1764" s="128">
        <v>1.0051717019726543</v>
      </c>
      <c r="N1764" s="128">
        <v>1.0049267004020239</v>
      </c>
      <c r="O1764" s="706">
        <f t="shared" si="355"/>
        <v>4.9267004020239205E-4</v>
      </c>
      <c r="P1764" s="707">
        <f t="shared" si="356"/>
        <v>4.9158117922520894E-4</v>
      </c>
      <c r="Q1764" s="713">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2">
      <c r="A1765" s="484" t="s">
        <v>1792</v>
      </c>
      <c r="C1765" s="124"/>
      <c r="D1765" s="709"/>
      <c r="E1765" s="709"/>
      <c r="F1765" s="709"/>
      <c r="G1765" s="709"/>
      <c r="H1765" s="709"/>
      <c r="I1765" s="709"/>
      <c r="J1765" s="709"/>
      <c r="K1765" s="709"/>
      <c r="L1765" s="709"/>
      <c r="M1765" s="709"/>
      <c r="N1765" s="709"/>
      <c r="O1765" s="706"/>
      <c r="P1765" s="707"/>
      <c r="Q1765" s="710"/>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2">
      <c r="A1766" s="484" t="s">
        <v>1792</v>
      </c>
      <c r="C1766" s="124"/>
      <c r="D1766" s="709"/>
      <c r="E1766" s="709"/>
      <c r="F1766" s="709"/>
      <c r="G1766" s="709"/>
      <c r="H1766" s="709"/>
      <c r="I1766" s="709"/>
      <c r="J1766" s="709"/>
      <c r="K1766" s="709"/>
      <c r="L1766" s="709"/>
      <c r="M1766" s="709"/>
      <c r="N1766" s="709"/>
      <c r="O1766" s="706"/>
      <c r="P1766" s="707"/>
      <c r="Q1766" s="710"/>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2">
      <c r="A1767" s="57"/>
      <c r="B1767" s="354"/>
      <c r="C1767" s="124"/>
      <c r="D1767" s="709"/>
      <c r="E1767" s="709"/>
      <c r="F1767" s="709"/>
      <c r="G1767" s="709"/>
      <c r="H1767" s="709"/>
      <c r="I1767" s="709"/>
      <c r="J1767" s="709"/>
      <c r="K1767" s="709"/>
      <c r="L1767" s="709"/>
      <c r="M1767" s="709"/>
      <c r="N1767" s="709"/>
      <c r="O1767" s="706"/>
      <c r="P1767" s="707"/>
      <c r="Q1767" s="710"/>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2">
      <c r="C1768" s="10"/>
      <c r="E1768" s="14"/>
      <c r="M1768" s="12"/>
      <c r="N1768" s="12"/>
      <c r="O1768" s="702" t="s">
        <v>1780</v>
      </c>
      <c r="P1768" s="705"/>
      <c r="Q1768" s="711" t="s">
        <v>1781</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2">
      <c r="E1769" s="439" t="s">
        <v>1784</v>
      </c>
      <c r="F1769" s="715"/>
      <c r="G1769" s="439"/>
      <c r="H1769" s="715"/>
      <c r="I1769" s="715"/>
      <c r="M1769" s="12"/>
      <c r="N1769" s="12"/>
      <c r="O1769" s="702" t="s">
        <v>1782</v>
      </c>
      <c r="P1769" s="705"/>
      <c r="Q1769" s="711" t="s">
        <v>1783</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2">
      <c r="C1770" s="10"/>
      <c r="E1770" s="14"/>
      <c r="M1770" s="12"/>
      <c r="N1770" s="12"/>
      <c r="O1770" s="702" t="s">
        <v>1785</v>
      </c>
      <c r="P1770" s="705"/>
      <c r="Q1770" s="711" t="s">
        <v>1786</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ht="15" x14ac:dyDescent="0.25">
      <c r="A1771" s="717" t="s">
        <v>1753</v>
      </c>
      <c r="B1771" s="718"/>
      <c r="C1771" s="719"/>
      <c r="D1771" s="716"/>
      <c r="E1771" s="716"/>
      <c r="F1771" s="716"/>
      <c r="G1771" s="716"/>
      <c r="H1771" s="716"/>
      <c r="I1771" s="716"/>
      <c r="J1771" s="716"/>
      <c r="K1771" s="716"/>
      <c r="L1771" s="716"/>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ht="15" x14ac:dyDescent="0.25">
      <c r="D1772" s="499" t="s">
        <v>1754</v>
      </c>
      <c r="E1772" s="499" t="s">
        <v>1791</v>
      </c>
      <c r="M1772" s="12"/>
      <c r="N1772" s="12"/>
      <c r="O1772" s="12"/>
      <c r="P1772" s="12"/>
      <c r="Q1772" s="711" t="s">
        <v>1788</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2">
      <c r="A1773" s="482"/>
      <c r="B1773" s="483"/>
      <c r="C1773" s="20" t="s">
        <v>1755</v>
      </c>
      <c r="D1773" s="302" t="s">
        <v>1764</v>
      </c>
      <c r="E1773" s="302" t="s">
        <v>1764</v>
      </c>
      <c r="M1773" s="12"/>
      <c r="N1773" s="12"/>
      <c r="O1773" s="12"/>
      <c r="P1773" s="12"/>
      <c r="Q1773" s="711"/>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2">
      <c r="A1774" s="484"/>
      <c r="C1774" s="20" t="s">
        <v>1765</v>
      </c>
      <c r="E1774" s="14"/>
      <c r="M1774" s="12"/>
      <c r="N1774" s="12"/>
      <c r="O1774" s="12"/>
      <c r="P1774" s="12"/>
      <c r="Q1774" s="711" t="s">
        <v>1789</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2">
      <c r="A1775" s="484"/>
      <c r="B1775" s="10">
        <v>0</v>
      </c>
      <c r="C1775" s="124" t="s">
        <v>1767</v>
      </c>
      <c r="E1775" s="14"/>
      <c r="M1775" s="12"/>
      <c r="N1775" s="12"/>
      <c r="O1775" s="12"/>
      <c r="P1775" s="12"/>
      <c r="Q1775" s="711" t="s">
        <v>1790</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2">
      <c r="A1776" s="484"/>
      <c r="B1776" s="10">
        <v>1</v>
      </c>
      <c r="C1776" s="812" t="s">
        <v>1768</v>
      </c>
      <c r="D1776" s="821">
        <v>6.1244446078418946E-3</v>
      </c>
      <c r="E1776" s="821">
        <v>5.3906024298502331E-3</v>
      </c>
      <c r="F1776" s="301" t="s">
        <v>1793</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2">
      <c r="A1777" s="484" t="s">
        <v>1769</v>
      </c>
      <c r="B1777" s="10">
        <v>2</v>
      </c>
      <c r="C1777" s="180" t="s">
        <v>1770</v>
      </c>
      <c r="D1777" s="820">
        <v>-7.8016393354566338E-3</v>
      </c>
      <c r="E1777" s="820">
        <v>-6.3705142428090999E-3</v>
      </c>
      <c r="F1777" s="301" t="s">
        <v>1783</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2">
      <c r="A1778" s="484" t="s">
        <v>1769</v>
      </c>
      <c r="B1778" s="10">
        <v>3</v>
      </c>
      <c r="C1778" s="180" t="s">
        <v>1771</v>
      </c>
      <c r="D1778" s="820">
        <v>6.2514987067481265E-3</v>
      </c>
      <c r="E1778" s="820">
        <v>3.5265583166539383E-3</v>
      </c>
      <c r="F1778" s="301" t="s">
        <v>1786</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2">
      <c r="A1779" s="484" t="s">
        <v>1769</v>
      </c>
      <c r="B1779" s="10">
        <v>4</v>
      </c>
      <c r="C1779" s="180" t="s">
        <v>1772</v>
      </c>
      <c r="D1779" s="820">
        <v>9.748976115757868E-3</v>
      </c>
      <c r="E1779" s="820">
        <v>6.7166791378556745E-3</v>
      </c>
      <c r="F1779" s="301" t="s">
        <v>1787</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2">
      <c r="A1780" s="484" t="s">
        <v>1769</v>
      </c>
      <c r="B1780" s="10">
        <v>5</v>
      </c>
      <c r="C1780" s="180" t="s">
        <v>1773</v>
      </c>
      <c r="D1780" s="820">
        <v>-5.2701042928582353E-4</v>
      </c>
      <c r="E1780" s="820">
        <v>4.4497734674939782E-3</v>
      </c>
      <c r="F1780" s="301" t="s">
        <v>1794</v>
      </c>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2">
      <c r="A1781" s="484" t="s">
        <v>1769</v>
      </c>
      <c r="B1781" s="10">
        <v>6</v>
      </c>
      <c r="C1781" s="180" t="s">
        <v>1774</v>
      </c>
      <c r="D1781" s="820">
        <v>1.670494871211603E-2</v>
      </c>
      <c r="E1781" s="820">
        <v>1.0992356943558379E-2</v>
      </c>
      <c r="F1781" s="301"/>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2">
      <c r="A1782" s="484" t="s">
        <v>1769</v>
      </c>
      <c r="B1782" s="10">
        <v>7</v>
      </c>
      <c r="C1782" s="180" t="s">
        <v>1775</v>
      </c>
      <c r="D1782" s="820">
        <v>1.649679802463222E-2</v>
      </c>
      <c r="E1782" s="820">
        <v>1.7408508457293692E-2</v>
      </c>
      <c r="F1782" s="301" t="s">
        <v>1789</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2">
      <c r="A1783" s="484" t="s">
        <v>1769</v>
      </c>
      <c r="B1783" s="10">
        <v>8</v>
      </c>
      <c r="C1783" s="812" t="s">
        <v>1776</v>
      </c>
      <c r="D1783" s="821">
        <v>8.7908194773067497E-3</v>
      </c>
      <c r="E1783" s="821">
        <v>7.5776637279063586E-3</v>
      </c>
      <c r="F1783" s="301" t="s">
        <v>1790</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2">
      <c r="A1784" s="484" t="s">
        <v>1769</v>
      </c>
      <c r="B1784" s="10">
        <v>9</v>
      </c>
      <c r="C1784" s="180" t="s">
        <v>1777</v>
      </c>
      <c r="D1784" s="820">
        <f>D1777</f>
        <v>-7.8016393354566338E-3</v>
      </c>
      <c r="E1784" s="820">
        <f>E1777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2">
      <c r="A1785" s="484" t="s">
        <v>1769</v>
      </c>
      <c r="B1785" s="10">
        <v>10</v>
      </c>
      <c r="C1785" s="180" t="s">
        <v>1778</v>
      </c>
      <c r="D1785" s="820">
        <v>9.1877436581744298E-3</v>
      </c>
      <c r="E1785" s="820">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2">
      <c r="A1786" s="484" t="s">
        <v>1769</v>
      </c>
      <c r="B1786" s="10">
        <v>11</v>
      </c>
      <c r="C1786" s="180" t="s">
        <v>1779</v>
      </c>
      <c r="D1786" s="820">
        <v>8.4136487204315991E-3</v>
      </c>
      <c r="E1786" s="820">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2">
      <c r="A1787" s="484" t="s">
        <v>1769</v>
      </c>
      <c r="B1787" s="10">
        <v>12</v>
      </c>
      <c r="C1787" s="180"/>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2">
      <c r="A1788" s="484" t="s">
        <v>1769</v>
      </c>
      <c r="B1788" s="10">
        <v>13</v>
      </c>
      <c r="C1788" s="124"/>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2">
      <c r="A1789" s="57"/>
      <c r="B1789" s="354">
        <v>14</v>
      </c>
      <c r="C1789" s="124"/>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2">
      <c r="B1790" s="10">
        <v>15</v>
      </c>
      <c r="C1790" s="124"/>
      <c r="E1790" s="439" t="s">
        <v>1784</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2">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2">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2">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2">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2">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2">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2">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2">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2">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2">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2">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2">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2">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2">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2">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2">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2">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2">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2">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2">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2">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2">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2">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2">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2">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2">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2">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2">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2">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2">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2">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2">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2">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2">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2">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2">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2">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2">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2">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2">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2">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2">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2">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2">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2">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2">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2">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2">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2">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2">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2">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2">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2">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2">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2">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2">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2">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2">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2">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2">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2">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2">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2">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2">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2">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2">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2">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2">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2">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2">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2">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2">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2">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2">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2">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2">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2">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2">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2">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2">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2">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2">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2">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2">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2">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2">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2">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2">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2">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2">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2">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2">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2">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2">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2">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2">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2">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2">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2">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2">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2">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2">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2">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2">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2">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2">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2">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2">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2">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2">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2">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2">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2">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2">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2">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2">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2">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2">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2">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2">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2">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2">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2">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2">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2">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2">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2">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2">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2">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2">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2">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2">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2">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2">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2">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2">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2">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2">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2">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2">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2">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2">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2">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2">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2">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2">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2">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2">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2">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2">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2">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2">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2">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2">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2">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2">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2">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2">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2">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2">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2">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2">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2">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2">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2">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2">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2">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2">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2">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2">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2">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2">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2">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2">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2">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2">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2">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2">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2">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2">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2">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2">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2">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2">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2">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2">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2">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2">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2">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2">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2">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2">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2">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2">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2">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2">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2">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2">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2">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2">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2">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2">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2">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2">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2">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2">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2">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2">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2">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2">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2">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2">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2">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2">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2">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2">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2">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2">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2">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2">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2">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2">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2">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2">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2">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2">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2">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2">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2">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2">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2">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2">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2">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2">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2">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2">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2">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2">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2">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2">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2">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2">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2">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2">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2">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2">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2">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2">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2">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2">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2">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2">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2">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2">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2">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2">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2">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2">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2">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2">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2">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2">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2">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2">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2">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2">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2">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2">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2">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2">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2">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2">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2">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2">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2">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2">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2">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2">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2">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2">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2">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2">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2">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2">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2">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2">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2">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2">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2">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2">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2">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2">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2">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2">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2">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H1380 G25:H25 H1677:H1692 H1694:H1698 H1296:H1313 G1329:H1335 G1323:H1327 G1382:H1675 G1315:H1321 G28:K28 G1768:K1768 J1751:K1753 G1770:K1770 H1769:K1769 G29:H43 G1772:K1926 K25:L25 K1296:L1313 K29:L43 K1315:L1321 K1323:L1327 K1329:L1335 K1380:L1380 K1382:L1675 K1677:L1692 K1694:L1698"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38"/>
  <sheetViews>
    <sheetView showGridLines="0" zoomScale="80" zoomScaleNormal="80" zoomScaleSheetLayoutView="80" workbookViewId="0">
      <selection activeCell="A29" sqref="A29"/>
    </sheetView>
  </sheetViews>
  <sheetFormatPr defaultColWidth="8.85546875" defaultRowHeight="15" x14ac:dyDescent="0.25"/>
  <cols>
    <col min="1" max="1" width="3.5703125" customWidth="1"/>
    <col min="2" max="2" width="50.5703125" style="1" customWidth="1"/>
    <col min="3" max="8" width="11.5703125" customWidth="1"/>
    <col min="9" max="9" width="10.42578125" customWidth="1"/>
    <col min="10" max="12" width="11.42578125" bestFit="1" customWidth="1"/>
    <col min="13" max="13" width="11.42578125" customWidth="1"/>
    <col min="14" max="14" width="1.5703125" customWidth="1"/>
    <col min="15" max="20" width="10.85546875" customWidth="1"/>
    <col min="22" max="35" width="8.85546875" customWidth="1"/>
  </cols>
  <sheetData>
    <row r="1" spans="2:34" ht="30" customHeight="1" x14ac:dyDescent="0.25">
      <c r="B1" s="443" t="str">
        <f>'Inputs and population'!B1</f>
        <v xml:space="preserve">Garadacimab for preventing recurrent attacks of hereditary angioedema in people 12 years and over </v>
      </c>
      <c r="C1" s="113"/>
      <c r="D1" s="113"/>
      <c r="E1" s="113"/>
      <c r="F1" s="113"/>
      <c r="G1" s="113"/>
      <c r="H1" s="113"/>
      <c r="I1" s="113"/>
      <c r="J1" s="113"/>
      <c r="K1" s="113"/>
      <c r="L1" s="113"/>
      <c r="M1" s="113"/>
      <c r="N1" s="113"/>
      <c r="O1" s="113"/>
      <c r="P1" s="113"/>
      <c r="Q1" s="113"/>
      <c r="R1" s="113"/>
      <c r="S1" s="113"/>
      <c r="T1" s="113"/>
    </row>
    <row r="2" spans="2:34" ht="38.1" customHeight="1" x14ac:dyDescent="0.25">
      <c r="B2" s="332" t="s">
        <v>2116</v>
      </c>
      <c r="C2" s="113" t="s">
        <v>2032</v>
      </c>
      <c r="D2" s="113" t="s">
        <v>2032</v>
      </c>
      <c r="E2" s="113" t="s">
        <v>2032</v>
      </c>
      <c r="F2" s="113" t="s">
        <v>2032</v>
      </c>
      <c r="G2" s="113" t="s">
        <v>2032</v>
      </c>
      <c r="H2" s="113"/>
      <c r="I2" s="113" t="s">
        <v>2032</v>
      </c>
      <c r="J2" s="113" t="s">
        <v>2032</v>
      </c>
      <c r="K2" s="119"/>
      <c r="L2" s="113"/>
      <c r="M2" s="113"/>
      <c r="N2" s="113"/>
      <c r="O2" s="113"/>
      <c r="P2" s="113"/>
      <c r="Q2" s="113"/>
      <c r="R2" s="113"/>
      <c r="S2" s="113"/>
      <c r="T2" s="113"/>
    </row>
    <row r="3" spans="2:34" x14ac:dyDescent="0.25">
      <c r="B3" s="116" t="s">
        <v>2032</v>
      </c>
      <c r="C3" s="119" t="s">
        <v>2032</v>
      </c>
      <c r="D3" s="119" t="s">
        <v>2032</v>
      </c>
      <c r="E3" s="119" t="s">
        <v>2032</v>
      </c>
      <c r="F3" s="119" t="s">
        <v>2032</v>
      </c>
      <c r="G3" s="119" t="s">
        <v>2032</v>
      </c>
      <c r="H3" s="119" t="s">
        <v>2032</v>
      </c>
      <c r="I3" s="119" t="s">
        <v>2032</v>
      </c>
      <c r="J3" s="119" t="s">
        <v>2032</v>
      </c>
      <c r="K3" s="119"/>
      <c r="L3" s="119"/>
      <c r="M3" s="119"/>
      <c r="N3" s="119"/>
      <c r="O3" s="119"/>
      <c r="P3" s="119"/>
      <c r="Q3" s="119"/>
      <c r="R3" s="119"/>
      <c r="S3" s="119"/>
      <c r="T3" s="119"/>
    </row>
    <row r="4" spans="2:34" s="213" customFormat="1" x14ac:dyDescent="0.25">
      <c r="B4" s="218" t="s">
        <v>2117</v>
      </c>
      <c r="F4" s="119"/>
      <c r="G4" s="119"/>
      <c r="H4" s="119"/>
      <c r="I4" s="119"/>
      <c r="J4" s="119" t="s">
        <v>2032</v>
      </c>
      <c r="K4" s="119"/>
      <c r="L4" s="119"/>
      <c r="M4" s="119"/>
      <c r="N4" s="119"/>
      <c r="O4" s="119"/>
      <c r="P4" s="119"/>
      <c r="Q4" s="119"/>
      <c r="R4" s="119"/>
      <c r="S4" s="119"/>
      <c r="T4" s="119"/>
    </row>
    <row r="5" spans="2:34" s="213" customFormat="1" x14ac:dyDescent="0.25">
      <c r="B5" s="218" t="s">
        <v>2118</v>
      </c>
      <c r="F5" s="119"/>
      <c r="G5" s="119"/>
      <c r="H5" s="119"/>
      <c r="I5" s="119"/>
      <c r="J5" s="119"/>
      <c r="K5" s="119"/>
      <c r="L5" s="119"/>
      <c r="M5" s="119"/>
      <c r="N5" s="119"/>
      <c r="O5" s="119"/>
      <c r="P5" s="119"/>
      <c r="Q5" s="119"/>
      <c r="R5" s="119"/>
      <c r="S5" s="119"/>
      <c r="T5" s="119"/>
    </row>
    <row r="6" spans="2:34" s="213" customFormat="1" x14ac:dyDescent="0.25">
      <c r="B6" s="218"/>
      <c r="C6" s="119" t="s">
        <v>2032</v>
      </c>
      <c r="D6" s="119" t="s">
        <v>2032</v>
      </c>
      <c r="E6" s="119"/>
      <c r="F6" s="119"/>
      <c r="G6" s="119"/>
      <c r="H6" s="119"/>
      <c r="I6" s="119" t="s">
        <v>2032</v>
      </c>
      <c r="J6" s="119" t="s">
        <v>2032</v>
      </c>
      <c r="K6" s="119"/>
      <c r="L6" s="119"/>
      <c r="M6" s="119"/>
      <c r="N6" s="119"/>
      <c r="O6" s="119"/>
      <c r="P6" s="119"/>
      <c r="Q6" s="119"/>
      <c r="R6" s="119"/>
      <c r="S6" s="119"/>
      <c r="T6" s="119"/>
    </row>
    <row r="7" spans="2:34" s="213" customFormat="1" ht="45" x14ac:dyDescent="0.25">
      <c r="B7" s="229" t="s">
        <v>2092</v>
      </c>
      <c r="C7" s="240"/>
      <c r="D7" s="808" t="s">
        <v>2119</v>
      </c>
      <c r="E7" s="241" t="s">
        <v>1892</v>
      </c>
      <c r="F7" s="241" t="s">
        <v>1893</v>
      </c>
      <c r="G7" s="242" t="s">
        <v>2089</v>
      </c>
      <c r="H7" s="242" t="s">
        <v>2090</v>
      </c>
      <c r="I7" s="241" t="s">
        <v>2091</v>
      </c>
      <c r="K7" s="119"/>
      <c r="L7" s="119"/>
      <c r="N7" s="119"/>
      <c r="O7" s="119"/>
      <c r="P7" s="119"/>
      <c r="Q7" s="119"/>
      <c r="R7" s="119"/>
      <c r="S7" s="119"/>
      <c r="T7" s="119"/>
    </row>
    <row r="8" spans="2:34" s="134" customFormat="1" x14ac:dyDescent="0.25">
      <c r="B8" s="200" t="s">
        <v>2092</v>
      </c>
      <c r="C8" s="162"/>
      <c r="D8" s="161">
        <f>'Inputs and population'!E30</f>
        <v>408.99310109190668</v>
      </c>
      <c r="E8" s="161">
        <f>'Inputs and population'!F30</f>
        <v>412.58848561106953</v>
      </c>
      <c r="F8" s="161">
        <f>'Inputs and population'!G30</f>
        <v>416.21547650649177</v>
      </c>
      <c r="G8" s="161">
        <f>'Inputs and population'!H30</f>
        <v>419.87435162412152</v>
      </c>
      <c r="H8" s="161">
        <f>'Inputs and population'!I30</f>
        <v>423.56539125240045</v>
      </c>
      <c r="I8" s="161">
        <f>'Inputs and population'!J30</f>
        <v>427.28887814373513</v>
      </c>
      <c r="K8" s="119"/>
      <c r="L8" s="119"/>
    </row>
    <row r="9" spans="2:34" s="213" customFormat="1" x14ac:dyDescent="0.25">
      <c r="B9" s="215" t="s">
        <v>2032</v>
      </c>
      <c r="C9" s="119" t="s">
        <v>2032</v>
      </c>
      <c r="D9" s="119" t="s">
        <v>2032</v>
      </c>
      <c r="E9" s="119" t="s">
        <v>2032</v>
      </c>
      <c r="F9" s="119" t="s">
        <v>2032</v>
      </c>
      <c r="G9" s="119" t="s">
        <v>2032</v>
      </c>
      <c r="H9" s="119"/>
      <c r="I9" s="119"/>
      <c r="K9" s="119"/>
      <c r="L9" s="119"/>
      <c r="N9" s="119"/>
      <c r="O9" s="119"/>
      <c r="P9" s="119"/>
      <c r="Q9" s="119"/>
      <c r="R9" s="119"/>
      <c r="S9" s="119"/>
      <c r="T9" s="119"/>
      <c r="AD9" s="243"/>
      <c r="AE9" s="243"/>
      <c r="AF9" s="243"/>
      <c r="AG9" s="243"/>
      <c r="AH9" s="243"/>
    </row>
    <row r="10" spans="2:34" s="213" customFormat="1" x14ac:dyDescent="0.25">
      <c r="B10" s="303" t="s">
        <v>2098</v>
      </c>
      <c r="C10" s="304"/>
      <c r="D10" s="305"/>
      <c r="E10" s="305"/>
      <c r="F10" s="305"/>
      <c r="G10" s="305"/>
      <c r="H10" s="305"/>
      <c r="I10" s="306"/>
      <c r="K10" s="119"/>
      <c r="L10" s="119"/>
      <c r="N10" s="119"/>
      <c r="O10" s="119"/>
      <c r="P10" s="119"/>
      <c r="Q10" s="119"/>
      <c r="R10" s="119"/>
      <c r="S10" s="119"/>
      <c r="T10" s="119"/>
    </row>
    <row r="11" spans="2:34" s="213" customFormat="1" x14ac:dyDescent="0.25">
      <c r="B11" s="215"/>
      <c r="C11" s="119"/>
      <c r="D11" s="119"/>
      <c r="E11" s="119"/>
      <c r="F11" s="119"/>
      <c r="G11" s="119"/>
      <c r="H11" s="119"/>
      <c r="I11" s="119"/>
      <c r="N11" s="119"/>
      <c r="O11" s="119"/>
      <c r="P11" s="119"/>
      <c r="Q11" s="119"/>
      <c r="R11" s="119"/>
      <c r="S11" s="119"/>
      <c r="T11" s="119"/>
      <c r="AD11" s="243"/>
      <c r="AE11" s="243"/>
      <c r="AF11" s="243"/>
      <c r="AG11" s="243"/>
      <c r="AH11" s="243"/>
    </row>
    <row r="12" spans="2:34" s="213" customFormat="1" x14ac:dyDescent="0.25">
      <c r="B12" s="249" t="s">
        <v>2120</v>
      </c>
      <c r="C12" s="244"/>
      <c r="D12" s="163"/>
      <c r="E12" s="163"/>
      <c r="F12" s="163"/>
      <c r="G12" s="163"/>
      <c r="H12" s="163"/>
      <c r="I12" s="164"/>
      <c r="N12" s="119"/>
      <c r="O12" s="119"/>
      <c r="P12" s="119"/>
      <c r="Q12" s="119"/>
      <c r="R12" s="119"/>
      <c r="S12" s="119"/>
      <c r="T12" s="119"/>
    </row>
    <row r="13" spans="2:34" s="213" customFormat="1" x14ac:dyDescent="0.25">
      <c r="B13" s="309" t="s">
        <v>2121</v>
      </c>
      <c r="C13" s="881"/>
      <c r="D13" s="882">
        <f>'Inputs and population'!K41</f>
        <v>0</v>
      </c>
      <c r="E13" s="245">
        <f>IF('Inputs and population'!L41-E22&gt;0,'Inputs and population'!L41-E22,0)</f>
        <v>0</v>
      </c>
      <c r="F13" s="245">
        <f>IF('Inputs and population'!M41-F22&gt;0,'Inputs and population'!M41-F22,0)</f>
        <v>0</v>
      </c>
      <c r="G13" s="245">
        <f>IF('Inputs and population'!N41-G22&gt;0,'Inputs and population'!N41-G22,0)</f>
        <v>0</v>
      </c>
      <c r="H13" s="245">
        <f>IF('Inputs and population'!O41-H22&gt;0,'Inputs and population'!O41-H22,0)</f>
        <v>0</v>
      </c>
      <c r="I13" s="245">
        <f>IF('Inputs and population'!P41-I22&gt;0,'Inputs and population'!P41-I22,0)</f>
        <v>0</v>
      </c>
      <c r="N13" s="119"/>
      <c r="O13" s="119"/>
      <c r="P13" s="119"/>
      <c r="Q13" s="119"/>
      <c r="R13" s="119"/>
      <c r="S13" s="119"/>
      <c r="T13" s="119"/>
      <c r="V13" s="243"/>
      <c r="W13" s="243"/>
      <c r="X13" s="243"/>
      <c r="Y13" s="243"/>
      <c r="Z13" s="243"/>
      <c r="AA13" s="243"/>
      <c r="AC13" s="243"/>
      <c r="AD13" s="243"/>
      <c r="AE13" s="243"/>
      <c r="AF13" s="243"/>
      <c r="AG13" s="243"/>
      <c r="AH13" s="243"/>
    </row>
    <row r="14" spans="2:34" s="213" customFormat="1" x14ac:dyDescent="0.25">
      <c r="B14" s="309" t="s">
        <v>2122</v>
      </c>
      <c r="C14" s="881"/>
      <c r="D14" s="882"/>
      <c r="E14" s="882">
        <v>0</v>
      </c>
      <c r="F14" s="245">
        <f>F22+F21</f>
        <v>0</v>
      </c>
      <c r="G14" s="245">
        <f t="shared" ref="G14:I14" si="0">G22+G21</f>
        <v>0</v>
      </c>
      <c r="H14" s="245">
        <f>H22+H21</f>
        <v>0</v>
      </c>
      <c r="I14" s="245">
        <f t="shared" si="0"/>
        <v>0</v>
      </c>
      <c r="N14" s="119"/>
      <c r="O14" s="119"/>
      <c r="P14" s="119"/>
      <c r="Q14" s="119"/>
      <c r="R14" s="119"/>
      <c r="S14" s="119"/>
      <c r="T14" s="119"/>
      <c r="V14" s="243"/>
      <c r="W14" s="243"/>
      <c r="X14" s="243"/>
      <c r="Y14" s="243"/>
      <c r="Z14" s="243"/>
      <c r="AA14" s="243"/>
      <c r="AC14" s="243"/>
      <c r="AD14" s="243"/>
      <c r="AE14" s="243"/>
      <c r="AF14" s="243"/>
      <c r="AG14" s="243"/>
      <c r="AH14" s="243"/>
    </row>
    <row r="15" spans="2:34" s="213" customFormat="1" x14ac:dyDescent="0.25">
      <c r="B15" s="309" t="str">
        <f>'Inputs and population'!C43</f>
        <v xml:space="preserve">Lanadelumab </v>
      </c>
      <c r="C15" s="881"/>
      <c r="D15" s="245">
        <f>'Inputs and population'!K43</f>
        <v>0</v>
      </c>
      <c r="E15" s="245">
        <f>'Inputs and population'!L43</f>
        <v>0</v>
      </c>
      <c r="F15" s="245">
        <f>'Inputs and population'!M43</f>
        <v>0</v>
      </c>
      <c r="G15" s="245">
        <f>'Inputs and population'!N43</f>
        <v>0</v>
      </c>
      <c r="H15" s="245">
        <f>'Inputs and population'!O43</f>
        <v>0</v>
      </c>
      <c r="I15" s="245">
        <f>'Inputs and population'!P43</f>
        <v>0</v>
      </c>
      <c r="N15" s="119"/>
      <c r="O15" s="119"/>
      <c r="P15" s="119"/>
      <c r="Q15" s="119"/>
      <c r="R15" s="119"/>
      <c r="S15" s="119"/>
      <c r="T15" s="119"/>
      <c r="V15" s="243"/>
      <c r="W15" s="243"/>
      <c r="X15" s="243"/>
      <c r="Y15" s="243"/>
      <c r="Z15" s="243"/>
      <c r="AA15" s="243"/>
      <c r="AC15" s="243"/>
      <c r="AD15" s="243"/>
      <c r="AE15" s="243"/>
      <c r="AF15" s="243"/>
      <c r="AG15" s="243"/>
      <c r="AH15" s="243"/>
    </row>
    <row r="16" spans="2:34" s="213" customFormat="1" x14ac:dyDescent="0.25">
      <c r="B16" s="309" t="str">
        <f>'Inputs and population'!C42</f>
        <v xml:space="preserve">Berotralstat </v>
      </c>
      <c r="C16" s="310"/>
      <c r="D16" s="245">
        <f>'Inputs and population'!K42</f>
        <v>0</v>
      </c>
      <c r="E16" s="245">
        <f>'Inputs and population'!L42</f>
        <v>0</v>
      </c>
      <c r="F16" s="245">
        <f>'Inputs and population'!M42</f>
        <v>0</v>
      </c>
      <c r="G16" s="245">
        <f>'Inputs and population'!N42</f>
        <v>0</v>
      </c>
      <c r="H16" s="245">
        <f>'Inputs and population'!O42</f>
        <v>0</v>
      </c>
      <c r="I16" s="245">
        <f>'Inputs and population'!P42</f>
        <v>0</v>
      </c>
      <c r="N16" s="119"/>
      <c r="O16" s="119"/>
      <c r="P16" s="119"/>
      <c r="Q16" s="119"/>
      <c r="R16" s="119"/>
      <c r="S16" s="119"/>
      <c r="T16" s="119"/>
      <c r="V16" s="243"/>
      <c r="W16" s="243"/>
      <c r="X16" s="243"/>
      <c r="Y16" s="243"/>
      <c r="Z16" s="243"/>
      <c r="AA16" s="243"/>
      <c r="AC16" s="243"/>
      <c r="AD16" s="243"/>
      <c r="AE16" s="243"/>
      <c r="AF16" s="243"/>
      <c r="AG16" s="243"/>
      <c r="AH16" s="243"/>
    </row>
    <row r="17" spans="2:34" s="213" customFormat="1" x14ac:dyDescent="0.25">
      <c r="B17" s="309" t="str">
        <f>'Inputs and population'!C44</f>
        <v>Cinryze</v>
      </c>
      <c r="C17" s="310"/>
      <c r="D17" s="245">
        <f>'Inputs and population'!K44</f>
        <v>0</v>
      </c>
      <c r="E17" s="245">
        <f>'Inputs and population'!L44</f>
        <v>0</v>
      </c>
      <c r="F17" s="245">
        <f>'Inputs and population'!M44</f>
        <v>0</v>
      </c>
      <c r="G17" s="245">
        <f>'Inputs and population'!N44</f>
        <v>0</v>
      </c>
      <c r="H17" s="245">
        <f>'Inputs and population'!O44</f>
        <v>0</v>
      </c>
      <c r="I17" s="245">
        <f>'Inputs and population'!P44</f>
        <v>0</v>
      </c>
      <c r="N17" s="119"/>
      <c r="O17" s="119"/>
      <c r="P17" s="119"/>
      <c r="Q17" s="119"/>
      <c r="R17" s="119"/>
      <c r="S17" s="119"/>
      <c r="T17" s="119"/>
      <c r="V17" s="243"/>
      <c r="W17" s="243"/>
      <c r="X17" s="243"/>
      <c r="Y17" s="243"/>
      <c r="Z17" s="243"/>
      <c r="AA17" s="243"/>
      <c r="AC17" s="243"/>
      <c r="AD17" s="243"/>
      <c r="AE17" s="243"/>
      <c r="AF17" s="243"/>
      <c r="AG17" s="243"/>
      <c r="AH17" s="243"/>
    </row>
    <row r="18" spans="2:34" s="213" customFormat="1" x14ac:dyDescent="0.25">
      <c r="B18" s="309" t="str">
        <f>'Inputs and population'!C45</f>
        <v xml:space="preserve">Berinert </v>
      </c>
      <c r="C18" s="310"/>
      <c r="D18" s="245">
        <f>'Inputs and population'!K45</f>
        <v>0</v>
      </c>
      <c r="E18" s="245">
        <f>'Inputs and population'!L45</f>
        <v>0</v>
      </c>
      <c r="F18" s="245">
        <f>'Inputs and population'!M45</f>
        <v>0</v>
      </c>
      <c r="G18" s="245">
        <f>'Inputs and population'!N45</f>
        <v>0</v>
      </c>
      <c r="H18" s="245">
        <f>'Inputs and population'!O45</f>
        <v>0</v>
      </c>
      <c r="I18" s="245">
        <f>'Inputs and population'!P45</f>
        <v>0</v>
      </c>
      <c r="N18" s="119"/>
      <c r="O18" s="119"/>
      <c r="P18" s="119"/>
      <c r="Q18" s="119"/>
      <c r="R18" s="119"/>
      <c r="S18" s="119"/>
      <c r="T18" s="119"/>
      <c r="V18" s="243"/>
      <c r="W18" s="243"/>
      <c r="X18" s="243"/>
      <c r="Y18" s="243"/>
      <c r="Z18" s="243"/>
      <c r="AA18" s="243"/>
      <c r="AC18" s="243"/>
      <c r="AD18" s="243"/>
      <c r="AE18" s="243"/>
      <c r="AF18" s="243"/>
      <c r="AG18" s="243"/>
      <c r="AH18" s="243"/>
    </row>
    <row r="19" spans="2:34" s="213" customFormat="1" x14ac:dyDescent="0.25">
      <c r="B19" s="250"/>
      <c r="C19" s="165"/>
      <c r="D19" s="166">
        <f t="shared" ref="D19:I19" si="1">SUM(D13:D18)</f>
        <v>0</v>
      </c>
      <c r="E19" s="166">
        <f t="shared" si="1"/>
        <v>0</v>
      </c>
      <c r="F19" s="166">
        <f t="shared" si="1"/>
        <v>0</v>
      </c>
      <c r="G19" s="166">
        <f t="shared" si="1"/>
        <v>0</v>
      </c>
      <c r="H19" s="166">
        <f t="shared" si="1"/>
        <v>0</v>
      </c>
      <c r="I19" s="166">
        <f t="shared" si="1"/>
        <v>0</v>
      </c>
      <c r="N19" s="119"/>
      <c r="O19" s="119"/>
      <c r="P19" s="119"/>
      <c r="Q19" s="119"/>
      <c r="R19" s="119"/>
      <c r="S19" s="119"/>
      <c r="T19" s="119"/>
      <c r="V19" s="243"/>
      <c r="W19" s="243"/>
      <c r="X19" s="243"/>
      <c r="Y19" s="243"/>
      <c r="Z19" s="243"/>
      <c r="AA19" s="243"/>
      <c r="AC19" s="243"/>
      <c r="AD19" s="243"/>
      <c r="AE19" s="243"/>
      <c r="AF19" s="243"/>
      <c r="AG19" s="243"/>
      <c r="AH19" s="243"/>
    </row>
    <row r="20" spans="2:34" s="213" customFormat="1" hidden="1" x14ac:dyDescent="0.25">
      <c r="B20" s="922"/>
      <c r="C20" s="546"/>
      <c r="D20" s="923"/>
      <c r="E20" s="923"/>
      <c r="F20" s="923"/>
      <c r="G20" s="923"/>
      <c r="H20" s="923"/>
      <c r="I20" s="923"/>
      <c r="N20" s="119"/>
      <c r="O20" s="119"/>
      <c r="P20" s="119"/>
      <c r="Q20" s="119"/>
      <c r="R20" s="119"/>
      <c r="S20" s="119"/>
      <c r="T20" s="119"/>
      <c r="V20" s="243"/>
      <c r="W20" s="243"/>
      <c r="X20" s="243"/>
      <c r="Y20" s="243"/>
      <c r="Z20" s="243"/>
      <c r="AA20" s="243"/>
      <c r="AC20" s="243"/>
      <c r="AD20" s="243"/>
      <c r="AE20" s="243"/>
      <c r="AF20" s="243"/>
      <c r="AG20" s="243"/>
      <c r="AH20" s="243"/>
    </row>
    <row r="21" spans="2:34" s="213" customFormat="1" hidden="1" x14ac:dyDescent="0.25">
      <c r="B21" s="309" t="s">
        <v>2253</v>
      </c>
      <c r="C21" s="881"/>
      <c r="D21" s="882">
        <f>'Inputs and population'!K48</f>
        <v>0</v>
      </c>
      <c r="E21" s="245">
        <f>IF('Inputs and population'!L41-E22&lt;0,'Inputs and population'!L41-E22,0)</f>
        <v>0</v>
      </c>
      <c r="F21" s="245">
        <f>IF('Inputs and population'!M41-F22&lt;0,'Inputs and population'!M41-F22,0)</f>
        <v>0</v>
      </c>
      <c r="G21" s="245">
        <f>IF('Inputs and population'!N41-G22&lt;0,'Inputs and population'!N41-G22,0)</f>
        <v>0</v>
      </c>
      <c r="H21" s="245">
        <f>IF('Inputs and population'!O41-H22&lt;0,'Inputs and population'!O41-H22,0)</f>
        <v>0</v>
      </c>
      <c r="I21" s="245">
        <f>IF('Inputs and population'!P41-I22&lt;0,'Inputs and population'!P41-I22,0)</f>
        <v>0</v>
      </c>
      <c r="N21" s="119"/>
      <c r="O21" s="119"/>
      <c r="P21" s="119"/>
      <c r="Q21" s="119"/>
      <c r="R21" s="119"/>
      <c r="S21" s="119"/>
      <c r="T21" s="119"/>
      <c r="V21" s="243"/>
      <c r="W21" s="243"/>
      <c r="X21" s="243"/>
      <c r="Y21" s="243"/>
      <c r="Z21" s="243"/>
      <c r="AA21" s="243"/>
      <c r="AC21" s="243"/>
      <c r="AD21" s="243"/>
      <c r="AE21" s="243"/>
      <c r="AF21" s="243"/>
      <c r="AG21" s="243"/>
      <c r="AH21" s="243"/>
    </row>
    <row r="22" spans="2:34" s="213" customFormat="1" hidden="1" x14ac:dyDescent="0.25">
      <c r="B22" s="924" t="s">
        <v>2254</v>
      </c>
      <c r="C22" s="317"/>
      <c r="D22" s="882">
        <v>0</v>
      </c>
      <c r="E22" s="882">
        <v>0</v>
      </c>
      <c r="F22" s="895">
        <f>E13+D14</f>
        <v>0</v>
      </c>
      <c r="G22" s="895">
        <f t="shared" ref="G22:I22" si="2">F13+E14</f>
        <v>0</v>
      </c>
      <c r="H22" s="895">
        <f t="shared" si="2"/>
        <v>0</v>
      </c>
      <c r="I22" s="895">
        <f t="shared" si="2"/>
        <v>0</v>
      </c>
      <c r="N22" s="119"/>
      <c r="O22" s="119"/>
      <c r="P22" s="119"/>
      <c r="Q22" s="119"/>
      <c r="R22" s="119"/>
      <c r="S22" s="119"/>
      <c r="T22" s="119"/>
      <c r="V22" s="243"/>
      <c r="W22" s="243"/>
      <c r="X22" s="243"/>
      <c r="Y22" s="243"/>
      <c r="Z22" s="243"/>
      <c r="AA22" s="243"/>
      <c r="AC22" s="243"/>
      <c r="AD22" s="243"/>
      <c r="AE22" s="243"/>
      <c r="AF22" s="243"/>
      <c r="AG22" s="243"/>
      <c r="AH22" s="243"/>
    </row>
    <row r="23" spans="2:34" s="213" customFormat="1" hidden="1" x14ac:dyDescent="0.25">
      <c r="B23" s="251"/>
      <c r="C23" s="119"/>
      <c r="N23" s="119"/>
      <c r="O23" s="119"/>
      <c r="P23" s="119"/>
      <c r="Q23" s="119"/>
      <c r="R23" s="119"/>
      <c r="S23" s="119"/>
      <c r="T23" s="119"/>
      <c r="AD23" s="243"/>
      <c r="AE23" s="243"/>
      <c r="AF23" s="243"/>
      <c r="AG23" s="243"/>
      <c r="AH23" s="243"/>
    </row>
    <row r="24" spans="2:34" s="213" customFormat="1" x14ac:dyDescent="0.25">
      <c r="B24" s="252" t="s">
        <v>2123</v>
      </c>
      <c r="C24" s="246" t="s">
        <v>2124</v>
      </c>
      <c r="D24" s="548" t="s">
        <v>2099</v>
      </c>
      <c r="E24" s="548" t="s">
        <v>2099</v>
      </c>
      <c r="F24" s="548" t="s">
        <v>2099</v>
      </c>
      <c r="G24" s="548" t="s">
        <v>2099</v>
      </c>
      <c r="H24" s="548" t="s">
        <v>2099</v>
      </c>
      <c r="I24" s="548" t="s">
        <v>2099</v>
      </c>
      <c r="N24" s="119"/>
      <c r="O24" s="119"/>
      <c r="P24" s="119"/>
      <c r="Q24" s="119"/>
      <c r="R24" s="119"/>
      <c r="S24" s="119"/>
      <c r="T24" s="119"/>
      <c r="AD24" s="243"/>
      <c r="AE24" s="243"/>
      <c r="AF24" s="243"/>
      <c r="AG24" s="243"/>
      <c r="AH24" s="243"/>
    </row>
    <row r="25" spans="2:34" s="213" customFormat="1" x14ac:dyDescent="0.25">
      <c r="B25" s="308" t="str">
        <f t="shared" ref="B25:B30" si="3">B13</f>
        <v>Gardicimab - year 1</v>
      </c>
      <c r="C25" s="247">
        <f>'Unit costs'!P24+'Unit costs'!P25</f>
        <v>0</v>
      </c>
      <c r="D25" s="247">
        <f t="shared" ref="D25:I25" si="4">D13*$C25/1000</f>
        <v>0</v>
      </c>
      <c r="E25" s="247">
        <f t="shared" si="4"/>
        <v>0</v>
      </c>
      <c r="F25" s="247">
        <f t="shared" si="4"/>
        <v>0</v>
      </c>
      <c r="G25" s="247">
        <f t="shared" si="4"/>
        <v>0</v>
      </c>
      <c r="H25" s="247">
        <f t="shared" si="4"/>
        <v>0</v>
      </c>
      <c r="I25" s="247">
        <f t="shared" si="4"/>
        <v>0</v>
      </c>
      <c r="N25" s="119"/>
      <c r="O25" s="119"/>
      <c r="P25" s="119"/>
      <c r="Q25" s="119"/>
      <c r="R25" s="119"/>
      <c r="S25" s="119"/>
      <c r="T25" s="119"/>
      <c r="AD25" s="243"/>
      <c r="AE25" s="243"/>
      <c r="AF25" s="243"/>
      <c r="AG25" s="243"/>
      <c r="AH25" s="243"/>
    </row>
    <row r="26" spans="2:34" s="213" customFormat="1" x14ac:dyDescent="0.25">
      <c r="B26" s="308" t="str">
        <f t="shared" si="3"/>
        <v>Gardicimab - year 2+</v>
      </c>
      <c r="C26" s="247">
        <f>'Unit costs'!P26</f>
        <v>0</v>
      </c>
      <c r="D26" s="247">
        <f t="shared" ref="D26:I26" si="5">D22*$C26/1000</f>
        <v>0</v>
      </c>
      <c r="E26" s="247">
        <f t="shared" si="5"/>
        <v>0</v>
      </c>
      <c r="F26" s="247">
        <f t="shared" si="5"/>
        <v>0</v>
      </c>
      <c r="G26" s="247">
        <f t="shared" si="5"/>
        <v>0</v>
      </c>
      <c r="H26" s="247">
        <f t="shared" si="5"/>
        <v>0</v>
      </c>
      <c r="I26" s="247">
        <f t="shared" si="5"/>
        <v>0</v>
      </c>
      <c r="N26" s="119"/>
      <c r="O26" s="119"/>
      <c r="P26" s="119"/>
      <c r="Q26" s="119"/>
      <c r="R26" s="119"/>
      <c r="S26" s="119"/>
      <c r="T26" s="119"/>
      <c r="AD26" s="243"/>
      <c r="AE26" s="243"/>
      <c r="AF26" s="243"/>
      <c r="AG26" s="243"/>
      <c r="AH26" s="243"/>
    </row>
    <row r="27" spans="2:34" s="213" customFormat="1" x14ac:dyDescent="0.25">
      <c r="B27" s="308" t="str">
        <f t="shared" si="3"/>
        <v xml:space="preserve">Lanadelumab </v>
      </c>
      <c r="C27" s="247">
        <f>'Unit costs'!P48</f>
        <v>0</v>
      </c>
      <c r="D27" s="247">
        <f t="shared" ref="D27:I30" si="6">D15*$C27/1000</f>
        <v>0</v>
      </c>
      <c r="E27" s="247">
        <f t="shared" si="6"/>
        <v>0</v>
      </c>
      <c r="F27" s="247">
        <f t="shared" si="6"/>
        <v>0</v>
      </c>
      <c r="G27" s="247">
        <f t="shared" si="6"/>
        <v>0</v>
      </c>
      <c r="H27" s="247">
        <f t="shared" si="6"/>
        <v>0</v>
      </c>
      <c r="I27" s="247">
        <f t="shared" si="6"/>
        <v>0</v>
      </c>
      <c r="N27" s="119"/>
      <c r="O27" s="119"/>
      <c r="P27" s="119"/>
      <c r="Q27" s="119"/>
      <c r="R27" s="119"/>
      <c r="S27" s="119"/>
      <c r="T27" s="119"/>
      <c r="AD27" s="243"/>
      <c r="AE27" s="243"/>
      <c r="AF27" s="243"/>
      <c r="AG27" s="243"/>
      <c r="AH27" s="243"/>
    </row>
    <row r="28" spans="2:34" s="213" customFormat="1" x14ac:dyDescent="0.25">
      <c r="B28" s="308" t="str">
        <f t="shared" si="3"/>
        <v xml:space="preserve">Berotralstat </v>
      </c>
      <c r="C28" s="247">
        <f>'Unit costs'!P62</f>
        <v>0</v>
      </c>
      <c r="D28" s="247">
        <f t="shared" si="6"/>
        <v>0</v>
      </c>
      <c r="E28" s="247">
        <f t="shared" si="6"/>
        <v>0</v>
      </c>
      <c r="F28" s="247">
        <f t="shared" si="6"/>
        <v>0</v>
      </c>
      <c r="G28" s="247">
        <f t="shared" si="6"/>
        <v>0</v>
      </c>
      <c r="H28" s="247">
        <f t="shared" si="6"/>
        <v>0</v>
      </c>
      <c r="I28" s="247">
        <f t="shared" si="6"/>
        <v>0</v>
      </c>
      <c r="N28" s="119"/>
      <c r="O28" s="119"/>
      <c r="P28" s="119"/>
      <c r="Q28" s="119"/>
      <c r="R28" s="119"/>
      <c r="S28" s="119"/>
      <c r="T28" s="119"/>
      <c r="AD28" s="243"/>
      <c r="AE28" s="243"/>
      <c r="AF28" s="243"/>
      <c r="AG28" s="243"/>
      <c r="AH28" s="243"/>
    </row>
    <row r="29" spans="2:34" s="213" customFormat="1" x14ac:dyDescent="0.25">
      <c r="B29" s="308" t="str">
        <f t="shared" si="3"/>
        <v>Cinryze</v>
      </c>
      <c r="C29" s="247">
        <f>'Unit costs'!P76</f>
        <v>0</v>
      </c>
      <c r="D29" s="247">
        <f t="shared" si="6"/>
        <v>0</v>
      </c>
      <c r="E29" s="247">
        <f t="shared" si="6"/>
        <v>0</v>
      </c>
      <c r="F29" s="247">
        <f t="shared" si="6"/>
        <v>0</v>
      </c>
      <c r="G29" s="247">
        <f t="shared" si="6"/>
        <v>0</v>
      </c>
      <c r="H29" s="247">
        <f t="shared" si="6"/>
        <v>0</v>
      </c>
      <c r="I29" s="247">
        <f t="shared" si="6"/>
        <v>0</v>
      </c>
      <c r="N29" s="119"/>
      <c r="O29" s="119"/>
      <c r="P29" s="119"/>
      <c r="Q29" s="119"/>
      <c r="R29" s="119"/>
      <c r="S29" s="119"/>
      <c r="T29" s="119"/>
      <c r="AD29" s="243"/>
      <c r="AE29" s="243"/>
      <c r="AF29" s="243"/>
      <c r="AG29" s="243"/>
      <c r="AH29" s="243"/>
    </row>
    <row r="30" spans="2:34" s="213" customFormat="1" x14ac:dyDescent="0.25">
      <c r="B30" s="308" t="str">
        <f t="shared" si="3"/>
        <v xml:space="preserve">Berinert </v>
      </c>
      <c r="C30" s="247">
        <f>'Unit costs'!P90</f>
        <v>0</v>
      </c>
      <c r="D30" s="247">
        <f t="shared" si="6"/>
        <v>0</v>
      </c>
      <c r="E30" s="247">
        <f t="shared" si="6"/>
        <v>0</v>
      </c>
      <c r="F30" s="247">
        <f t="shared" si="6"/>
        <v>0</v>
      </c>
      <c r="G30" s="247">
        <f t="shared" si="6"/>
        <v>0</v>
      </c>
      <c r="H30" s="247">
        <f t="shared" si="6"/>
        <v>0</v>
      </c>
      <c r="I30" s="247">
        <f t="shared" si="6"/>
        <v>0</v>
      </c>
      <c r="N30" s="119"/>
      <c r="O30" s="119"/>
      <c r="P30" s="119"/>
      <c r="Q30" s="119"/>
      <c r="R30" s="119"/>
      <c r="S30" s="119"/>
      <c r="T30" s="119"/>
      <c r="AD30" s="243"/>
      <c r="AE30" s="243"/>
      <c r="AF30" s="243"/>
      <c r="AG30" s="243"/>
      <c r="AH30" s="243"/>
    </row>
    <row r="31" spans="2:34" s="213" customFormat="1" x14ac:dyDescent="0.25">
      <c r="B31" s="250" t="s">
        <v>2125</v>
      </c>
      <c r="C31" s="533"/>
      <c r="D31" s="167">
        <f t="shared" ref="D31:I31" si="7">SUM(D25:D30)</f>
        <v>0</v>
      </c>
      <c r="E31" s="167">
        <f t="shared" si="7"/>
        <v>0</v>
      </c>
      <c r="F31" s="167">
        <f t="shared" si="7"/>
        <v>0</v>
      </c>
      <c r="G31" s="167">
        <f t="shared" si="7"/>
        <v>0</v>
      </c>
      <c r="H31" s="167">
        <f t="shared" si="7"/>
        <v>0</v>
      </c>
      <c r="I31" s="167">
        <f t="shared" si="7"/>
        <v>0</v>
      </c>
      <c r="J31" s="317"/>
      <c r="N31" s="119"/>
      <c r="O31" s="119"/>
      <c r="P31" s="119"/>
      <c r="Q31" s="119"/>
      <c r="R31" s="119"/>
      <c r="S31" s="119"/>
      <c r="T31" s="119"/>
      <c r="AD31" s="243"/>
      <c r="AE31" s="243"/>
      <c r="AF31" s="243"/>
      <c r="AG31" s="243"/>
      <c r="AH31" s="243"/>
    </row>
    <row r="32" spans="2:34" s="213" customFormat="1" x14ac:dyDescent="0.25">
      <c r="B32" s="251"/>
      <c r="C32" s="119"/>
      <c r="D32" s="119"/>
      <c r="E32" s="119"/>
      <c r="F32" s="119"/>
      <c r="G32" s="119"/>
      <c r="H32" s="119"/>
      <c r="I32" s="119"/>
      <c r="N32" s="119"/>
      <c r="O32" s="119"/>
      <c r="P32" s="119"/>
      <c r="Q32" s="119"/>
      <c r="R32" s="119"/>
      <c r="S32" s="119"/>
      <c r="T32" s="119"/>
      <c r="AD32" s="243"/>
      <c r="AE32" s="243"/>
      <c r="AF32" s="243"/>
      <c r="AG32" s="243"/>
      <c r="AH32" s="243"/>
    </row>
    <row r="33" spans="2:34" s="213" customFormat="1" x14ac:dyDescent="0.25">
      <c r="B33" s="333"/>
      <c r="C33" s="248"/>
      <c r="D33" s="316" t="s">
        <v>2101</v>
      </c>
      <c r="E33" s="167">
        <f>E31-$D$31</f>
        <v>0</v>
      </c>
      <c r="F33" s="167">
        <f t="shared" ref="F33:I33" si="8">F31-$D$31</f>
        <v>0</v>
      </c>
      <c r="G33" s="167">
        <f t="shared" si="8"/>
        <v>0</v>
      </c>
      <c r="H33" s="167">
        <f t="shared" si="8"/>
        <v>0</v>
      </c>
      <c r="I33" s="167">
        <f t="shared" si="8"/>
        <v>0</v>
      </c>
      <c r="N33" s="119"/>
      <c r="O33" s="119"/>
      <c r="P33" s="119"/>
      <c r="Q33" s="119"/>
      <c r="R33" s="119"/>
      <c r="S33" s="119"/>
      <c r="T33" s="119"/>
      <c r="AD33" s="243"/>
      <c r="AE33" s="243"/>
      <c r="AF33" s="243"/>
      <c r="AG33" s="243"/>
      <c r="AH33" s="243"/>
    </row>
    <row r="34" spans="2:34" s="213" customFormat="1" x14ac:dyDescent="0.25">
      <c r="B34" s="333"/>
      <c r="C34" s="248"/>
      <c r="D34" s="254" t="s">
        <v>2126</v>
      </c>
      <c r="E34" s="167">
        <f>E33</f>
        <v>0</v>
      </c>
      <c r="F34" s="168">
        <f>F33-E33</f>
        <v>0</v>
      </c>
      <c r="G34" s="168">
        <f t="shared" ref="G34:I34" si="9">G33-F33</f>
        <v>0</v>
      </c>
      <c r="H34" s="168">
        <f t="shared" si="9"/>
        <v>0</v>
      </c>
      <c r="I34" s="168">
        <f t="shared" si="9"/>
        <v>0</v>
      </c>
      <c r="J34" s="119"/>
      <c r="K34" s="119"/>
      <c r="L34" s="119"/>
      <c r="M34" s="119"/>
      <c r="N34" s="119"/>
      <c r="O34" s="119"/>
      <c r="P34" s="119"/>
      <c r="Q34" s="119"/>
      <c r="R34" s="119"/>
      <c r="S34" s="119"/>
      <c r="T34" s="119"/>
      <c r="AD34" s="243"/>
      <c r="AE34" s="243"/>
      <c r="AF34" s="243"/>
      <c r="AG34" s="243"/>
      <c r="AH34" s="243"/>
    </row>
    <row r="36" spans="2:34" x14ac:dyDescent="0.25">
      <c r="J36" s="213"/>
      <c r="K36" s="213"/>
    </row>
    <row r="37" spans="2:34" x14ac:dyDescent="0.25">
      <c r="J37" s="213"/>
      <c r="K37" s="213"/>
    </row>
    <row r="38" spans="2:34" x14ac:dyDescent="0.25">
      <c r="J38" s="213"/>
      <c r="K38" s="213"/>
    </row>
  </sheetData>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L167"/>
  <sheetViews>
    <sheetView showGridLines="0" zoomScale="80" zoomScaleNormal="80" zoomScaleSheetLayoutView="30" workbookViewId="0">
      <selection activeCell="B164" sqref="B164"/>
    </sheetView>
  </sheetViews>
  <sheetFormatPr defaultColWidth="8.85546875" defaultRowHeight="15" x14ac:dyDescent="0.25"/>
  <cols>
    <col min="1" max="1" width="3.5703125" customWidth="1"/>
    <col min="2" max="2" width="56.5703125" style="1" customWidth="1"/>
    <col min="3" max="9" width="12.5703125" customWidth="1"/>
    <col min="10" max="10" width="1.85546875" customWidth="1"/>
    <col min="11" max="18" width="11.5703125" customWidth="1"/>
    <col min="19" max="24" width="10.85546875" customWidth="1"/>
    <col min="26" max="39" width="0" hidden="1" customWidth="1"/>
  </cols>
  <sheetData>
    <row r="1" spans="1:38" ht="30" customHeight="1" x14ac:dyDescent="0.25">
      <c r="B1" s="443" t="str">
        <f>'Inputs and population'!B1</f>
        <v xml:space="preserve">Garadacimab for preventing recurrent attacks of hereditary angioedema in people 12 years and over </v>
      </c>
      <c r="C1" s="113"/>
      <c r="D1" s="113"/>
      <c r="F1" s="113"/>
      <c r="G1" s="113"/>
      <c r="H1" s="113"/>
      <c r="I1" s="113"/>
      <c r="J1" s="113"/>
      <c r="K1" s="113"/>
      <c r="L1" s="113"/>
      <c r="M1" s="113"/>
      <c r="N1" s="113"/>
      <c r="O1" s="113"/>
      <c r="P1" s="113"/>
      <c r="R1" s="113"/>
      <c r="S1" s="113"/>
      <c r="T1" s="113"/>
      <c r="U1" s="113"/>
      <c r="V1" s="113"/>
      <c r="W1" s="113"/>
      <c r="X1" s="113"/>
    </row>
    <row r="2" spans="1:38" ht="42.6" customHeight="1" x14ac:dyDescent="0.25">
      <c r="B2" s="189" t="s">
        <v>2127</v>
      </c>
      <c r="C2" s="113" t="s">
        <v>2032</v>
      </c>
      <c r="D2" s="113" t="s">
        <v>2032</v>
      </c>
      <c r="E2" s="422"/>
      <c r="F2" s="113" t="s">
        <v>2032</v>
      </c>
      <c r="G2" s="113" t="s">
        <v>2032</v>
      </c>
      <c r="H2" s="113" t="s">
        <v>2032</v>
      </c>
      <c r="I2" s="113" t="s">
        <v>2032</v>
      </c>
      <c r="J2" s="113"/>
      <c r="K2" s="113"/>
      <c r="L2" s="113"/>
      <c r="M2" s="113"/>
      <c r="N2" s="113"/>
      <c r="O2" s="113"/>
      <c r="P2" s="113"/>
      <c r="Q2" s="113"/>
      <c r="R2" s="113"/>
      <c r="S2" s="113"/>
      <c r="T2" s="113"/>
      <c r="U2" s="113"/>
      <c r="V2" s="113"/>
      <c r="W2" s="113"/>
      <c r="X2" s="113"/>
    </row>
    <row r="3" spans="1:38" ht="14.45" customHeight="1" x14ac:dyDescent="0.25">
      <c r="B3" s="116" t="s">
        <v>2032</v>
      </c>
      <c r="C3" s="119" t="s">
        <v>2032</v>
      </c>
      <c r="D3" s="119" t="s">
        <v>2032</v>
      </c>
      <c r="F3" s="119" t="s">
        <v>2032</v>
      </c>
      <c r="G3" s="119" t="s">
        <v>2032</v>
      </c>
      <c r="H3" s="119" t="s">
        <v>2032</v>
      </c>
      <c r="I3" s="119" t="s">
        <v>2032</v>
      </c>
      <c r="J3" s="113"/>
      <c r="K3" s="113"/>
      <c r="L3" s="113"/>
      <c r="M3" s="113"/>
      <c r="N3" s="113"/>
      <c r="O3" s="113"/>
      <c r="P3" s="113"/>
      <c r="Q3" s="119"/>
      <c r="R3" s="119"/>
      <c r="S3" s="119"/>
      <c r="T3" s="119"/>
      <c r="U3" s="119"/>
      <c r="V3" s="119"/>
      <c r="W3" s="119"/>
      <c r="X3" s="119"/>
    </row>
    <row r="4" spans="1:38" ht="14.45" customHeight="1" x14ac:dyDescent="0.25">
      <c r="B4" t="s">
        <v>2128</v>
      </c>
      <c r="C4" s="119"/>
      <c r="D4" s="119"/>
      <c r="F4" s="119"/>
      <c r="G4" s="119"/>
      <c r="H4" s="119"/>
      <c r="I4" s="119"/>
      <c r="J4" s="119"/>
      <c r="K4" s="119"/>
      <c r="L4" s="119"/>
      <c r="M4" s="119"/>
      <c r="N4" s="119"/>
      <c r="O4" s="119"/>
      <c r="P4" s="119"/>
      <c r="Q4" s="119"/>
      <c r="R4" s="119"/>
      <c r="S4" s="119"/>
      <c r="T4" s="119"/>
      <c r="U4" s="119"/>
      <c r="V4" s="119"/>
      <c r="W4" s="119"/>
      <c r="X4" s="119"/>
    </row>
    <row r="5" spans="1:38" ht="14.45" customHeight="1" x14ac:dyDescent="0.25">
      <c r="B5" s="5"/>
      <c r="F5" s="119"/>
      <c r="G5" s="119"/>
      <c r="H5" s="119"/>
      <c r="I5" s="119"/>
      <c r="J5" s="119"/>
      <c r="K5" s="119"/>
      <c r="L5" s="119"/>
      <c r="M5" s="119"/>
      <c r="N5" s="119"/>
      <c r="O5" s="119"/>
      <c r="P5" s="119"/>
      <c r="Q5" s="119"/>
      <c r="R5" s="119"/>
      <c r="S5" s="119"/>
      <c r="T5" s="119"/>
      <c r="U5" s="119"/>
      <c r="V5" s="119"/>
      <c r="W5" s="119"/>
      <c r="X5" s="119"/>
    </row>
    <row r="6" spans="1:38" ht="45" x14ac:dyDescent="0.25">
      <c r="B6" s="229" t="s">
        <v>2092</v>
      </c>
      <c r="C6" s="185"/>
      <c r="D6" s="808" t="s">
        <v>2119</v>
      </c>
      <c r="E6" s="227" t="s">
        <v>1892</v>
      </c>
      <c r="F6" s="227" t="s">
        <v>1893</v>
      </c>
      <c r="G6" s="150" t="s">
        <v>2089</v>
      </c>
      <c r="H6" s="150" t="s">
        <v>2090</v>
      </c>
      <c r="I6" s="227" t="s">
        <v>2091</v>
      </c>
      <c r="L6" s="808" t="s">
        <v>2119</v>
      </c>
      <c r="M6" s="227" t="s">
        <v>1892</v>
      </c>
      <c r="N6" s="227" t="s">
        <v>1893</v>
      </c>
      <c r="O6" s="150" t="s">
        <v>2089</v>
      </c>
      <c r="P6" s="150" t="s">
        <v>2090</v>
      </c>
      <c r="Q6" s="227" t="s">
        <v>2091</v>
      </c>
      <c r="R6" s="119"/>
      <c r="S6" s="119"/>
      <c r="T6" s="119"/>
      <c r="U6" s="119"/>
      <c r="V6" s="119"/>
      <c r="W6" s="119"/>
      <c r="X6" s="119"/>
      <c r="AH6" s="256"/>
      <c r="AI6" s="256"/>
      <c r="AJ6" s="256"/>
      <c r="AK6" s="256"/>
      <c r="AL6" s="256"/>
    </row>
    <row r="7" spans="1:38" x14ac:dyDescent="0.25">
      <c r="B7" s="200" t="s">
        <v>2092</v>
      </c>
      <c r="C7" s="153"/>
      <c r="D7" s="334">
        <f>'Inputs and population'!E30</f>
        <v>408.99310109190668</v>
      </c>
      <c r="E7" s="334">
        <f>'Inputs and population'!F30</f>
        <v>412.58848561106953</v>
      </c>
      <c r="F7" s="334">
        <f>'Inputs and population'!G30</f>
        <v>416.21547650649177</v>
      </c>
      <c r="G7" s="334">
        <f>'Inputs and population'!H30</f>
        <v>419.87435162412152</v>
      </c>
      <c r="H7" s="334">
        <f>'Inputs and population'!I30</f>
        <v>423.56539125240045</v>
      </c>
      <c r="I7" s="334">
        <f>'Inputs and population'!J30</f>
        <v>427.28887814373513</v>
      </c>
      <c r="P7" s="119"/>
      <c r="Q7" s="119"/>
      <c r="R7" s="119"/>
      <c r="S7" s="119"/>
      <c r="T7" s="119"/>
      <c r="U7" s="119"/>
      <c r="V7" s="119"/>
      <c r="W7" s="119"/>
      <c r="X7" s="119"/>
      <c r="AH7" s="256"/>
      <c r="AI7" s="256"/>
      <c r="AJ7" s="256"/>
      <c r="AK7" s="256"/>
      <c r="AL7" s="256"/>
    </row>
    <row r="8" spans="1:38" x14ac:dyDescent="0.25">
      <c r="B8"/>
      <c r="P8" s="119"/>
      <c r="Q8" s="119"/>
      <c r="R8" s="119"/>
      <c r="S8" s="119"/>
      <c r="T8" s="119"/>
      <c r="U8" s="119"/>
      <c r="V8" s="119"/>
      <c r="W8" s="119"/>
      <c r="X8" s="119"/>
      <c r="AH8" s="256"/>
      <c r="AI8" s="256"/>
      <c r="AJ8" s="256"/>
      <c r="AK8" s="256"/>
      <c r="AL8" s="256"/>
    </row>
    <row r="9" spans="1:38" x14ac:dyDescent="0.25">
      <c r="B9" s="249" t="s">
        <v>2129</v>
      </c>
      <c r="C9" s="361" t="s">
        <v>2130</v>
      </c>
      <c r="D9" s="381"/>
      <c r="E9" s="382"/>
      <c r="F9" s="381"/>
      <c r="G9" s="383"/>
      <c r="H9" s="384"/>
      <c r="I9" s="464"/>
      <c r="K9" s="685" t="s">
        <v>2131</v>
      </c>
      <c r="L9" s="548" t="s">
        <v>2099</v>
      </c>
      <c r="M9" s="548" t="s">
        <v>2099</v>
      </c>
      <c r="N9" s="548" t="s">
        <v>2099</v>
      </c>
      <c r="O9" s="548" t="s">
        <v>2099</v>
      </c>
      <c r="P9" s="548" t="s">
        <v>2099</v>
      </c>
      <c r="Q9" s="548" t="s">
        <v>2099</v>
      </c>
      <c r="R9" s="119"/>
      <c r="S9" s="119"/>
      <c r="T9" s="119"/>
      <c r="U9" s="119"/>
      <c r="V9" s="119"/>
      <c r="W9" s="119"/>
      <c r="X9" s="119"/>
      <c r="AH9" s="256"/>
      <c r="AI9" s="256"/>
      <c r="AJ9" s="256"/>
      <c r="AK9" s="256"/>
      <c r="AL9" s="256"/>
    </row>
    <row r="10" spans="1:38" hidden="1" x14ac:dyDescent="0.25">
      <c r="A10" s="258"/>
      <c r="B10" s="460" t="str">
        <f>B35</f>
        <v>First attendances</v>
      </c>
      <c r="C10" s="339"/>
      <c r="D10" s="370">
        <f>D42</f>
        <v>0</v>
      </c>
      <c r="E10" s="370">
        <f t="shared" ref="E10:I10" si="0">E42</f>
        <v>0</v>
      </c>
      <c r="F10" s="370">
        <f t="shared" si="0"/>
        <v>0</v>
      </c>
      <c r="G10" s="370">
        <f t="shared" si="0"/>
        <v>0</v>
      </c>
      <c r="H10" s="370">
        <f t="shared" si="0"/>
        <v>0</v>
      </c>
      <c r="I10" s="370">
        <f t="shared" si="0"/>
        <v>0</v>
      </c>
      <c r="K10" s="153"/>
      <c r="L10" s="223"/>
      <c r="M10" s="223"/>
      <c r="N10" s="223"/>
      <c r="O10" s="223"/>
      <c r="P10" s="223"/>
      <c r="Q10" s="223"/>
      <c r="R10" s="119"/>
      <c r="S10" s="119"/>
      <c r="T10" s="119"/>
      <c r="U10" s="119"/>
      <c r="V10" s="119"/>
      <c r="W10" s="119"/>
      <c r="X10" s="119"/>
      <c r="AH10" s="256"/>
      <c r="AI10" s="256"/>
      <c r="AJ10" s="256"/>
      <c r="AK10" s="256"/>
      <c r="AL10" s="256"/>
    </row>
    <row r="11" spans="1:38" hidden="1" x14ac:dyDescent="0.25">
      <c r="A11" s="258"/>
      <c r="B11" s="460" t="str">
        <f>B35&amp;" - hours"</f>
        <v>First attendances - hours</v>
      </c>
      <c r="C11" s="686">
        <f>'Capacity inputs'!F13</f>
        <v>0</v>
      </c>
      <c r="D11" s="370">
        <f>$C11/60*D10</f>
        <v>0</v>
      </c>
      <c r="E11" s="370">
        <f t="shared" ref="E11:I11" si="1">$C11/60*E10</f>
        <v>0</v>
      </c>
      <c r="F11" s="370">
        <f t="shared" si="1"/>
        <v>0</v>
      </c>
      <c r="G11" s="370">
        <f t="shared" si="1"/>
        <v>0</v>
      </c>
      <c r="H11" s="370">
        <f t="shared" si="1"/>
        <v>0</v>
      </c>
      <c r="I11" s="370">
        <f t="shared" si="1"/>
        <v>0</v>
      </c>
      <c r="K11" s="459">
        <f>'Capacity inputs'!N13</f>
        <v>127.43</v>
      </c>
      <c r="L11" s="461">
        <f>$K11*D11/1000</f>
        <v>0</v>
      </c>
      <c r="M11" s="461">
        <f t="shared" ref="M11:Q11" si="2">$K11*E11/1000</f>
        <v>0</v>
      </c>
      <c r="N11" s="461">
        <f t="shared" si="2"/>
        <v>0</v>
      </c>
      <c r="O11" s="461">
        <f t="shared" si="2"/>
        <v>0</v>
      </c>
      <c r="P11" s="461">
        <f t="shared" si="2"/>
        <v>0</v>
      </c>
      <c r="Q11" s="461">
        <f t="shared" si="2"/>
        <v>0</v>
      </c>
      <c r="R11" s="119"/>
      <c r="S11" s="119"/>
      <c r="T11" s="119"/>
      <c r="U11" s="119"/>
      <c r="V11" s="119"/>
      <c r="W11" s="119"/>
      <c r="X11" s="119"/>
      <c r="AH11" s="256"/>
      <c r="AI11" s="256"/>
      <c r="AJ11" s="256"/>
      <c r="AK11" s="256"/>
      <c r="AL11" s="256"/>
    </row>
    <row r="12" spans="1:38" hidden="1" x14ac:dyDescent="0.25">
      <c r="A12" s="258"/>
      <c r="B12" s="460" t="str">
        <f>B45</f>
        <v>Follow up attendances</v>
      </c>
      <c r="C12" s="339"/>
      <c r="D12" s="370">
        <f>D52</f>
        <v>0</v>
      </c>
      <c r="E12" s="370">
        <f t="shared" ref="E12:I12" si="3">E52</f>
        <v>0</v>
      </c>
      <c r="F12" s="370">
        <f t="shared" si="3"/>
        <v>0</v>
      </c>
      <c r="G12" s="370">
        <f t="shared" si="3"/>
        <v>0</v>
      </c>
      <c r="H12" s="370">
        <f t="shared" si="3"/>
        <v>0</v>
      </c>
      <c r="I12" s="370">
        <f t="shared" si="3"/>
        <v>0</v>
      </c>
      <c r="K12" s="153"/>
      <c r="L12" s="223"/>
      <c r="M12" s="223"/>
      <c r="N12" s="223"/>
      <c r="O12" s="223"/>
      <c r="P12" s="223"/>
      <c r="Q12" s="223"/>
      <c r="R12" s="119"/>
      <c r="S12" s="119"/>
      <c r="T12" s="119"/>
      <c r="U12" s="119"/>
      <c r="V12" s="119"/>
      <c r="W12" s="119"/>
      <c r="X12" s="119"/>
      <c r="AH12" s="256"/>
      <c r="AI12" s="256"/>
      <c r="AJ12" s="256"/>
      <c r="AK12" s="256"/>
      <c r="AL12" s="256"/>
    </row>
    <row r="13" spans="1:38" hidden="1" x14ac:dyDescent="0.25">
      <c r="A13" s="258"/>
      <c r="B13" s="460" t="str">
        <f>B45&amp;" - hours"</f>
        <v>Follow up attendances - hours</v>
      </c>
      <c r="C13" s="686">
        <f>'Capacity inputs'!F14</f>
        <v>0</v>
      </c>
      <c r="D13" s="370">
        <f>$C13/60*D12</f>
        <v>0</v>
      </c>
      <c r="E13" s="370">
        <f t="shared" ref="E13:I13" si="4">$C13/60*E12</f>
        <v>0</v>
      </c>
      <c r="F13" s="370">
        <f t="shared" si="4"/>
        <v>0</v>
      </c>
      <c r="G13" s="370">
        <f t="shared" si="4"/>
        <v>0</v>
      </c>
      <c r="H13" s="370">
        <f t="shared" si="4"/>
        <v>0</v>
      </c>
      <c r="I13" s="370">
        <f t="shared" si="4"/>
        <v>0</v>
      </c>
      <c r="K13" s="459">
        <f>'Capacity inputs'!N14</f>
        <v>127.43</v>
      </c>
      <c r="L13" s="461">
        <f>$K13*D13/1000</f>
        <v>0</v>
      </c>
      <c r="M13" s="461">
        <f t="shared" ref="M13:Q13" si="5">$K13*E13/1000</f>
        <v>0</v>
      </c>
      <c r="N13" s="461">
        <f t="shared" si="5"/>
        <v>0</v>
      </c>
      <c r="O13" s="461">
        <f t="shared" si="5"/>
        <v>0</v>
      </c>
      <c r="P13" s="461">
        <f t="shared" si="5"/>
        <v>0</v>
      </c>
      <c r="Q13" s="461">
        <f t="shared" si="5"/>
        <v>0</v>
      </c>
      <c r="R13" s="119"/>
      <c r="S13" s="119"/>
      <c r="T13" s="119"/>
      <c r="U13" s="119"/>
      <c r="V13" s="119"/>
      <c r="W13" s="119"/>
      <c r="X13" s="119"/>
      <c r="AH13" s="256"/>
      <c r="AI13" s="256"/>
      <c r="AJ13" s="256"/>
      <c r="AK13" s="256"/>
      <c r="AL13" s="256"/>
    </row>
    <row r="14" spans="1:38" x14ac:dyDescent="0.25">
      <c r="A14" s="264"/>
      <c r="B14" s="385" t="str">
        <f>B64</f>
        <v>Number of IV administrations</v>
      </c>
      <c r="C14" s="365"/>
      <c r="D14" s="364">
        <f>D68</f>
        <v>0</v>
      </c>
      <c r="E14" s="364">
        <f t="shared" ref="E14:I14" si="6">E68</f>
        <v>0</v>
      </c>
      <c r="F14" s="364">
        <f t="shared" si="6"/>
        <v>0</v>
      </c>
      <c r="G14" s="364">
        <f t="shared" si="6"/>
        <v>0</v>
      </c>
      <c r="H14" s="364">
        <f t="shared" si="6"/>
        <v>0</v>
      </c>
      <c r="I14" s="364">
        <f t="shared" si="6"/>
        <v>0</v>
      </c>
      <c r="K14" s="859"/>
      <c r="L14" s="184"/>
      <c r="M14" s="184"/>
      <c r="N14" s="184"/>
      <c r="O14" s="184"/>
      <c r="P14" s="363"/>
      <c r="Q14" s="363"/>
      <c r="R14" s="119"/>
      <c r="S14" s="119"/>
      <c r="T14" s="119"/>
      <c r="U14" s="119"/>
      <c r="V14" s="119"/>
      <c r="W14" s="119"/>
      <c r="X14" s="119"/>
      <c r="AH14" s="256"/>
      <c r="AI14" s="256"/>
      <c r="AJ14" s="256"/>
      <c r="AK14" s="256"/>
      <c r="AL14" s="256"/>
    </row>
    <row r="15" spans="1:38" hidden="1" x14ac:dyDescent="0.25">
      <c r="A15" s="257"/>
      <c r="B15" s="386" t="str">
        <f>B72</f>
        <v>Nursing - administrations</v>
      </c>
      <c r="C15" s="391"/>
      <c r="D15" s="366" t="e">
        <f>D79</f>
        <v>#REF!</v>
      </c>
      <c r="E15" s="366" t="e">
        <f t="shared" ref="E15:I15" si="7">E79</f>
        <v>#REF!</v>
      </c>
      <c r="F15" s="366" t="e">
        <f t="shared" si="7"/>
        <v>#REF!</v>
      </c>
      <c r="G15" s="366" t="e">
        <f t="shared" si="7"/>
        <v>#REF!</v>
      </c>
      <c r="H15" s="366" t="e">
        <f t="shared" si="7"/>
        <v>#REF!</v>
      </c>
      <c r="I15" s="366" t="e">
        <f t="shared" si="7"/>
        <v>#REF!</v>
      </c>
      <c r="K15" s="148"/>
      <c r="L15" s="223"/>
      <c r="M15" s="223"/>
      <c r="N15" s="223"/>
      <c r="O15" s="223"/>
      <c r="P15" s="223"/>
      <c r="Q15" s="223"/>
      <c r="R15" s="119"/>
      <c r="S15" s="119"/>
      <c r="T15" s="119"/>
      <c r="U15" s="119"/>
      <c r="V15" s="119"/>
      <c r="W15" s="119"/>
      <c r="X15" s="119"/>
      <c r="AH15" s="256"/>
      <c r="AI15" s="256"/>
      <c r="AJ15" s="256"/>
      <c r="AK15" s="256"/>
      <c r="AL15" s="256"/>
    </row>
    <row r="16" spans="1:38" hidden="1" x14ac:dyDescent="0.25">
      <c r="A16" s="257"/>
      <c r="B16" s="386" t="str">
        <f>B72&amp;" - hours"</f>
        <v>Nursing - administrations - hours</v>
      </c>
      <c r="C16" s="391"/>
      <c r="D16" s="366" t="e">
        <f>($C74*D74)+($C75*D75)+($C76*D76)+($C77*D77)+($C78*D78)+(#REF!*#REF!)+(#REF!*#REF!)</f>
        <v>#REF!</v>
      </c>
      <c r="E16" s="366" t="e">
        <f>($C74*E74)+($C75*E75)+($C76*E76)+($C77*E77)+($C78*E78)+(#REF!*#REF!)+(#REF!*#REF!)</f>
        <v>#REF!</v>
      </c>
      <c r="F16" s="366" t="e">
        <f>($C74*F74)+($C75*F75)+($C76*F76)+($C77*F77)+($C78*F78)+(#REF!*#REF!)+(#REF!*#REF!)</f>
        <v>#REF!</v>
      </c>
      <c r="G16" s="366" t="e">
        <f>($C74*G74)+($C75*G75)+($C76*G76)+($C77*G77)+($C78*G78)+(#REF!*#REF!)+(#REF!*#REF!)</f>
        <v>#REF!</v>
      </c>
      <c r="H16" s="366" t="e">
        <f>($C74*H74)+($C75*H75)+($C76*H76)+($C77*H77)+($C78*H78)+(#REF!*#REF!)+(#REF!*#REF!)</f>
        <v>#REF!</v>
      </c>
      <c r="I16" s="366" t="e">
        <f>($C74*I74)+($C75*I75)+($C76*I76)+($C77*I77)+($C78*I78)+(#REF!*#REF!)+(#REF!*#REF!)</f>
        <v>#REF!</v>
      </c>
      <c r="K16" s="459">
        <f>'Capacity inputs'!N15</f>
        <v>44.4</v>
      </c>
      <c r="L16" s="461" t="e">
        <f>$K16*D16/1000</f>
        <v>#REF!</v>
      </c>
      <c r="M16" s="461" t="e">
        <f t="shared" ref="M16:Q16" si="8">$K16*E16/1000</f>
        <v>#REF!</v>
      </c>
      <c r="N16" s="461" t="e">
        <f t="shared" si="8"/>
        <v>#REF!</v>
      </c>
      <c r="O16" s="461" t="e">
        <f t="shared" si="8"/>
        <v>#REF!</v>
      </c>
      <c r="P16" s="461" t="e">
        <f t="shared" si="8"/>
        <v>#REF!</v>
      </c>
      <c r="Q16" s="461" t="e">
        <f t="shared" si="8"/>
        <v>#REF!</v>
      </c>
      <c r="R16" s="119"/>
      <c r="S16" s="119"/>
      <c r="T16" s="119"/>
      <c r="U16" s="119"/>
      <c r="V16" s="119"/>
      <c r="W16" s="119"/>
      <c r="X16" s="119"/>
      <c r="AH16" s="256"/>
      <c r="AI16" s="256"/>
      <c r="AJ16" s="256"/>
      <c r="AK16" s="256"/>
      <c r="AL16" s="256"/>
    </row>
    <row r="17" spans="1:38" hidden="1" x14ac:dyDescent="0.25">
      <c r="A17" s="257"/>
      <c r="B17" s="386" t="str">
        <f>B82</f>
        <v>Nursing patient preparation time</v>
      </c>
      <c r="C17" s="391"/>
      <c r="D17" s="366" t="e">
        <f>D89</f>
        <v>#REF!</v>
      </c>
      <c r="E17" s="366" t="e">
        <f t="shared" ref="E17:I17" si="9">E89</f>
        <v>#REF!</v>
      </c>
      <c r="F17" s="366" t="e">
        <f t="shared" si="9"/>
        <v>#REF!</v>
      </c>
      <c r="G17" s="366" t="e">
        <f t="shared" si="9"/>
        <v>#REF!</v>
      </c>
      <c r="H17" s="366" t="e">
        <f t="shared" si="9"/>
        <v>#REF!</v>
      </c>
      <c r="I17" s="366" t="e">
        <f t="shared" si="9"/>
        <v>#REF!</v>
      </c>
      <c r="K17" s="153"/>
      <c r="L17" s="223"/>
      <c r="M17" s="223"/>
      <c r="N17" s="223"/>
      <c r="O17" s="223"/>
      <c r="P17" s="223"/>
      <c r="Q17" s="223"/>
      <c r="R17" s="119"/>
      <c r="S17" s="119"/>
      <c r="T17" s="119"/>
      <c r="U17" s="119"/>
      <c r="V17" s="119"/>
      <c r="W17" s="119"/>
      <c r="X17" s="119"/>
      <c r="AH17" s="256"/>
      <c r="AI17" s="256"/>
      <c r="AJ17" s="256"/>
      <c r="AK17" s="256"/>
      <c r="AL17" s="256"/>
    </row>
    <row r="18" spans="1:38" hidden="1" x14ac:dyDescent="0.25">
      <c r="A18" s="257"/>
      <c r="B18" s="386" t="str">
        <f>B82&amp;" - hours"</f>
        <v>Nursing patient preparation time - hours</v>
      </c>
      <c r="C18" s="391"/>
      <c r="D18" s="366" t="e">
        <f>($C84*D84)+($C85*D85)+($C86*D86)+($C87*D87)+($C88*D88)+(#REF!*#REF!)+(#REF!*#REF!)</f>
        <v>#REF!</v>
      </c>
      <c r="E18" s="366" t="e">
        <f>($C84*E84)+($C85*E85)+($C86*E86)+($C87*E87)+($C88*E88)+(#REF!*#REF!)+(#REF!*#REF!)</f>
        <v>#REF!</v>
      </c>
      <c r="F18" s="366" t="e">
        <f>($C84*F84)+($C85*F85)+($C86*F86)+($C87*F87)+($C88*F88)+(#REF!*#REF!)+(#REF!*#REF!)</f>
        <v>#REF!</v>
      </c>
      <c r="G18" s="366" t="e">
        <f>($C84*G84)+($C85*G85)+($C86*G86)+($C87*G87)+($C88*G88)+(#REF!*#REF!)+(#REF!*#REF!)</f>
        <v>#REF!</v>
      </c>
      <c r="H18" s="366" t="e">
        <f>($C84*H84)+($C85*H85)+($C86*H86)+($C87*H87)+($C88*H88)+(#REF!*#REF!)+(#REF!*#REF!)</f>
        <v>#REF!</v>
      </c>
      <c r="I18" s="366" t="e">
        <f>($C84*I84)+($C85*I85)+($C86*I86)+($C87*I87)+($C88*I88)+(#REF!*#REF!)+(#REF!*#REF!)</f>
        <v>#REF!</v>
      </c>
      <c r="K18" s="459">
        <f>'Capacity inputs'!N16</f>
        <v>44.4</v>
      </c>
      <c r="L18" s="461" t="e">
        <f>$K18*D18/1000</f>
        <v>#REF!</v>
      </c>
      <c r="M18" s="461" t="e">
        <f t="shared" ref="M18:Q18" si="10">$K18*E18/1000</f>
        <v>#REF!</v>
      </c>
      <c r="N18" s="461" t="e">
        <f t="shared" si="10"/>
        <v>#REF!</v>
      </c>
      <c r="O18" s="461" t="e">
        <f t="shared" si="10"/>
        <v>#REF!</v>
      </c>
      <c r="P18" s="461" t="e">
        <f t="shared" si="10"/>
        <v>#REF!</v>
      </c>
      <c r="Q18" s="461" t="e">
        <f t="shared" si="10"/>
        <v>#REF!</v>
      </c>
      <c r="R18" s="119"/>
      <c r="S18" s="119"/>
      <c r="T18" s="119"/>
      <c r="U18" s="119"/>
      <c r="V18" s="119"/>
      <c r="W18" s="119"/>
      <c r="X18" s="119"/>
      <c r="AH18" s="256"/>
      <c r="AI18" s="256"/>
      <c r="AJ18" s="256"/>
      <c r="AK18" s="256"/>
      <c r="AL18" s="256"/>
    </row>
    <row r="19" spans="1:38" hidden="1" x14ac:dyDescent="0.25">
      <c r="A19" s="257"/>
      <c r="B19" s="386" t="str">
        <f>B92</f>
        <v>Post administration nursing time</v>
      </c>
      <c r="C19" s="391"/>
      <c r="D19" s="366" t="e">
        <f>D99</f>
        <v>#REF!</v>
      </c>
      <c r="E19" s="367" t="e">
        <f t="shared" ref="E19:I19" si="11">E99</f>
        <v>#REF!</v>
      </c>
      <c r="F19" s="366" t="e">
        <f t="shared" si="11"/>
        <v>#REF!</v>
      </c>
      <c r="G19" s="366" t="e">
        <f t="shared" si="11"/>
        <v>#REF!</v>
      </c>
      <c r="H19" s="366" t="e">
        <f t="shared" si="11"/>
        <v>#REF!</v>
      </c>
      <c r="I19" s="366" t="e">
        <f t="shared" si="11"/>
        <v>#REF!</v>
      </c>
      <c r="K19" s="153"/>
      <c r="L19" s="223"/>
      <c r="M19" s="223"/>
      <c r="N19" s="223"/>
      <c r="O19" s="223"/>
      <c r="P19" s="223"/>
      <c r="Q19" s="223"/>
      <c r="R19" s="119"/>
      <c r="S19" s="119"/>
      <c r="T19" s="119"/>
      <c r="U19" s="119"/>
      <c r="V19" s="119"/>
      <c r="W19" s="119"/>
      <c r="X19" s="119"/>
      <c r="AH19" s="256"/>
      <c r="AI19" s="256"/>
      <c r="AJ19" s="256"/>
      <c r="AK19" s="256"/>
      <c r="AL19" s="256"/>
    </row>
    <row r="20" spans="1:38" hidden="1" x14ac:dyDescent="0.25">
      <c r="A20" s="257"/>
      <c r="B20" s="386" t="str">
        <f>B92&amp;" - hours"</f>
        <v>Post administration nursing time - hours</v>
      </c>
      <c r="C20" s="391"/>
      <c r="D20" s="366" t="e">
        <f>($C94*D94)+($C95*D95)+($C96*D96)+($C97*D97)+($C98*D98)+(#REF!*#REF!)+(#REF!*#REF!)</f>
        <v>#REF!</v>
      </c>
      <c r="E20" s="366" t="e">
        <f>($C94*E94)+($C95*E95)+($C96*E96)+($C97*E97)+($C98*E98)+(#REF!*#REF!)+(#REF!*#REF!)</f>
        <v>#REF!</v>
      </c>
      <c r="F20" s="366" t="e">
        <f>($C94*F94)+($C95*F95)+($C96*F96)+($C97*F97)+($C98*F98)+(#REF!*#REF!)+(#REF!*#REF!)</f>
        <v>#REF!</v>
      </c>
      <c r="G20" s="366" t="e">
        <f>($C94*G94)+($C95*G95)+($C96*G96)+($C97*G97)+($C98*G98)+(#REF!*#REF!)+(#REF!*#REF!)</f>
        <v>#REF!</v>
      </c>
      <c r="H20" s="366" t="e">
        <f>($C94*H94)+($C95*H95)+($C96*H96)+($C97*H97)+($C98*H98)+(#REF!*#REF!)+(#REF!*#REF!)</f>
        <v>#REF!</v>
      </c>
      <c r="I20" s="366" t="e">
        <f>($C94*I94)+($C95*I95)+($C96*I96)+($C97*I97)+($C98*I98)+(#REF!*#REF!)+(#REF!*#REF!)</f>
        <v>#REF!</v>
      </c>
      <c r="K20" s="459">
        <f>'Capacity inputs'!N17</f>
        <v>44.4</v>
      </c>
      <c r="L20" s="461" t="e">
        <f>$K20*D20/1000</f>
        <v>#REF!</v>
      </c>
      <c r="M20" s="461" t="e">
        <f t="shared" ref="M20:Q20" si="12">$K20*E20/1000</f>
        <v>#REF!</v>
      </c>
      <c r="N20" s="461" t="e">
        <f t="shared" si="12"/>
        <v>#REF!</v>
      </c>
      <c r="O20" s="461" t="e">
        <f t="shared" si="12"/>
        <v>#REF!</v>
      </c>
      <c r="P20" s="461" t="e">
        <f t="shared" si="12"/>
        <v>#REF!</v>
      </c>
      <c r="Q20" s="461" t="e">
        <f t="shared" si="12"/>
        <v>#REF!</v>
      </c>
      <c r="R20" s="119"/>
      <c r="S20" s="119"/>
      <c r="T20" s="119"/>
      <c r="U20" s="119"/>
      <c r="V20" s="119"/>
      <c r="W20" s="119"/>
      <c r="X20" s="119"/>
      <c r="AH20" s="256"/>
      <c r="AI20" s="256"/>
      <c r="AJ20" s="256"/>
      <c r="AK20" s="256"/>
      <c r="AL20" s="256"/>
    </row>
    <row r="21" spans="1:38" hidden="1" x14ac:dyDescent="0.25">
      <c r="A21" s="259"/>
      <c r="B21" s="387" t="str">
        <f>B103</f>
        <v>Pharmacy support</v>
      </c>
      <c r="C21" s="392"/>
      <c r="D21" s="368" t="e">
        <f>D110</f>
        <v>#REF!</v>
      </c>
      <c r="E21" s="368" t="e">
        <f t="shared" ref="E21:I21" si="13">E110</f>
        <v>#REF!</v>
      </c>
      <c r="F21" s="368" t="e">
        <f t="shared" si="13"/>
        <v>#REF!</v>
      </c>
      <c r="G21" s="368" t="e">
        <f t="shared" si="13"/>
        <v>#REF!</v>
      </c>
      <c r="H21" s="368" t="e">
        <f t="shared" si="13"/>
        <v>#REF!</v>
      </c>
      <c r="I21" s="368" t="e">
        <f t="shared" si="13"/>
        <v>#REF!</v>
      </c>
      <c r="K21" s="153"/>
      <c r="L21" s="223"/>
      <c r="M21" s="223"/>
      <c r="N21" s="223"/>
      <c r="O21" s="223"/>
      <c r="P21" s="223"/>
      <c r="Q21" s="223"/>
      <c r="R21" s="119"/>
      <c r="S21" s="119"/>
      <c r="T21" s="119"/>
      <c r="U21" s="119"/>
      <c r="V21" s="119"/>
      <c r="W21" s="119"/>
      <c r="X21" s="119"/>
      <c r="AH21" s="256"/>
      <c r="AI21" s="256"/>
      <c r="AJ21" s="256"/>
      <c r="AK21" s="256"/>
      <c r="AL21" s="256"/>
    </row>
    <row r="22" spans="1:38" hidden="1" x14ac:dyDescent="0.25">
      <c r="A22" s="259"/>
      <c r="B22" s="387" t="str">
        <f>B103&amp;" - hours"</f>
        <v>Pharmacy support - hours</v>
      </c>
      <c r="C22" s="392"/>
      <c r="D22" s="368" t="e">
        <f>($C105*D105)+($C106*D106)+($C107*D107)+($C108*D108)+($C109*D109)+(#REF!*#REF!)+(#REF!*#REF!)</f>
        <v>#REF!</v>
      </c>
      <c r="E22" s="368" t="e">
        <f>($C105*E105)+($C106*E106)+($C107*E107)+($C108*E108)+($C109*E109)+(#REF!*#REF!)+(#REF!*#REF!)</f>
        <v>#REF!</v>
      </c>
      <c r="F22" s="368" t="e">
        <f>($C105*F105)+($C106*F106)+($C107*F107)+($C108*F108)+($C109*F109)+(#REF!*#REF!)+(#REF!*#REF!)</f>
        <v>#REF!</v>
      </c>
      <c r="G22" s="368" t="e">
        <f>($C105*G105)+($C106*G106)+($C107*G107)+($C108*G108)+($C109*G109)+(#REF!*#REF!)+(#REF!*#REF!)</f>
        <v>#REF!</v>
      </c>
      <c r="H22" s="368" t="e">
        <f>($C105*H105)+($C106*H106)+($C107*H107)+($C108*H108)+($C109*H109)+(#REF!*#REF!)+(#REF!*#REF!)</f>
        <v>#REF!</v>
      </c>
      <c r="I22" s="368" t="e">
        <f>($C105*I105)+($C106*I106)+($C107*I107)+($C108*I108)+($C109*I109)+(#REF!*#REF!)+(#REF!*#REF!)</f>
        <v>#REF!</v>
      </c>
      <c r="K22" s="459">
        <f>'Capacity inputs'!N18</f>
        <v>49.24</v>
      </c>
      <c r="L22" s="461" t="e">
        <f>$K22*D22/1000</f>
        <v>#REF!</v>
      </c>
      <c r="M22" s="461" t="e">
        <f t="shared" ref="M22:Q22" si="14">$K22*E22/1000</f>
        <v>#REF!</v>
      </c>
      <c r="N22" s="461" t="e">
        <f t="shared" si="14"/>
        <v>#REF!</v>
      </c>
      <c r="O22" s="461" t="e">
        <f t="shared" si="14"/>
        <v>#REF!</v>
      </c>
      <c r="P22" s="461" t="e">
        <f t="shared" si="14"/>
        <v>#REF!</v>
      </c>
      <c r="Q22" s="461" t="e">
        <f t="shared" si="14"/>
        <v>#REF!</v>
      </c>
      <c r="R22" s="119"/>
      <c r="S22" s="119"/>
      <c r="T22" s="119"/>
      <c r="U22" s="119"/>
      <c r="V22" s="119"/>
      <c r="W22" s="119"/>
      <c r="X22" s="119"/>
      <c r="AH22" s="256"/>
      <c r="AI22" s="256"/>
      <c r="AJ22" s="256"/>
      <c r="AK22" s="256"/>
      <c r="AL22" s="256"/>
    </row>
    <row r="23" spans="1:38" hidden="1" x14ac:dyDescent="0.25">
      <c r="A23" s="293"/>
      <c r="B23" s="389" t="str">
        <f>B114</f>
        <v>Appointments with supporting specialty x</v>
      </c>
      <c r="C23" s="340"/>
      <c r="D23" s="371" t="e">
        <f>D123</f>
        <v>#REF!</v>
      </c>
      <c r="E23" s="371" t="e">
        <f t="shared" ref="E23:I23" si="15">E123</f>
        <v>#REF!</v>
      </c>
      <c r="F23" s="371" t="e">
        <f t="shared" si="15"/>
        <v>#REF!</v>
      </c>
      <c r="G23" s="371" t="e">
        <f t="shared" si="15"/>
        <v>#REF!</v>
      </c>
      <c r="H23" s="371" t="e">
        <f t="shared" si="15"/>
        <v>#REF!</v>
      </c>
      <c r="I23" s="371" t="e">
        <f t="shared" si="15"/>
        <v>#REF!</v>
      </c>
      <c r="K23" s="153"/>
      <c r="L23" s="223"/>
      <c r="M23" s="223"/>
      <c r="N23" s="223"/>
      <c r="O23" s="223"/>
      <c r="P23" s="223"/>
      <c r="Q23" s="223"/>
      <c r="R23" s="119"/>
      <c r="S23" s="119"/>
      <c r="T23" s="119"/>
      <c r="U23" s="119"/>
      <c r="V23" s="119"/>
      <c r="W23" s="119"/>
      <c r="X23" s="119"/>
      <c r="AH23" s="256"/>
      <c r="AI23" s="256"/>
      <c r="AJ23" s="256"/>
      <c r="AK23" s="256"/>
      <c r="AL23" s="256"/>
    </row>
    <row r="24" spans="1:38" hidden="1" x14ac:dyDescent="0.25">
      <c r="A24" s="293"/>
      <c r="B24" s="389" t="str">
        <f>B114&amp;" - hours"</f>
        <v>Appointments with supporting specialty x - hours</v>
      </c>
      <c r="C24" s="691">
        <f>'Capacity inputs'!F19</f>
        <v>0</v>
      </c>
      <c r="D24" s="371" t="e">
        <f>$C24/60*D23</f>
        <v>#REF!</v>
      </c>
      <c r="E24" s="371" t="e">
        <f t="shared" ref="E24:I24" si="16">$C24/60*E23</f>
        <v>#REF!</v>
      </c>
      <c r="F24" s="371" t="e">
        <f t="shared" si="16"/>
        <v>#REF!</v>
      </c>
      <c r="G24" s="371" t="e">
        <f t="shared" si="16"/>
        <v>#REF!</v>
      </c>
      <c r="H24" s="371" t="e">
        <f t="shared" si="16"/>
        <v>#REF!</v>
      </c>
      <c r="I24" s="371" t="e">
        <f t="shared" si="16"/>
        <v>#REF!</v>
      </c>
      <c r="K24" s="459">
        <f>'Capacity inputs'!N19</f>
        <v>127.43</v>
      </c>
      <c r="L24" s="461" t="e">
        <f>$K24*D24/1000</f>
        <v>#REF!</v>
      </c>
      <c r="M24" s="461" t="e">
        <f t="shared" ref="M24:Q24" si="17">$K24*E24/1000</f>
        <v>#REF!</v>
      </c>
      <c r="N24" s="461" t="e">
        <f t="shared" si="17"/>
        <v>#REF!</v>
      </c>
      <c r="O24" s="461" t="e">
        <f t="shared" si="17"/>
        <v>#REF!</v>
      </c>
      <c r="P24" s="461" t="e">
        <f t="shared" si="17"/>
        <v>#REF!</v>
      </c>
      <c r="Q24" s="461" t="e">
        <f t="shared" si="17"/>
        <v>#REF!</v>
      </c>
      <c r="R24" s="119"/>
      <c r="S24" s="119"/>
      <c r="T24" s="119"/>
      <c r="U24" s="119"/>
      <c r="V24" s="119"/>
      <c r="W24" s="119"/>
      <c r="X24" s="119"/>
      <c r="AH24" s="256"/>
      <c r="AI24" s="256"/>
      <c r="AJ24" s="256"/>
      <c r="AK24" s="256"/>
      <c r="AL24" s="256"/>
    </row>
    <row r="25" spans="1:38" hidden="1" x14ac:dyDescent="0.25">
      <c r="A25" s="260"/>
      <c r="B25" s="390" t="str">
        <f>B127</f>
        <v>Imaging scans</v>
      </c>
      <c r="C25" s="380"/>
      <c r="D25" s="372" t="e">
        <f>D136</f>
        <v>#REF!</v>
      </c>
      <c r="E25" s="372" t="e">
        <f t="shared" ref="E25:I25" si="18">E136</f>
        <v>#REF!</v>
      </c>
      <c r="F25" s="372" t="e">
        <f t="shared" si="18"/>
        <v>#REF!</v>
      </c>
      <c r="G25" s="372" t="e">
        <f t="shared" si="18"/>
        <v>#REF!</v>
      </c>
      <c r="H25" s="372" t="e">
        <f t="shared" si="18"/>
        <v>#REF!</v>
      </c>
      <c r="I25" s="372" t="e">
        <f t="shared" si="18"/>
        <v>#REF!</v>
      </c>
      <c r="K25" s="153"/>
      <c r="L25" s="223"/>
      <c r="M25" s="223"/>
      <c r="N25" s="223"/>
      <c r="O25" s="223"/>
      <c r="P25" s="223"/>
      <c r="Q25" s="223"/>
      <c r="R25" s="119"/>
      <c r="S25" s="119"/>
      <c r="T25" s="119"/>
      <c r="U25" s="119"/>
      <c r="V25" s="119"/>
      <c r="W25" s="119"/>
      <c r="X25" s="119"/>
      <c r="AH25" s="256"/>
      <c r="AI25" s="256"/>
      <c r="AJ25" s="256"/>
      <c r="AK25" s="256"/>
      <c r="AL25" s="256"/>
    </row>
    <row r="26" spans="1:38" hidden="1" x14ac:dyDescent="0.25">
      <c r="A26" s="260"/>
      <c r="B26" s="390" t="str">
        <f>B127&amp;" - hours"</f>
        <v>Imaging scans - hours</v>
      </c>
      <c r="C26" s="692">
        <f>'Capacity inputs'!F20</f>
        <v>0</v>
      </c>
      <c r="D26" s="372" t="e">
        <f>D25*$C26/60</f>
        <v>#REF!</v>
      </c>
      <c r="E26" s="372" t="e">
        <f t="shared" ref="E26:I26" si="19">E25*$C26/60</f>
        <v>#REF!</v>
      </c>
      <c r="F26" s="372" t="e">
        <f t="shared" si="19"/>
        <v>#REF!</v>
      </c>
      <c r="G26" s="372" t="e">
        <f t="shared" si="19"/>
        <v>#REF!</v>
      </c>
      <c r="H26" s="372" t="e">
        <f t="shared" si="19"/>
        <v>#REF!</v>
      </c>
      <c r="I26" s="372" t="e">
        <f t="shared" si="19"/>
        <v>#REF!</v>
      </c>
      <c r="K26" s="459">
        <f>'Capacity inputs'!N20</f>
        <v>44.4</v>
      </c>
      <c r="L26" s="461" t="e">
        <f>$K26*D26/1000</f>
        <v>#REF!</v>
      </c>
      <c r="M26" s="461" t="e">
        <f t="shared" ref="M26:Q26" si="20">$K26*E26/1000</f>
        <v>#REF!</v>
      </c>
      <c r="N26" s="461" t="e">
        <f t="shared" si="20"/>
        <v>#REF!</v>
      </c>
      <c r="O26" s="461" t="e">
        <f t="shared" si="20"/>
        <v>#REF!</v>
      </c>
      <c r="P26" s="461" t="e">
        <f t="shared" si="20"/>
        <v>#REF!</v>
      </c>
      <c r="Q26" s="461" t="e">
        <f t="shared" si="20"/>
        <v>#REF!</v>
      </c>
      <c r="R26" s="119"/>
      <c r="S26" s="119"/>
      <c r="T26" s="119"/>
      <c r="U26" s="119"/>
      <c r="V26" s="119"/>
      <c r="W26" s="119"/>
      <c r="X26" s="119"/>
      <c r="AH26" s="256"/>
      <c r="AI26" s="256"/>
      <c r="AJ26" s="256"/>
      <c r="AK26" s="256"/>
      <c r="AL26" s="256"/>
    </row>
    <row r="27" spans="1:38" hidden="1" x14ac:dyDescent="0.25">
      <c r="A27" s="260"/>
      <c r="B27" s="390" t="str">
        <f>B139</f>
        <v>Pathology tests</v>
      </c>
      <c r="C27" s="380"/>
      <c r="D27" s="372" t="e">
        <f>D148</f>
        <v>#REF!</v>
      </c>
      <c r="E27" s="372" t="e">
        <f t="shared" ref="E27:I27" si="21">E148</f>
        <v>#REF!</v>
      </c>
      <c r="F27" s="372" t="e">
        <f t="shared" si="21"/>
        <v>#REF!</v>
      </c>
      <c r="G27" s="372" t="e">
        <f t="shared" si="21"/>
        <v>#REF!</v>
      </c>
      <c r="H27" s="372" t="e">
        <f t="shared" si="21"/>
        <v>#REF!</v>
      </c>
      <c r="I27" s="372" t="e">
        <f t="shared" si="21"/>
        <v>#REF!</v>
      </c>
      <c r="K27" s="153"/>
      <c r="L27" s="223"/>
      <c r="M27" s="223"/>
      <c r="N27" s="223"/>
      <c r="O27" s="223"/>
      <c r="P27" s="223"/>
      <c r="Q27" s="223"/>
      <c r="R27" s="119"/>
      <c r="S27" s="119"/>
      <c r="T27" s="119"/>
      <c r="U27" s="119"/>
      <c r="V27" s="119"/>
      <c r="W27" s="119"/>
      <c r="X27" s="119"/>
      <c r="AH27" s="256"/>
      <c r="AI27" s="256"/>
      <c r="AJ27" s="256"/>
      <c r="AK27" s="256"/>
      <c r="AL27" s="256"/>
    </row>
    <row r="28" spans="1:38" hidden="1" x14ac:dyDescent="0.25">
      <c r="A28" s="260"/>
      <c r="B28" s="390" t="str">
        <f>B139&amp;" - hours"</f>
        <v>Pathology tests - hours</v>
      </c>
      <c r="C28" s="692">
        <f>'Capacity inputs'!F21</f>
        <v>0</v>
      </c>
      <c r="D28" s="372" t="e">
        <f>$C28/60*D27</f>
        <v>#REF!</v>
      </c>
      <c r="E28" s="372" t="e">
        <f t="shared" ref="E28:I28" si="22">$C28/60*E27</f>
        <v>#REF!</v>
      </c>
      <c r="F28" s="372" t="e">
        <f t="shared" si="22"/>
        <v>#REF!</v>
      </c>
      <c r="G28" s="372" t="e">
        <f t="shared" si="22"/>
        <v>#REF!</v>
      </c>
      <c r="H28" s="372" t="e">
        <f t="shared" si="22"/>
        <v>#REF!</v>
      </c>
      <c r="I28" s="372" t="e">
        <f t="shared" si="22"/>
        <v>#REF!</v>
      </c>
      <c r="K28" s="459">
        <f>'Capacity inputs'!N21</f>
        <v>35.97</v>
      </c>
      <c r="L28" s="461" t="e">
        <f>$K28*D28/1000</f>
        <v>#REF!</v>
      </c>
      <c r="M28" s="461" t="e">
        <f t="shared" ref="M28:Q28" si="23">$K28*E28/1000</f>
        <v>#REF!</v>
      </c>
      <c r="N28" s="461" t="e">
        <f t="shared" si="23"/>
        <v>#REF!</v>
      </c>
      <c r="O28" s="461" t="e">
        <f t="shared" si="23"/>
        <v>#REF!</v>
      </c>
      <c r="P28" s="461" t="e">
        <f t="shared" si="23"/>
        <v>#REF!</v>
      </c>
      <c r="Q28" s="461" t="e">
        <f t="shared" si="23"/>
        <v>#REF!</v>
      </c>
      <c r="R28" s="119"/>
      <c r="S28" s="119"/>
      <c r="T28" s="119"/>
      <c r="U28" s="119"/>
      <c r="V28" s="119"/>
      <c r="W28" s="119"/>
      <c r="X28" s="119"/>
      <c r="AH28" s="256"/>
      <c r="AI28" s="256"/>
      <c r="AJ28" s="256"/>
      <c r="AK28" s="256"/>
      <c r="AL28" s="256"/>
    </row>
    <row r="29" spans="1:38" hidden="1" x14ac:dyDescent="0.25">
      <c r="A29" s="260"/>
      <c r="B29" s="390" t="str">
        <f>B151</f>
        <v>Genomic tests</v>
      </c>
      <c r="C29" s="380"/>
      <c r="D29" s="372" t="e">
        <f>D160</f>
        <v>#REF!</v>
      </c>
      <c r="E29" s="372" t="e">
        <f t="shared" ref="E29:I29" si="24">E160</f>
        <v>#REF!</v>
      </c>
      <c r="F29" s="372" t="e">
        <f t="shared" si="24"/>
        <v>#REF!</v>
      </c>
      <c r="G29" s="372" t="e">
        <f t="shared" si="24"/>
        <v>#REF!</v>
      </c>
      <c r="H29" s="372" t="e">
        <f t="shared" si="24"/>
        <v>#REF!</v>
      </c>
      <c r="I29" s="372" t="e">
        <f t="shared" si="24"/>
        <v>#REF!</v>
      </c>
      <c r="K29" s="153"/>
      <c r="L29" s="223"/>
      <c r="M29" s="223"/>
      <c r="N29" s="223"/>
      <c r="O29" s="223"/>
      <c r="P29" s="223"/>
      <c r="Q29" s="223"/>
      <c r="R29" s="119"/>
      <c r="S29" s="119"/>
      <c r="T29" s="119"/>
      <c r="U29" s="119"/>
      <c r="V29" s="119"/>
      <c r="W29" s="119"/>
      <c r="X29" s="119"/>
      <c r="AH29" s="256"/>
      <c r="AI29" s="256"/>
      <c r="AJ29" s="256"/>
      <c r="AK29" s="256"/>
      <c r="AL29" s="256"/>
    </row>
    <row r="30" spans="1:38" hidden="1" x14ac:dyDescent="0.25">
      <c r="A30" s="260"/>
      <c r="B30" s="390" t="str">
        <f>B151&amp;" - hours"</f>
        <v>Genomic tests - hours</v>
      </c>
      <c r="C30" s="692">
        <f>'Capacity inputs'!F22</f>
        <v>0</v>
      </c>
      <c r="D30" s="372" t="e">
        <f>$C30/60*D29</f>
        <v>#REF!</v>
      </c>
      <c r="E30" s="372" t="e">
        <f t="shared" ref="E30:I30" si="25">$C30/60*E29</f>
        <v>#REF!</v>
      </c>
      <c r="F30" s="372" t="e">
        <f t="shared" si="25"/>
        <v>#REF!</v>
      </c>
      <c r="G30" s="372" t="e">
        <f t="shared" si="25"/>
        <v>#REF!</v>
      </c>
      <c r="H30" s="372" t="e">
        <f t="shared" si="25"/>
        <v>#REF!</v>
      </c>
      <c r="I30" s="372" t="e">
        <f t="shared" si="25"/>
        <v>#REF!</v>
      </c>
      <c r="K30" s="459">
        <f>'Capacity inputs'!N22</f>
        <v>51.74</v>
      </c>
      <c r="L30" s="461" t="e">
        <f>$K30*D30/1000</f>
        <v>#REF!</v>
      </c>
      <c r="M30" s="461" t="e">
        <f t="shared" ref="M30:Q30" si="26">$K30*E30/1000</f>
        <v>#REF!</v>
      </c>
      <c r="N30" s="461" t="e">
        <f t="shared" si="26"/>
        <v>#REF!</v>
      </c>
      <c r="O30" s="461" t="e">
        <f t="shared" si="26"/>
        <v>#REF!</v>
      </c>
      <c r="P30" s="461" t="e">
        <f t="shared" si="26"/>
        <v>#REF!</v>
      </c>
      <c r="Q30" s="461" t="e">
        <f t="shared" si="26"/>
        <v>#REF!</v>
      </c>
      <c r="R30" s="119"/>
      <c r="S30" s="119"/>
      <c r="T30" s="119"/>
      <c r="U30" s="119"/>
      <c r="V30" s="119"/>
      <c r="W30" s="119"/>
      <c r="X30" s="119"/>
      <c r="AH30" s="256"/>
      <c r="AI30" s="256"/>
      <c r="AJ30" s="256"/>
      <c r="AK30" s="256"/>
      <c r="AL30" s="256"/>
    </row>
    <row r="31" spans="1:38" x14ac:dyDescent="0.25">
      <c r="B31" s="218"/>
      <c r="D31" s="256"/>
      <c r="F31" s="119"/>
      <c r="G31" s="119"/>
      <c r="H31" s="119"/>
      <c r="I31" s="119"/>
      <c r="J31" s="119"/>
      <c r="K31" s="144"/>
      <c r="L31" s="262">
        <f>SUM(L10:L13)</f>
        <v>0</v>
      </c>
      <c r="M31" s="262">
        <f t="shared" ref="M31:Q31" si="27">SUM(M10:M13)</f>
        <v>0</v>
      </c>
      <c r="N31" s="262">
        <f t="shared" si="27"/>
        <v>0</v>
      </c>
      <c r="O31" s="262">
        <f t="shared" si="27"/>
        <v>0</v>
      </c>
      <c r="P31" s="262">
        <f t="shared" si="27"/>
        <v>0</v>
      </c>
      <c r="Q31" s="262">
        <f t="shared" si="27"/>
        <v>0</v>
      </c>
      <c r="R31" s="119"/>
      <c r="S31" s="119"/>
      <c r="T31" s="119"/>
      <c r="U31" s="119"/>
      <c r="V31" s="119"/>
      <c r="W31" s="119"/>
      <c r="X31" s="119"/>
    </row>
    <row r="32" spans="1:38" x14ac:dyDescent="0.25">
      <c r="B32" s="284"/>
      <c r="C32" s="284"/>
      <c r="D32" s="284"/>
      <c r="E32" s="284"/>
      <c r="F32" s="284"/>
      <c r="G32" s="284"/>
      <c r="H32" s="284"/>
      <c r="I32" s="284"/>
      <c r="J32" s="284"/>
      <c r="K32" s="284"/>
      <c r="L32" s="284"/>
      <c r="P32" s="119"/>
      <c r="Q32" s="119"/>
      <c r="R32" s="119"/>
      <c r="T32" s="119"/>
      <c r="U32" s="119"/>
      <c r="V32" s="119"/>
      <c r="W32" s="119"/>
      <c r="X32" s="119"/>
      <c r="AH32" s="256"/>
      <c r="AI32" s="256"/>
      <c r="AJ32" s="256"/>
      <c r="AK32" s="256"/>
      <c r="AL32" s="256"/>
    </row>
    <row r="33" spans="1:38" x14ac:dyDescent="0.25">
      <c r="B33" s="326" t="s">
        <v>2132</v>
      </c>
      <c r="C33" s="327"/>
      <c r="D33" s="327"/>
      <c r="E33" s="328"/>
      <c r="F33" s="327"/>
      <c r="G33" s="329"/>
      <c r="H33" s="330"/>
      <c r="I33" s="330"/>
      <c r="J33" s="330"/>
      <c r="K33" s="330"/>
      <c r="L33" s="330"/>
      <c r="M33" s="330"/>
      <c r="N33" s="330"/>
      <c r="O33" s="330"/>
      <c r="P33" s="330"/>
      <c r="Q33" s="331"/>
      <c r="R33" s="119"/>
      <c r="S33" s="119"/>
      <c r="T33" s="119"/>
      <c r="U33" s="119"/>
      <c r="V33" s="119"/>
      <c r="W33" s="119"/>
      <c r="X33" s="119"/>
      <c r="AH33" s="256"/>
      <c r="AI33" s="256"/>
      <c r="AJ33" s="256"/>
      <c r="AK33" s="256"/>
      <c r="AL33" s="256"/>
    </row>
    <row r="34" spans="1:38" hidden="1" x14ac:dyDescent="0.25">
      <c r="A34" s="258"/>
      <c r="B34" s="455" t="s">
        <v>2133</v>
      </c>
      <c r="C34" s="448"/>
      <c r="D34" s="449"/>
      <c r="E34" s="450"/>
      <c r="F34" s="258"/>
      <c r="G34" s="258"/>
      <c r="H34" s="194"/>
      <c r="I34" s="194"/>
      <c r="J34" s="194"/>
      <c r="K34" s="194"/>
      <c r="L34" s="194"/>
      <c r="M34" s="194"/>
      <c r="N34" s="194"/>
      <c r="O34" s="194"/>
      <c r="P34" s="194"/>
      <c r="Q34" s="194"/>
      <c r="R34" s="119"/>
      <c r="S34" s="119"/>
      <c r="T34" s="119"/>
      <c r="U34" s="119"/>
      <c r="V34" s="119"/>
      <c r="W34" s="119"/>
      <c r="X34" s="119"/>
      <c r="AH34" s="256"/>
      <c r="AI34" s="256"/>
      <c r="AJ34" s="256"/>
      <c r="AK34" s="256"/>
      <c r="AL34" s="256"/>
    </row>
    <row r="35" spans="1:38" hidden="1" x14ac:dyDescent="0.25">
      <c r="A35" s="446"/>
      <c r="B35" s="451" t="s">
        <v>2134</v>
      </c>
      <c r="C35" s="349"/>
      <c r="D35" s="349"/>
      <c r="E35" s="349"/>
      <c r="F35" s="349"/>
      <c r="G35" s="349"/>
      <c r="H35" s="349"/>
      <c r="I35" s="193"/>
      <c r="J35" s="194"/>
      <c r="K35" s="194"/>
      <c r="L35" s="194"/>
      <c r="M35" s="194"/>
      <c r="N35" s="194"/>
      <c r="O35" s="194"/>
      <c r="P35" s="194"/>
      <c r="Q35" s="194"/>
      <c r="R35" s="119"/>
      <c r="S35" s="119"/>
      <c r="T35" s="119"/>
      <c r="U35" s="119"/>
      <c r="V35" s="119"/>
      <c r="W35" s="119"/>
      <c r="X35" s="119"/>
      <c r="AH35" s="256"/>
      <c r="AI35" s="256"/>
      <c r="AJ35" s="256"/>
      <c r="AK35" s="256"/>
      <c r="AL35" s="256"/>
    </row>
    <row r="36" spans="1:38" ht="59.45" hidden="1" customHeight="1" x14ac:dyDescent="0.25">
      <c r="A36" s="446"/>
      <c r="B36" s="283" t="s">
        <v>2064</v>
      </c>
      <c r="C36" s="151" t="s">
        <v>2135</v>
      </c>
      <c r="D36" s="808" t="s">
        <v>2119</v>
      </c>
      <c r="E36" s="227" t="s">
        <v>1892</v>
      </c>
      <c r="F36" s="227" t="s">
        <v>1893</v>
      </c>
      <c r="G36" s="150" t="s">
        <v>2089</v>
      </c>
      <c r="H36" s="150" t="s">
        <v>2090</v>
      </c>
      <c r="I36" s="227" t="s">
        <v>2091</v>
      </c>
      <c r="J36" s="454"/>
      <c r="K36" s="194"/>
      <c r="L36" s="194"/>
      <c r="M36" s="194"/>
      <c r="N36" s="194"/>
      <c r="O36" s="194"/>
      <c r="P36" s="194"/>
      <c r="Q36" s="194"/>
      <c r="R36" s="119"/>
      <c r="S36" s="119"/>
      <c r="T36" s="119"/>
      <c r="U36" s="119"/>
      <c r="V36" s="119"/>
      <c r="W36" s="119"/>
      <c r="X36" s="119"/>
      <c r="AH36" s="256"/>
      <c r="AI36" s="256"/>
      <c r="AJ36" s="256"/>
      <c r="AK36" s="256"/>
      <c r="AL36" s="256"/>
    </row>
    <row r="37" spans="1:38" hidden="1" x14ac:dyDescent="0.25">
      <c r="A37" s="446"/>
      <c r="B37" s="309" t="str">
        <f>'Capacity inputs'!G12</f>
        <v xml:space="preserve">Garadacimab </v>
      </c>
      <c r="C37" s="135">
        <f>'Capacity inputs'!G$13</f>
        <v>1</v>
      </c>
      <c r="D37" s="114">
        <f>'Financial impact (cash)'!D13*$C37</f>
        <v>0</v>
      </c>
      <c r="E37" s="114">
        <f>'Financial impact (cash)'!E13*$C37</f>
        <v>0</v>
      </c>
      <c r="F37" s="114">
        <f>'Financial impact (cash)'!F13*$C37</f>
        <v>0</v>
      </c>
      <c r="G37" s="114">
        <f>'Financial impact (cash)'!G13*$C37</f>
        <v>0</v>
      </c>
      <c r="H37" s="114">
        <f>'Financial impact (cash)'!H13*$C37</f>
        <v>0</v>
      </c>
      <c r="I37" s="114">
        <f>'Financial impact (cash)'!I13*$C37</f>
        <v>0</v>
      </c>
      <c r="J37" s="454"/>
      <c r="K37" s="194"/>
      <c r="L37" s="194"/>
      <c r="M37" s="194"/>
      <c r="N37" s="194"/>
      <c r="O37" s="194"/>
      <c r="P37" s="194"/>
      <c r="Q37" s="194"/>
      <c r="R37" s="119"/>
      <c r="S37" s="119"/>
      <c r="T37" s="119"/>
      <c r="U37" s="119"/>
      <c r="V37" s="119"/>
      <c r="W37" s="119"/>
      <c r="X37" s="119"/>
      <c r="AH37" s="256"/>
      <c r="AI37" s="256"/>
      <c r="AJ37" s="256"/>
      <c r="AK37" s="256"/>
      <c r="AL37" s="256"/>
    </row>
    <row r="38" spans="1:38" hidden="1" x14ac:dyDescent="0.25">
      <c r="A38" s="446"/>
      <c r="B38" s="309" t="str">
        <f>'Capacity inputs'!H12</f>
        <v xml:space="preserve">Lanadelumab </v>
      </c>
      <c r="C38" s="135">
        <f>'Capacity inputs'!H$13</f>
        <v>0</v>
      </c>
      <c r="D38" s="114">
        <f>'Financial impact (cash)'!D22*$C38</f>
        <v>0</v>
      </c>
      <c r="E38" s="114">
        <f>'Financial impact (cash)'!E22*$C38</f>
        <v>0</v>
      </c>
      <c r="F38" s="114">
        <f>'Financial impact (cash)'!F22*$C38</f>
        <v>0</v>
      </c>
      <c r="G38" s="114">
        <f>'Financial impact (cash)'!G22*$C38</f>
        <v>0</v>
      </c>
      <c r="H38" s="114">
        <f>'Financial impact (cash)'!H22*$C38</f>
        <v>0</v>
      </c>
      <c r="I38" s="114">
        <f>'Financial impact (cash)'!I22*$C38</f>
        <v>0</v>
      </c>
      <c r="J38" s="454"/>
      <c r="K38" s="194"/>
      <c r="L38" s="194"/>
      <c r="M38" s="194"/>
      <c r="N38" s="194"/>
      <c r="O38" s="194"/>
      <c r="P38" s="194"/>
      <c r="Q38" s="194"/>
      <c r="R38" s="119"/>
      <c r="S38" s="119"/>
      <c r="T38" s="119"/>
      <c r="U38" s="119"/>
      <c r="V38" s="119"/>
      <c r="W38" s="119"/>
      <c r="X38" s="119"/>
      <c r="AH38" s="256"/>
      <c r="AI38" s="256"/>
      <c r="AJ38" s="256"/>
      <c r="AK38" s="256"/>
      <c r="AL38" s="256"/>
    </row>
    <row r="39" spans="1:38" hidden="1" x14ac:dyDescent="0.25">
      <c r="A39" s="446"/>
      <c r="B39" s="309" t="str">
        <f>'Capacity inputs'!I12</f>
        <v xml:space="preserve">Berotralstat </v>
      </c>
      <c r="C39" s="135">
        <f>'Capacity inputs'!I$13</f>
        <v>0</v>
      </c>
      <c r="D39" s="114">
        <f>'Financial impact (cash)'!D15*$C39</f>
        <v>0</v>
      </c>
      <c r="E39" s="114">
        <f>'Financial impact (cash)'!E15*$C39</f>
        <v>0</v>
      </c>
      <c r="F39" s="114">
        <f>'Financial impact (cash)'!F15*$C39</f>
        <v>0</v>
      </c>
      <c r="G39" s="114">
        <f>'Financial impact (cash)'!G15*$C39</f>
        <v>0</v>
      </c>
      <c r="H39" s="114">
        <f>'Financial impact (cash)'!H15*$C39</f>
        <v>0</v>
      </c>
      <c r="I39" s="114">
        <f>'Financial impact (cash)'!I15*$C39</f>
        <v>0</v>
      </c>
      <c r="J39" s="454"/>
      <c r="K39" s="194"/>
      <c r="L39" s="194"/>
      <c r="M39" s="194"/>
      <c r="N39" s="194"/>
      <c r="O39" s="194"/>
      <c r="P39" s="194"/>
      <c r="Q39" s="194"/>
      <c r="R39" s="119"/>
      <c r="S39" s="119"/>
      <c r="T39" s="119"/>
      <c r="U39" s="119"/>
      <c r="V39" s="119"/>
      <c r="W39" s="119"/>
      <c r="X39" s="119"/>
      <c r="AH39" s="256"/>
      <c r="AI39" s="256"/>
      <c r="AJ39" s="256"/>
      <c r="AK39" s="256"/>
      <c r="AL39" s="256"/>
    </row>
    <row r="40" spans="1:38" hidden="1" x14ac:dyDescent="0.25">
      <c r="A40" s="446"/>
      <c r="B40" s="817" t="str">
        <f>'Capacity inputs'!J12</f>
        <v>Cinryze</v>
      </c>
      <c r="C40" s="135">
        <f>'Capacity inputs'!J$13</f>
        <v>0</v>
      </c>
      <c r="D40" s="114">
        <f>'Financial impact (cash)'!D16*$C40</f>
        <v>0</v>
      </c>
      <c r="E40" s="114">
        <f>'Financial impact (cash)'!E16*$C40</f>
        <v>0</v>
      </c>
      <c r="F40" s="114">
        <f>'Financial impact (cash)'!F16*$C40</f>
        <v>0</v>
      </c>
      <c r="G40" s="114">
        <f>'Financial impact (cash)'!G16*$C40</f>
        <v>0</v>
      </c>
      <c r="H40" s="114">
        <f>'Financial impact (cash)'!H16*$C40</f>
        <v>0</v>
      </c>
      <c r="I40" s="114">
        <f>'Financial impact (cash)'!I16*$C40</f>
        <v>0</v>
      </c>
      <c r="J40" s="454"/>
      <c r="K40" s="194"/>
      <c r="L40" s="194"/>
      <c r="M40" s="194"/>
      <c r="N40" s="194"/>
      <c r="O40" s="194"/>
      <c r="P40" s="194"/>
      <c r="Q40" s="194"/>
      <c r="R40" s="119"/>
      <c r="S40" s="119"/>
      <c r="T40" s="119"/>
      <c r="U40" s="119"/>
      <c r="V40" s="119"/>
      <c r="W40" s="119"/>
      <c r="X40" s="119"/>
      <c r="AH40" s="256"/>
      <c r="AI40" s="256"/>
      <c r="AJ40" s="256"/>
      <c r="AK40" s="256"/>
      <c r="AL40" s="256"/>
    </row>
    <row r="41" spans="1:38" hidden="1" x14ac:dyDescent="0.25">
      <c r="A41" s="446"/>
      <c r="B41" s="817" t="str">
        <f>'Capacity inputs'!K12</f>
        <v xml:space="preserve">Berinert </v>
      </c>
      <c r="C41" s="135">
        <f>'Capacity inputs'!K$13</f>
        <v>0</v>
      </c>
      <c r="D41" s="114">
        <f>'Financial impact (cash)'!D17*$C41</f>
        <v>0</v>
      </c>
      <c r="E41" s="114">
        <f>'Financial impact (cash)'!E17*$C41</f>
        <v>0</v>
      </c>
      <c r="F41" s="114">
        <f>'Financial impact (cash)'!F17*$C41</f>
        <v>0</v>
      </c>
      <c r="G41" s="114">
        <f>'Financial impact (cash)'!G17*$C41</f>
        <v>0</v>
      </c>
      <c r="H41" s="114">
        <f>'Financial impact (cash)'!H17*$C41</f>
        <v>0</v>
      </c>
      <c r="I41" s="114">
        <f>'Financial impact (cash)'!I17*$C41</f>
        <v>0</v>
      </c>
      <c r="J41" s="454"/>
      <c r="K41" s="194"/>
      <c r="L41" s="194"/>
      <c r="M41" s="194"/>
      <c r="N41" s="194"/>
      <c r="O41" s="194"/>
      <c r="P41" s="194"/>
      <c r="Q41" s="194"/>
      <c r="R41" s="119"/>
      <c r="S41" s="119"/>
      <c r="T41" s="119"/>
      <c r="U41" s="119"/>
      <c r="V41" s="119"/>
      <c r="W41" s="119"/>
      <c r="X41" s="119"/>
      <c r="AH41" s="256"/>
      <c r="AI41" s="256"/>
      <c r="AJ41" s="256"/>
      <c r="AK41" s="256"/>
      <c r="AL41" s="256"/>
    </row>
    <row r="42" spans="1:38" hidden="1" x14ac:dyDescent="0.25">
      <c r="A42" s="446"/>
      <c r="B42" s="435"/>
      <c r="C42" s="287"/>
      <c r="D42" s="166">
        <f t="shared" ref="D42:I42" si="28">SUM(D37:D41)</f>
        <v>0</v>
      </c>
      <c r="E42" s="166">
        <f t="shared" si="28"/>
        <v>0</v>
      </c>
      <c r="F42" s="166">
        <f t="shared" si="28"/>
        <v>0</v>
      </c>
      <c r="G42" s="166">
        <f t="shared" si="28"/>
        <v>0</v>
      </c>
      <c r="H42" s="166">
        <f t="shared" si="28"/>
        <v>0</v>
      </c>
      <c r="I42" s="166">
        <f t="shared" si="28"/>
        <v>0</v>
      </c>
      <c r="J42" s="454"/>
      <c r="K42" s="194"/>
      <c r="L42" s="194"/>
      <c r="M42" s="194"/>
      <c r="N42" s="194"/>
      <c r="O42" s="194"/>
      <c r="P42" s="194"/>
      <c r="Q42" s="194"/>
      <c r="R42" s="119"/>
      <c r="S42" s="119"/>
      <c r="T42" s="119"/>
      <c r="U42" s="119"/>
      <c r="V42" s="119"/>
      <c r="W42" s="119"/>
      <c r="X42" s="119"/>
      <c r="AH42" s="256"/>
      <c r="AI42" s="256"/>
      <c r="AJ42" s="256"/>
      <c r="AK42" s="256"/>
      <c r="AL42" s="256"/>
    </row>
    <row r="43" spans="1:38" hidden="1" x14ac:dyDescent="0.25">
      <c r="A43" s="446"/>
      <c r="B43" s="228"/>
      <c r="C43" s="228"/>
      <c r="D43" s="255" t="s">
        <v>2136</v>
      </c>
      <c r="E43" s="166">
        <f>E42-$D$42</f>
        <v>0</v>
      </c>
      <c r="F43" s="166">
        <f>F42-$D$42</f>
        <v>0</v>
      </c>
      <c r="G43" s="166">
        <f>G42-$D$42</f>
        <v>0</v>
      </c>
      <c r="H43" s="166">
        <f>H42-$D$42</f>
        <v>0</v>
      </c>
      <c r="I43" s="166">
        <f>I42-$D$42</f>
        <v>0</v>
      </c>
      <c r="J43" s="454"/>
      <c r="K43" s="194"/>
      <c r="L43" s="194"/>
      <c r="M43" s="194"/>
      <c r="N43" s="194"/>
      <c r="O43" s="194"/>
      <c r="P43" s="194"/>
      <c r="Q43" s="194"/>
      <c r="R43" s="119"/>
      <c r="S43" s="119"/>
      <c r="T43" s="119"/>
      <c r="U43" s="119"/>
      <c r="V43" s="119"/>
      <c r="W43" s="119"/>
      <c r="X43" s="119"/>
      <c r="AH43" s="256"/>
      <c r="AI43" s="256"/>
      <c r="AJ43" s="256"/>
      <c r="AK43" s="256"/>
      <c r="AL43" s="256"/>
    </row>
    <row r="44" spans="1:38" hidden="1" x14ac:dyDescent="0.25">
      <c r="A44" s="258"/>
      <c r="B44" s="447"/>
      <c r="C44" s="448"/>
      <c r="D44" s="449"/>
      <c r="E44" s="450"/>
      <c r="F44" s="258"/>
      <c r="G44" s="258"/>
      <c r="H44" s="258"/>
      <c r="I44" s="278"/>
      <c r="J44" s="194"/>
      <c r="K44" s="194"/>
      <c r="L44" s="194"/>
      <c r="M44" s="194"/>
      <c r="N44" s="194"/>
      <c r="O44" s="194"/>
      <c r="P44" s="194"/>
      <c r="Q44" s="194"/>
      <c r="R44" s="119"/>
      <c r="S44" s="119"/>
      <c r="T44" s="119"/>
      <c r="U44" s="119"/>
      <c r="V44" s="119"/>
      <c r="W44" s="119"/>
      <c r="X44" s="119"/>
      <c r="AH44" s="256"/>
      <c r="AI44" s="256"/>
      <c r="AJ44" s="256"/>
      <c r="AK44" s="256"/>
      <c r="AL44" s="256"/>
    </row>
    <row r="45" spans="1:38" hidden="1" x14ac:dyDescent="0.25">
      <c r="A45" s="258"/>
      <c r="B45" s="348" t="s">
        <v>2137</v>
      </c>
      <c r="C45" s="349"/>
      <c r="D45" s="349"/>
      <c r="E45" s="349"/>
      <c r="F45" s="349"/>
      <c r="G45" s="349"/>
      <c r="H45" s="349"/>
      <c r="I45" s="193"/>
      <c r="J45" s="194"/>
      <c r="K45" s="194"/>
      <c r="L45" s="194"/>
      <c r="M45" s="194"/>
      <c r="N45" s="194"/>
      <c r="O45" s="194"/>
      <c r="P45" s="194"/>
      <c r="Q45" s="194"/>
      <c r="R45" s="119"/>
      <c r="S45" s="119"/>
      <c r="T45" s="119"/>
      <c r="U45" s="119"/>
      <c r="V45" s="119"/>
      <c r="W45" s="119"/>
      <c r="X45" s="119"/>
      <c r="AH45" s="256"/>
      <c r="AI45" s="256"/>
      <c r="AJ45" s="256"/>
      <c r="AK45" s="256"/>
      <c r="AL45" s="256"/>
    </row>
    <row r="46" spans="1:38" ht="55.15" hidden="1" customHeight="1" x14ac:dyDescent="0.25">
      <c r="A46" s="258"/>
      <c r="B46" s="252" t="s">
        <v>2064</v>
      </c>
      <c r="C46" s="151" t="s">
        <v>2135</v>
      </c>
      <c r="D46" s="808" t="s">
        <v>2119</v>
      </c>
      <c r="E46" s="227" t="s">
        <v>1892</v>
      </c>
      <c r="F46" s="227" t="s">
        <v>1893</v>
      </c>
      <c r="G46" s="150" t="s">
        <v>2089</v>
      </c>
      <c r="H46" s="150" t="s">
        <v>2090</v>
      </c>
      <c r="I46" s="227" t="s">
        <v>2091</v>
      </c>
      <c r="J46" s="194"/>
      <c r="K46" s="194"/>
      <c r="L46" s="194"/>
      <c r="M46" s="194"/>
      <c r="N46" s="194"/>
      <c r="O46" s="194"/>
      <c r="P46" s="194"/>
      <c r="Q46" s="194"/>
      <c r="R46" s="119"/>
      <c r="S46" s="119"/>
      <c r="T46" s="119"/>
      <c r="U46" s="119"/>
      <c r="V46" s="119"/>
      <c r="W46" s="119"/>
      <c r="X46" s="119"/>
      <c r="AH46" s="256"/>
      <c r="AI46" s="256"/>
      <c r="AJ46" s="256"/>
      <c r="AK46" s="256"/>
      <c r="AL46" s="256"/>
    </row>
    <row r="47" spans="1:38" hidden="1" x14ac:dyDescent="0.25">
      <c r="A47" s="258"/>
      <c r="B47" s="308" t="str">
        <f>B37</f>
        <v xml:space="preserve">Garadacimab </v>
      </c>
      <c r="C47" s="135">
        <f>'Capacity inputs'!G$14</f>
        <v>2</v>
      </c>
      <c r="D47" s="114">
        <f>('Financial impact (cash)'!D13+'Financial impact (cash)'!D22)*$C47</f>
        <v>0</v>
      </c>
      <c r="E47" s="114">
        <f>('Financial impact (cash)'!E13+'Financial impact (cash)'!E22)*$C47</f>
        <v>0</v>
      </c>
      <c r="F47" s="114">
        <f>('Financial impact (cash)'!F13+'Financial impact (cash)'!F22)*$C47</f>
        <v>0</v>
      </c>
      <c r="G47" s="114">
        <f>('Financial impact (cash)'!G13+'Financial impact (cash)'!G22)*$C47</f>
        <v>0</v>
      </c>
      <c r="H47" s="114">
        <f>('Financial impact (cash)'!H13+'Financial impact (cash)'!H22)*$C47</f>
        <v>0</v>
      </c>
      <c r="I47" s="114">
        <f>('Financial impact (cash)'!I13+'Financial impact (cash)'!I22)*$C47</f>
        <v>0</v>
      </c>
      <c r="J47" s="194"/>
      <c r="K47" s="194"/>
      <c r="L47" s="194"/>
      <c r="M47" s="194"/>
      <c r="N47" s="194"/>
      <c r="O47" s="194"/>
      <c r="P47" s="194"/>
      <c r="Q47" s="194"/>
      <c r="R47" s="119"/>
      <c r="S47" s="119"/>
      <c r="T47" s="119"/>
      <c r="U47" s="119"/>
      <c r="V47" s="119"/>
      <c r="W47" s="119"/>
      <c r="X47" s="119"/>
      <c r="AH47" s="256"/>
      <c r="AI47" s="256"/>
      <c r="AJ47" s="256"/>
      <c r="AK47" s="256"/>
      <c r="AL47" s="256"/>
    </row>
    <row r="48" spans="1:38" hidden="1" x14ac:dyDescent="0.25">
      <c r="A48" s="258"/>
      <c r="B48" s="308" t="str">
        <f>B38</f>
        <v xml:space="preserve">Lanadelumab </v>
      </c>
      <c r="C48" s="135">
        <f>'Capacity inputs'!H$14</f>
        <v>2</v>
      </c>
      <c r="D48" s="114">
        <f>'Financial impact (cash)'!D15*$C48</f>
        <v>0</v>
      </c>
      <c r="E48" s="114">
        <f>'Financial impact (cash)'!E15*$C48</f>
        <v>0</v>
      </c>
      <c r="F48" s="114">
        <f>'Financial impact (cash)'!F15*$C48</f>
        <v>0</v>
      </c>
      <c r="G48" s="114">
        <f>'Financial impact (cash)'!G15*$C48</f>
        <v>0</v>
      </c>
      <c r="H48" s="114">
        <f>'Financial impact (cash)'!H15*$C48</f>
        <v>0</v>
      </c>
      <c r="I48" s="114">
        <f>'Financial impact (cash)'!I15*$C48</f>
        <v>0</v>
      </c>
      <c r="J48" s="194"/>
      <c r="K48" s="194"/>
      <c r="L48" s="194"/>
      <c r="M48" s="194"/>
      <c r="N48" s="194"/>
      <c r="O48" s="194"/>
      <c r="P48" s="194"/>
      <c r="Q48" s="194"/>
      <c r="R48" s="119"/>
      <c r="S48" s="119"/>
      <c r="T48" s="119"/>
      <c r="U48" s="119"/>
      <c r="V48" s="119"/>
      <c r="W48" s="119"/>
      <c r="X48" s="119"/>
      <c r="AH48" s="256"/>
      <c r="AI48" s="256"/>
      <c r="AJ48" s="256"/>
      <c r="AK48" s="256"/>
      <c r="AL48" s="256"/>
    </row>
    <row r="49" spans="1:38" hidden="1" x14ac:dyDescent="0.25">
      <c r="A49" s="258"/>
      <c r="B49" s="308" t="str">
        <f>B39</f>
        <v xml:space="preserve">Berotralstat </v>
      </c>
      <c r="C49" s="135">
        <f>'Capacity inputs'!I$14</f>
        <v>2</v>
      </c>
      <c r="D49" s="114">
        <f>'Financial impact (cash)'!D16*$C49</f>
        <v>0</v>
      </c>
      <c r="E49" s="114">
        <f>'Financial impact (cash)'!E16*$C49</f>
        <v>0</v>
      </c>
      <c r="F49" s="114">
        <f>'Financial impact (cash)'!F16*$C49</f>
        <v>0</v>
      </c>
      <c r="G49" s="114">
        <f>'Financial impact (cash)'!G16*$C49</f>
        <v>0</v>
      </c>
      <c r="H49" s="114">
        <f>'Financial impact (cash)'!H16*$C49</f>
        <v>0</v>
      </c>
      <c r="I49" s="114">
        <f>'Financial impact (cash)'!I16*$C49</f>
        <v>0</v>
      </c>
      <c r="J49" s="194"/>
      <c r="K49" s="194"/>
      <c r="L49" s="194"/>
      <c r="M49" s="194"/>
      <c r="N49" s="194"/>
      <c r="O49" s="194"/>
      <c r="P49" s="194"/>
      <c r="Q49" s="194"/>
      <c r="R49" s="119"/>
      <c r="S49" s="119"/>
      <c r="T49" s="119"/>
      <c r="U49" s="119"/>
      <c r="V49" s="119"/>
      <c r="W49" s="119"/>
      <c r="X49" s="119"/>
      <c r="AH49" s="256"/>
      <c r="AI49" s="256"/>
      <c r="AJ49" s="256"/>
      <c r="AK49" s="256"/>
      <c r="AL49" s="256"/>
    </row>
    <row r="50" spans="1:38" hidden="1" x14ac:dyDescent="0.25">
      <c r="A50" s="258"/>
      <c r="B50" s="308" t="str">
        <f>B40</f>
        <v>Cinryze</v>
      </c>
      <c r="C50" s="135">
        <f>'Capacity inputs'!J$14</f>
        <v>2</v>
      </c>
      <c r="D50" s="114">
        <f>'Financial impact (cash)'!D17*$C50</f>
        <v>0</v>
      </c>
      <c r="E50" s="114">
        <f>'Financial impact (cash)'!E17*$C50</f>
        <v>0</v>
      </c>
      <c r="F50" s="114">
        <f>'Financial impact (cash)'!F17*$C50</f>
        <v>0</v>
      </c>
      <c r="G50" s="114">
        <f>'Financial impact (cash)'!G17*$C50</f>
        <v>0</v>
      </c>
      <c r="H50" s="114">
        <f>'Financial impact (cash)'!H17*$C50</f>
        <v>0</v>
      </c>
      <c r="I50" s="114">
        <f>'Financial impact (cash)'!I17*$C50</f>
        <v>0</v>
      </c>
      <c r="J50" s="194"/>
      <c r="K50" s="194"/>
      <c r="L50" s="194"/>
      <c r="M50" s="194"/>
      <c r="N50" s="194"/>
      <c r="O50" s="194"/>
      <c r="P50" s="194"/>
      <c r="Q50" s="194"/>
      <c r="R50" s="119"/>
      <c r="S50" s="119"/>
      <c r="T50" s="119"/>
      <c r="U50" s="119"/>
      <c r="V50" s="119"/>
      <c r="W50" s="119"/>
      <c r="X50" s="119"/>
      <c r="AH50" s="256"/>
      <c r="AI50" s="256"/>
      <c r="AJ50" s="256"/>
      <c r="AK50" s="256"/>
      <c r="AL50" s="256"/>
    </row>
    <row r="51" spans="1:38" hidden="1" x14ac:dyDescent="0.25">
      <c r="A51" s="258"/>
      <c r="B51" s="308" t="str">
        <f>B41</f>
        <v xml:space="preserve">Berinert </v>
      </c>
      <c r="C51" s="135">
        <f>'Capacity inputs'!K$14</f>
        <v>2</v>
      </c>
      <c r="D51" s="114">
        <f>'Financial impact (cash)'!D18*$C51</f>
        <v>0</v>
      </c>
      <c r="E51" s="114">
        <f>'Financial impact (cash)'!E18*$C51</f>
        <v>0</v>
      </c>
      <c r="F51" s="114">
        <f>'Financial impact (cash)'!F18*$C51</f>
        <v>0</v>
      </c>
      <c r="G51" s="114">
        <f>'Financial impact (cash)'!G18*$C51</f>
        <v>0</v>
      </c>
      <c r="H51" s="114">
        <f>'Financial impact (cash)'!H18*$C51</f>
        <v>0</v>
      </c>
      <c r="I51" s="114">
        <f>'Financial impact (cash)'!I18*$C51</f>
        <v>0</v>
      </c>
      <c r="J51" s="194"/>
      <c r="K51" s="194"/>
      <c r="L51" s="194"/>
      <c r="M51" s="194"/>
      <c r="N51" s="194"/>
      <c r="O51" s="194"/>
      <c r="P51" s="194"/>
      <c r="Q51" s="194"/>
      <c r="R51" s="119"/>
      <c r="S51" s="119"/>
      <c r="T51" s="119"/>
      <c r="U51" s="119"/>
      <c r="V51" s="119"/>
      <c r="W51" s="119"/>
      <c r="X51" s="119"/>
      <c r="AH51" s="256"/>
      <c r="AI51" s="256"/>
      <c r="AJ51" s="256"/>
      <c r="AK51" s="256"/>
      <c r="AL51" s="256"/>
    </row>
    <row r="52" spans="1:38" hidden="1" x14ac:dyDescent="0.25">
      <c r="A52" s="446"/>
      <c r="B52" s="435"/>
      <c r="C52" s="287"/>
      <c r="D52" s="166">
        <f t="shared" ref="D52:I52" si="29">SUM(D47:D51)</f>
        <v>0</v>
      </c>
      <c r="E52" s="166">
        <f t="shared" si="29"/>
        <v>0</v>
      </c>
      <c r="F52" s="166">
        <f t="shared" si="29"/>
        <v>0</v>
      </c>
      <c r="G52" s="166">
        <f t="shared" si="29"/>
        <v>0</v>
      </c>
      <c r="H52" s="166">
        <f t="shared" si="29"/>
        <v>0</v>
      </c>
      <c r="I52" s="166">
        <f t="shared" si="29"/>
        <v>0</v>
      </c>
      <c r="J52" s="454"/>
      <c r="K52" s="194"/>
      <c r="L52" s="194"/>
      <c r="M52" s="194"/>
      <c r="N52" s="194"/>
      <c r="O52" s="194"/>
      <c r="P52" s="194"/>
      <c r="Q52" s="194"/>
      <c r="R52" s="119"/>
      <c r="S52" s="119"/>
      <c r="T52" s="119"/>
      <c r="U52" s="119"/>
      <c r="V52" s="119"/>
      <c r="W52" s="119"/>
      <c r="X52" s="119"/>
      <c r="AH52" s="256"/>
      <c r="AI52" s="256"/>
      <c r="AJ52" s="256"/>
      <c r="AK52" s="256"/>
      <c r="AL52" s="256"/>
    </row>
    <row r="53" spans="1:38" hidden="1" x14ac:dyDescent="0.25">
      <c r="A53" s="446"/>
      <c r="B53" s="228"/>
      <c r="C53" s="228"/>
      <c r="D53" s="255" t="s">
        <v>2138</v>
      </c>
      <c r="E53" s="166">
        <f>E52-$D$52</f>
        <v>0</v>
      </c>
      <c r="F53" s="166">
        <f t="shared" ref="F53:I53" si="30">F52-$D$52</f>
        <v>0</v>
      </c>
      <c r="G53" s="166">
        <f t="shared" si="30"/>
        <v>0</v>
      </c>
      <c r="H53" s="166">
        <f t="shared" si="30"/>
        <v>0</v>
      </c>
      <c r="I53" s="166">
        <f t="shared" si="30"/>
        <v>0</v>
      </c>
      <c r="J53" s="454"/>
      <c r="K53" s="194"/>
      <c r="L53" s="194"/>
      <c r="M53" s="194"/>
      <c r="N53" s="194"/>
      <c r="O53" s="194"/>
      <c r="P53" s="194"/>
      <c r="Q53" s="194"/>
      <c r="R53" s="119"/>
      <c r="S53" s="119"/>
      <c r="T53" s="119"/>
      <c r="U53" s="119"/>
      <c r="V53" s="119"/>
      <c r="W53" s="119"/>
      <c r="X53" s="119"/>
      <c r="AH53" s="256"/>
      <c r="AI53" s="256"/>
      <c r="AJ53" s="256"/>
      <c r="AK53" s="256"/>
      <c r="AL53" s="256"/>
    </row>
    <row r="54" spans="1:38" hidden="1" x14ac:dyDescent="0.25">
      <c r="A54" s="258"/>
      <c r="B54" s="447"/>
      <c r="C54" s="448"/>
      <c r="D54" s="449"/>
      <c r="E54" s="450"/>
      <c r="F54" s="258"/>
      <c r="G54" s="258"/>
      <c r="H54" s="258"/>
      <c r="I54" s="258"/>
      <c r="J54" s="194"/>
      <c r="K54" s="194"/>
      <c r="L54" s="194"/>
      <c r="M54" s="194"/>
      <c r="N54" s="194"/>
      <c r="O54" s="194"/>
      <c r="P54" s="194"/>
      <c r="Q54" s="194"/>
      <c r="R54" s="119"/>
      <c r="S54" s="119"/>
      <c r="T54" s="119"/>
      <c r="U54" s="119"/>
      <c r="V54" s="119"/>
      <c r="W54" s="119"/>
      <c r="X54" s="119"/>
      <c r="AH54" s="256"/>
      <c r="AI54" s="256"/>
      <c r="AJ54" s="256"/>
      <c r="AK54" s="256"/>
      <c r="AL54" s="256"/>
    </row>
    <row r="55" spans="1:38" hidden="1" x14ac:dyDescent="0.25">
      <c r="A55" s="264"/>
      <c r="B55" s="285" t="s">
        <v>2139</v>
      </c>
      <c r="C55" s="265"/>
      <c r="D55" s="265"/>
      <c r="E55" s="266"/>
      <c r="F55" s="267"/>
      <c r="G55" s="268"/>
      <c r="H55" s="268"/>
      <c r="I55" s="376"/>
      <c r="J55" s="377"/>
      <c r="K55" s="264"/>
      <c r="L55" s="264"/>
      <c r="M55" s="264"/>
      <c r="N55" s="264"/>
      <c r="O55" s="264"/>
      <c r="P55" s="264"/>
      <c r="Q55" s="190"/>
      <c r="R55" s="119"/>
      <c r="T55" s="119"/>
    </row>
    <row r="56" spans="1:38" hidden="1" x14ac:dyDescent="0.25">
      <c r="A56" s="272"/>
      <c r="B56" s="341" t="s">
        <v>2140</v>
      </c>
      <c r="C56" s="342"/>
      <c r="D56" s="342"/>
      <c r="E56" s="342"/>
      <c r="F56" s="342"/>
      <c r="G56" s="342"/>
      <c r="H56" s="342"/>
      <c r="I56" s="342"/>
      <c r="J56" s="373"/>
      <c r="K56" s="190"/>
      <c r="L56" s="190"/>
      <c r="M56" s="190"/>
      <c r="N56" s="190"/>
      <c r="O56" s="190"/>
      <c r="P56" s="190"/>
      <c r="Q56" s="190"/>
      <c r="R56" s="119"/>
      <c r="S56" s="119"/>
      <c r="T56" s="119"/>
      <c r="U56" s="119"/>
      <c r="V56" s="119"/>
      <c r="W56" s="119"/>
      <c r="X56" s="119"/>
      <c r="AH56" s="256"/>
      <c r="AI56" s="256"/>
      <c r="AJ56" s="256"/>
      <c r="AK56" s="256"/>
      <c r="AL56" s="256"/>
    </row>
    <row r="57" spans="1:38" ht="45" hidden="1" x14ac:dyDescent="0.25">
      <c r="A57" s="272"/>
      <c r="B57" s="283" t="s">
        <v>2064</v>
      </c>
      <c r="C57" s="151" t="s">
        <v>2052</v>
      </c>
      <c r="D57" s="808" t="s">
        <v>2119</v>
      </c>
      <c r="E57" s="227" t="s">
        <v>1892</v>
      </c>
      <c r="F57" s="227" t="s">
        <v>1893</v>
      </c>
      <c r="G57" s="150" t="s">
        <v>2089</v>
      </c>
      <c r="H57" s="150" t="s">
        <v>2090</v>
      </c>
      <c r="I57" s="227" t="s">
        <v>2091</v>
      </c>
      <c r="J57" s="373"/>
      <c r="K57" s="190"/>
      <c r="L57" s="190"/>
      <c r="M57" s="190"/>
      <c r="N57" s="190"/>
      <c r="O57" s="190"/>
      <c r="P57" s="190"/>
      <c r="Q57" s="190"/>
      <c r="R57" s="119"/>
      <c r="S57" s="119"/>
      <c r="T57" s="119"/>
      <c r="U57" s="119"/>
      <c r="V57" s="119"/>
      <c r="W57" s="119"/>
      <c r="X57" s="119"/>
      <c r="AH57" s="256"/>
      <c r="AI57" s="256"/>
      <c r="AJ57" s="256"/>
      <c r="AK57" s="256"/>
      <c r="AL57" s="256"/>
    </row>
    <row r="58" spans="1:38" hidden="1" x14ac:dyDescent="0.25">
      <c r="A58" s="272"/>
      <c r="B58" s="308" t="str">
        <f>B49</f>
        <v xml:space="preserve">Berotralstat </v>
      </c>
      <c r="C58" s="819">
        <f>'Inputs and population'!G53</f>
        <v>12</v>
      </c>
      <c r="D58" s="114">
        <f>'Inputs and population'!K42*$C58</f>
        <v>0</v>
      </c>
      <c r="E58" s="114">
        <f>'Inputs and population'!L42*$C58</f>
        <v>0</v>
      </c>
      <c r="F58" s="114">
        <f>'Inputs and population'!M42*$C58</f>
        <v>0</v>
      </c>
      <c r="G58" s="114">
        <f>'Inputs and population'!N42*$C58</f>
        <v>0</v>
      </c>
      <c r="H58" s="114">
        <f>'Inputs and population'!O42*$C58</f>
        <v>0</v>
      </c>
      <c r="I58" s="114">
        <f>'Inputs and population'!P42*$C58</f>
        <v>0</v>
      </c>
      <c r="J58" s="373"/>
      <c r="K58" s="190"/>
      <c r="L58" s="190"/>
      <c r="M58" s="190"/>
      <c r="N58" s="190"/>
      <c r="O58" s="190"/>
      <c r="P58" s="190"/>
      <c r="Q58" s="190"/>
      <c r="R58" s="119"/>
      <c r="S58" s="119"/>
      <c r="T58" s="119"/>
      <c r="U58" s="119"/>
      <c r="V58" s="119"/>
      <c r="W58" s="119"/>
      <c r="X58" s="119"/>
      <c r="AH58" s="256"/>
      <c r="AI58" s="256"/>
      <c r="AJ58" s="256"/>
      <c r="AK58" s="256"/>
      <c r="AL58" s="256"/>
    </row>
    <row r="59" spans="1:38" hidden="1" x14ac:dyDescent="0.25">
      <c r="A59" s="272"/>
      <c r="B59" s="308" t="str">
        <f>B50</f>
        <v>Cinryze</v>
      </c>
      <c r="C59" s="819">
        <f>'Inputs and population'!G54</f>
        <v>52.178571428571431</v>
      </c>
      <c r="D59" s="114">
        <f>'Inputs and population'!K44*$C59</f>
        <v>0</v>
      </c>
      <c r="E59" s="114">
        <f>'Inputs and population'!L44*$C59</f>
        <v>0</v>
      </c>
      <c r="F59" s="114">
        <f>'Inputs and population'!M44*$C59</f>
        <v>0</v>
      </c>
      <c r="G59" s="114">
        <f>'Inputs and population'!N44*$C59</f>
        <v>0</v>
      </c>
      <c r="H59" s="114">
        <f>'Inputs and population'!O44*$C59</f>
        <v>0</v>
      </c>
      <c r="I59" s="114">
        <f>'Inputs and population'!P44*$C59</f>
        <v>0</v>
      </c>
      <c r="J59" s="373"/>
      <c r="K59" s="190"/>
      <c r="L59" s="190"/>
      <c r="M59" s="190"/>
      <c r="N59" s="190"/>
      <c r="O59" s="190"/>
      <c r="P59" s="190"/>
      <c r="Q59" s="190"/>
      <c r="R59" s="119"/>
      <c r="S59" s="119"/>
      <c r="T59" s="119"/>
      <c r="U59" s="119"/>
      <c r="V59" s="119"/>
      <c r="W59" s="119"/>
      <c r="X59" s="119"/>
      <c r="AH59" s="256"/>
      <c r="AI59" s="256"/>
      <c r="AJ59" s="256"/>
      <c r="AK59" s="256"/>
      <c r="AL59" s="256"/>
    </row>
    <row r="60" spans="1:38" hidden="1" x14ac:dyDescent="0.25">
      <c r="A60" s="272"/>
      <c r="B60" s="308" t="str">
        <f>B51</f>
        <v xml:space="preserve">Berinert </v>
      </c>
      <c r="C60" s="819">
        <f>'Inputs and population'!G55</f>
        <v>52.178571428571431</v>
      </c>
      <c r="D60" s="114">
        <f>'Inputs and population'!K45*$C60</f>
        <v>0</v>
      </c>
      <c r="E60" s="114">
        <f>'Inputs and population'!L45*$C60</f>
        <v>0</v>
      </c>
      <c r="F60" s="114">
        <f>'Inputs and population'!M45*$C60</f>
        <v>0</v>
      </c>
      <c r="G60" s="114">
        <f>'Inputs and population'!N45*$C60</f>
        <v>0</v>
      </c>
      <c r="H60" s="114">
        <f>'Inputs and population'!O45*$C60</f>
        <v>0</v>
      </c>
      <c r="I60" s="114">
        <f>'Inputs and population'!P45*$C60</f>
        <v>0</v>
      </c>
      <c r="J60" s="373"/>
      <c r="K60" s="190"/>
      <c r="L60" s="190"/>
      <c r="M60" s="190"/>
      <c r="N60" s="190"/>
      <c r="O60" s="190"/>
      <c r="P60" s="190"/>
      <c r="Q60" s="190"/>
      <c r="R60" s="119"/>
      <c r="S60" s="119"/>
      <c r="T60" s="119"/>
      <c r="U60" s="119"/>
      <c r="V60" s="119"/>
      <c r="W60" s="119"/>
      <c r="X60" s="119"/>
      <c r="AH60" s="256"/>
      <c r="AI60" s="256"/>
      <c r="AJ60" s="256"/>
      <c r="AK60" s="256"/>
      <c r="AL60" s="256"/>
    </row>
    <row r="61" spans="1:38" hidden="1" x14ac:dyDescent="0.25">
      <c r="A61" s="272"/>
      <c r="B61" s="435"/>
      <c r="C61" s="287"/>
      <c r="D61" s="166">
        <f t="shared" ref="D61:I61" si="31">SUM(D58:D60)</f>
        <v>0</v>
      </c>
      <c r="E61" s="166">
        <f t="shared" si="31"/>
        <v>0</v>
      </c>
      <c r="F61" s="166">
        <f t="shared" si="31"/>
        <v>0</v>
      </c>
      <c r="G61" s="166">
        <f t="shared" si="31"/>
        <v>0</v>
      </c>
      <c r="H61" s="166">
        <f t="shared" si="31"/>
        <v>0</v>
      </c>
      <c r="I61" s="166">
        <f t="shared" si="31"/>
        <v>0</v>
      </c>
      <c r="J61" s="373"/>
      <c r="K61" s="190"/>
      <c r="L61" s="190"/>
      <c r="M61" s="190"/>
      <c r="N61" s="190"/>
      <c r="O61" s="190"/>
      <c r="P61" s="190"/>
      <c r="Q61" s="190"/>
      <c r="R61" s="119"/>
      <c r="S61" s="119"/>
      <c r="T61" s="119"/>
      <c r="U61" s="119"/>
      <c r="V61" s="119"/>
      <c r="W61" s="119"/>
      <c r="X61" s="119"/>
      <c r="AH61" s="256"/>
      <c r="AI61" s="256"/>
      <c r="AJ61" s="256"/>
      <c r="AK61" s="256"/>
      <c r="AL61" s="256"/>
    </row>
    <row r="62" spans="1:38" hidden="1" x14ac:dyDescent="0.25">
      <c r="A62" s="272"/>
      <c r="B62" s="228"/>
      <c r="C62" s="228"/>
      <c r="D62" s="688" t="s">
        <v>2141</v>
      </c>
      <c r="E62" s="166">
        <f>E61-$D$61</f>
        <v>0</v>
      </c>
      <c r="F62" s="166">
        <f>F61-$D$61</f>
        <v>0</v>
      </c>
      <c r="G62" s="166">
        <f>G61-$D$61</f>
        <v>0</v>
      </c>
      <c r="H62" s="166">
        <f>H61-$D$61</f>
        <v>0</v>
      </c>
      <c r="I62" s="166">
        <f>I61-$D$61</f>
        <v>0</v>
      </c>
      <c r="J62" s="373"/>
      <c r="K62" s="190"/>
      <c r="L62" s="190"/>
      <c r="M62" s="190"/>
      <c r="N62" s="190"/>
      <c r="O62" s="190"/>
      <c r="P62" s="190"/>
      <c r="Q62" s="190"/>
      <c r="R62" s="119"/>
      <c r="S62" s="119"/>
      <c r="T62" s="119"/>
      <c r="U62" s="119"/>
      <c r="V62" s="119"/>
      <c r="W62" s="119"/>
      <c r="X62" s="119"/>
      <c r="AH62" s="256"/>
      <c r="AI62" s="256"/>
      <c r="AJ62" s="256"/>
      <c r="AK62" s="256"/>
      <c r="AL62" s="256"/>
    </row>
    <row r="63" spans="1:38" x14ac:dyDescent="0.25">
      <c r="A63" s="190"/>
      <c r="B63" s="190"/>
      <c r="C63" s="190"/>
      <c r="D63" s="190"/>
      <c r="E63" s="190"/>
      <c r="F63" s="190"/>
      <c r="G63" s="190"/>
      <c r="H63" s="190"/>
      <c r="I63" s="190"/>
      <c r="J63" s="190"/>
      <c r="K63" s="190"/>
      <c r="L63" s="190"/>
      <c r="M63" s="190"/>
      <c r="N63" s="190"/>
      <c r="O63" s="190"/>
      <c r="P63" s="190"/>
      <c r="Q63" s="190"/>
      <c r="R63" s="119"/>
      <c r="S63" s="119"/>
      <c r="T63" s="119"/>
      <c r="U63" s="119"/>
      <c r="V63" s="119"/>
      <c r="W63" s="119"/>
      <c r="X63" s="119"/>
      <c r="AH63" s="256"/>
      <c r="AI63" s="256"/>
      <c r="AJ63" s="256"/>
      <c r="AK63" s="256"/>
      <c r="AL63" s="256"/>
    </row>
    <row r="64" spans="1:38" x14ac:dyDescent="0.25">
      <c r="A64" s="272"/>
      <c r="B64" s="341" t="s">
        <v>2252</v>
      </c>
      <c r="C64" s="342"/>
      <c r="D64" s="342"/>
      <c r="E64" s="342"/>
      <c r="F64" s="342"/>
      <c r="G64" s="342"/>
      <c r="H64" s="342"/>
      <c r="I64" s="342"/>
      <c r="J64" s="373"/>
      <c r="K64" s="190"/>
      <c r="L64" s="190"/>
      <c r="M64" s="190"/>
      <c r="N64" s="190"/>
      <c r="O64" s="190"/>
      <c r="P64" s="190"/>
      <c r="Q64" s="190"/>
      <c r="R64" s="119"/>
      <c r="S64" s="119"/>
      <c r="T64" s="119"/>
      <c r="U64" s="119"/>
      <c r="V64" s="119"/>
      <c r="W64" s="119"/>
      <c r="X64" s="119"/>
      <c r="AH64" s="256"/>
      <c r="AI64" s="256"/>
      <c r="AJ64" s="256"/>
      <c r="AK64" s="256"/>
      <c r="AL64" s="256"/>
    </row>
    <row r="65" spans="1:38" ht="45" x14ac:dyDescent="0.25">
      <c r="A65" s="272"/>
      <c r="B65" s="283" t="s">
        <v>2064</v>
      </c>
      <c r="C65" s="537" t="s">
        <v>2067</v>
      </c>
      <c r="D65" s="808" t="s">
        <v>2119</v>
      </c>
      <c r="E65" s="227" t="s">
        <v>1892</v>
      </c>
      <c r="F65" s="227" t="s">
        <v>1893</v>
      </c>
      <c r="G65" s="150" t="s">
        <v>2089</v>
      </c>
      <c r="H65" s="150" t="s">
        <v>2090</v>
      </c>
      <c r="I65" s="227" t="s">
        <v>2091</v>
      </c>
      <c r="J65" s="373"/>
      <c r="K65" s="190"/>
      <c r="L65" s="190"/>
      <c r="M65" s="190"/>
      <c r="N65" s="190"/>
      <c r="O65" s="190"/>
      <c r="P65" s="190"/>
      <c r="Q65" s="190"/>
      <c r="R65" s="119"/>
      <c r="S65" s="119"/>
      <c r="T65" s="119"/>
      <c r="U65" s="119"/>
      <c r="V65" s="119"/>
      <c r="W65" s="119"/>
      <c r="X65" s="119"/>
      <c r="AH65" s="256"/>
      <c r="AI65" s="256"/>
      <c r="AJ65" s="256"/>
      <c r="AK65" s="256"/>
      <c r="AL65" s="256"/>
    </row>
    <row r="66" spans="1:38" hidden="1" x14ac:dyDescent="0.25">
      <c r="A66" s="272"/>
      <c r="B66" s="308" t="s">
        <v>2142</v>
      </c>
      <c r="C66" s="819">
        <f>'Inputs and population'!E53</f>
        <v>30.4375</v>
      </c>
      <c r="D66" s="114">
        <f t="shared" ref="D66:I66" si="32">$C66*D58</f>
        <v>0</v>
      </c>
      <c r="E66" s="114">
        <f t="shared" si="32"/>
        <v>0</v>
      </c>
      <c r="F66" s="114">
        <f t="shared" si="32"/>
        <v>0</v>
      </c>
      <c r="G66" s="114">
        <f t="shared" si="32"/>
        <v>0</v>
      </c>
      <c r="H66" s="114">
        <f t="shared" si="32"/>
        <v>0</v>
      </c>
      <c r="I66" s="114">
        <f t="shared" si="32"/>
        <v>0</v>
      </c>
      <c r="J66" s="373"/>
      <c r="K66" s="190"/>
      <c r="L66" s="190"/>
      <c r="M66" s="190"/>
      <c r="N66" s="190"/>
      <c r="O66" s="190"/>
      <c r="P66" s="190"/>
      <c r="Q66" s="190"/>
      <c r="R66" s="119"/>
      <c r="S66" s="119"/>
      <c r="T66" s="119"/>
      <c r="U66" s="119"/>
      <c r="V66" s="119"/>
      <c r="W66" s="119"/>
      <c r="X66" s="119"/>
      <c r="AH66" s="256"/>
      <c r="AI66" s="256"/>
      <c r="AJ66" s="256"/>
      <c r="AK66" s="256"/>
      <c r="AL66" s="256"/>
    </row>
    <row r="67" spans="1:38" ht="13.15" customHeight="1" x14ac:dyDescent="0.25">
      <c r="A67" s="272"/>
      <c r="B67" s="308" t="s">
        <v>2143</v>
      </c>
      <c r="C67" s="819">
        <f>'Inputs and population'!E55</f>
        <v>2</v>
      </c>
      <c r="D67" s="114">
        <f>$C67*'Inputs and population'!$G55*'Financial impact (cash)'!D18</f>
        <v>0</v>
      </c>
      <c r="E67" s="114">
        <f>$C67*'Inputs and population'!$G55*'Financial impact (cash)'!E18</f>
        <v>0</v>
      </c>
      <c r="F67" s="114">
        <f>$C67*'Inputs and population'!$G55*'Financial impact (cash)'!F18</f>
        <v>0</v>
      </c>
      <c r="G67" s="114">
        <f>$C67*'Inputs and population'!$G55*'Financial impact (cash)'!G18</f>
        <v>0</v>
      </c>
      <c r="H67" s="114">
        <f>$C67*'Inputs and population'!$G55*'Financial impact (cash)'!H18</f>
        <v>0</v>
      </c>
      <c r="I67" s="114">
        <f>$C67*'Inputs and population'!$G55*'Financial impact (cash)'!I18</f>
        <v>0</v>
      </c>
      <c r="J67" s="373"/>
      <c r="K67" s="190"/>
      <c r="L67" s="190"/>
      <c r="M67" s="190"/>
      <c r="N67" s="190"/>
      <c r="O67" s="190"/>
      <c r="P67" s="190"/>
      <c r="Q67" s="190"/>
      <c r="R67" s="119"/>
      <c r="S67" s="119"/>
      <c r="T67" s="119"/>
      <c r="U67" s="119"/>
      <c r="V67" s="119"/>
      <c r="W67" s="119"/>
      <c r="X67" s="119"/>
      <c r="AH67" s="256"/>
      <c r="AI67" s="256"/>
      <c r="AJ67" s="256"/>
      <c r="AK67" s="256"/>
      <c r="AL67" s="256"/>
    </row>
    <row r="68" spans="1:38" x14ac:dyDescent="0.25">
      <c r="A68" s="272"/>
      <c r="B68" s="435"/>
      <c r="C68" s="287"/>
      <c r="D68" s="166">
        <f>D67</f>
        <v>0</v>
      </c>
      <c r="E68" s="166">
        <f t="shared" ref="E68:I68" si="33">E67</f>
        <v>0</v>
      </c>
      <c r="F68" s="166">
        <f t="shared" si="33"/>
        <v>0</v>
      </c>
      <c r="G68" s="166">
        <f t="shared" si="33"/>
        <v>0</v>
      </c>
      <c r="H68" s="166">
        <f t="shared" si="33"/>
        <v>0</v>
      </c>
      <c r="I68" s="166">
        <f t="shared" si="33"/>
        <v>0</v>
      </c>
      <c r="J68" s="373"/>
      <c r="K68" s="190"/>
      <c r="L68" s="190"/>
      <c r="M68" s="190"/>
      <c r="N68" s="190"/>
      <c r="O68" s="190"/>
      <c r="P68" s="190"/>
      <c r="Q68" s="190"/>
      <c r="R68" s="119"/>
      <c r="S68" s="119"/>
      <c r="T68" s="119"/>
      <c r="U68" s="119"/>
      <c r="V68" s="119"/>
      <c r="W68" s="119"/>
      <c r="X68" s="119"/>
      <c r="AH68" s="256"/>
      <c r="AI68" s="256"/>
      <c r="AJ68" s="256"/>
      <c r="AK68" s="256"/>
      <c r="AL68" s="256"/>
    </row>
    <row r="69" spans="1:38" x14ac:dyDescent="0.25">
      <c r="A69" s="272"/>
      <c r="B69" s="228"/>
      <c r="C69" s="228"/>
      <c r="D69" s="255" t="s">
        <v>2144</v>
      </c>
      <c r="E69" s="166">
        <f>E68-D68</f>
        <v>0</v>
      </c>
      <c r="F69" s="166">
        <f>F68-$D$68</f>
        <v>0</v>
      </c>
      <c r="G69" s="166">
        <f t="shared" ref="G69:I69" si="34">G68-$D$68</f>
        <v>0</v>
      </c>
      <c r="H69" s="166">
        <f t="shared" si="34"/>
        <v>0</v>
      </c>
      <c r="I69" s="166">
        <f t="shared" si="34"/>
        <v>0</v>
      </c>
      <c r="J69" s="373"/>
      <c r="K69" s="190"/>
      <c r="L69" s="190"/>
      <c r="M69" s="190"/>
      <c r="N69" s="190"/>
      <c r="O69" s="190"/>
      <c r="P69" s="190"/>
      <c r="Q69" s="190"/>
      <c r="R69" s="119"/>
      <c r="S69" s="119"/>
      <c r="T69" s="119"/>
      <c r="U69" s="119"/>
      <c r="V69" s="119"/>
      <c r="W69" s="119"/>
      <c r="X69" s="119"/>
      <c r="AH69" s="256"/>
      <c r="AI69" s="256"/>
      <c r="AJ69" s="256"/>
      <c r="AK69" s="256"/>
      <c r="AL69" s="256"/>
    </row>
    <row r="70" spans="1:38" x14ac:dyDescent="0.25">
      <c r="A70" s="264"/>
      <c r="B70" s="286"/>
      <c r="C70" s="270"/>
      <c r="D70" s="269"/>
      <c r="E70" s="270"/>
      <c r="F70" s="271"/>
      <c r="G70" s="264"/>
      <c r="H70" s="264"/>
      <c r="I70" s="268"/>
      <c r="J70" s="190"/>
      <c r="K70" s="190"/>
      <c r="L70" s="190"/>
      <c r="M70" s="190"/>
      <c r="N70" s="190"/>
      <c r="O70" s="190"/>
      <c r="P70" s="190"/>
      <c r="Q70" s="190"/>
      <c r="R70" s="119"/>
      <c r="S70" s="119"/>
      <c r="T70" s="119"/>
      <c r="U70" s="119"/>
      <c r="V70" s="119"/>
      <c r="W70" s="119"/>
      <c r="X70" s="119"/>
      <c r="AH70" s="256"/>
      <c r="AI70" s="256"/>
      <c r="AJ70" s="256"/>
      <c r="AK70" s="256"/>
      <c r="AL70" s="256"/>
    </row>
    <row r="71" spans="1:38" hidden="1" x14ac:dyDescent="0.25">
      <c r="A71" s="257"/>
      <c r="B71" s="288" t="s">
        <v>2145</v>
      </c>
      <c r="C71" s="273"/>
      <c r="D71" s="273"/>
      <c r="E71" s="274"/>
      <c r="F71" s="275"/>
      <c r="G71" s="276"/>
      <c r="H71" s="276"/>
      <c r="I71" s="276"/>
      <c r="J71" s="378"/>
      <c r="K71" s="192"/>
      <c r="L71" s="192"/>
      <c r="M71" s="192"/>
      <c r="N71" s="192"/>
      <c r="O71" s="192"/>
      <c r="P71" s="192"/>
      <c r="Q71" s="192"/>
      <c r="R71" s="119"/>
      <c r="T71" s="119"/>
    </row>
    <row r="72" spans="1:38" hidden="1" x14ac:dyDescent="0.25">
      <c r="A72" s="257"/>
      <c r="B72" s="343" t="s">
        <v>2146</v>
      </c>
      <c r="C72" s="344"/>
      <c r="D72" s="344"/>
      <c r="E72" s="344"/>
      <c r="F72" s="344"/>
      <c r="G72" s="344"/>
      <c r="H72" s="344"/>
      <c r="I72" s="191"/>
      <c r="J72" s="374"/>
      <c r="K72" s="192"/>
      <c r="L72" s="192"/>
      <c r="M72" s="192"/>
      <c r="N72" s="192"/>
      <c r="O72" s="192"/>
      <c r="P72" s="192"/>
      <c r="Q72" s="192"/>
      <c r="R72" s="119"/>
      <c r="T72" s="119"/>
    </row>
    <row r="73" spans="1:38" ht="45" hidden="1" x14ac:dyDescent="0.25">
      <c r="A73" s="257"/>
      <c r="B73" s="252" t="s">
        <v>2064</v>
      </c>
      <c r="C73" s="361" t="s">
        <v>2130</v>
      </c>
      <c r="D73" s="808" t="s">
        <v>2119</v>
      </c>
      <c r="E73" s="227" t="s">
        <v>1892</v>
      </c>
      <c r="F73" s="227" t="s">
        <v>1893</v>
      </c>
      <c r="G73" s="150" t="s">
        <v>2089</v>
      </c>
      <c r="H73" s="150" t="s">
        <v>2090</v>
      </c>
      <c r="I73" s="227" t="s">
        <v>2091</v>
      </c>
      <c r="J73" s="257"/>
      <c r="K73" s="192"/>
      <c r="L73" s="192"/>
      <c r="M73" s="192"/>
      <c r="N73" s="192"/>
      <c r="O73" s="192"/>
      <c r="P73" s="192"/>
      <c r="Q73" s="192"/>
      <c r="R73" s="119"/>
      <c r="T73" s="119"/>
    </row>
    <row r="74" spans="1:38" hidden="1" x14ac:dyDescent="0.25">
      <c r="A74" s="257"/>
      <c r="B74" s="309" t="e">
        <f>#REF!</f>
        <v>#REF!</v>
      </c>
      <c r="C74" s="135">
        <f>'Capacity inputs'!F15*'Capacity inputs'!G15</f>
        <v>0</v>
      </c>
      <c r="D74" s="114" t="e">
        <f>#REF!</f>
        <v>#REF!</v>
      </c>
      <c r="E74" s="114" t="e">
        <f>#REF!</f>
        <v>#REF!</v>
      </c>
      <c r="F74" s="114" t="e">
        <f>#REF!</f>
        <v>#REF!</v>
      </c>
      <c r="G74" s="114" t="e">
        <f>#REF!</f>
        <v>#REF!</v>
      </c>
      <c r="H74" s="114" t="e">
        <f>#REF!</f>
        <v>#REF!</v>
      </c>
      <c r="I74" s="114" t="e">
        <f>#REF!</f>
        <v>#REF!</v>
      </c>
      <c r="J74" s="257"/>
      <c r="K74" s="192"/>
      <c r="L74" s="192"/>
      <c r="M74" s="192"/>
      <c r="N74" s="192"/>
      <c r="O74" s="192"/>
      <c r="P74" s="192"/>
      <c r="Q74" s="192"/>
      <c r="R74" s="119"/>
      <c r="S74" s="119"/>
      <c r="T74" s="119"/>
      <c r="U74" s="119"/>
      <c r="V74" s="119"/>
      <c r="W74" s="119"/>
      <c r="X74" s="119"/>
      <c r="AH74" s="256"/>
      <c r="AI74" s="256"/>
      <c r="AJ74" s="256"/>
      <c r="AK74" s="256"/>
      <c r="AL74" s="256"/>
    </row>
    <row r="75" spans="1:38" hidden="1" x14ac:dyDescent="0.25">
      <c r="A75" s="257"/>
      <c r="B75" s="309" t="e">
        <f>#REF!</f>
        <v>#REF!</v>
      </c>
      <c r="C75" s="135">
        <f>'Capacity inputs'!F15*'Capacity inputs'!H15</f>
        <v>0</v>
      </c>
      <c r="D75" s="114" t="e">
        <f>#REF!</f>
        <v>#REF!</v>
      </c>
      <c r="E75" s="114" t="e">
        <f>#REF!</f>
        <v>#REF!</v>
      </c>
      <c r="F75" s="114" t="e">
        <f>#REF!</f>
        <v>#REF!</v>
      </c>
      <c r="G75" s="114" t="e">
        <f>#REF!</f>
        <v>#REF!</v>
      </c>
      <c r="H75" s="114" t="e">
        <f>#REF!</f>
        <v>#REF!</v>
      </c>
      <c r="I75" s="114" t="e">
        <f>#REF!</f>
        <v>#REF!</v>
      </c>
      <c r="J75" s="257"/>
      <c r="K75" s="192"/>
      <c r="L75" s="192"/>
      <c r="M75" s="192"/>
      <c r="N75" s="192"/>
      <c r="O75" s="192"/>
      <c r="P75" s="192"/>
      <c r="Q75" s="192"/>
      <c r="R75" s="119"/>
      <c r="S75" s="119"/>
      <c r="T75" s="119"/>
      <c r="U75" s="119"/>
      <c r="V75" s="119"/>
      <c r="W75" s="119"/>
      <c r="X75" s="119"/>
      <c r="AH75" s="256"/>
      <c r="AI75" s="256"/>
      <c r="AJ75" s="256"/>
      <c r="AK75" s="256"/>
      <c r="AL75" s="256"/>
    </row>
    <row r="76" spans="1:38" hidden="1" x14ac:dyDescent="0.25">
      <c r="A76" s="257"/>
      <c r="B76" s="309" t="str">
        <f>B66</f>
        <v>Berotralstat (oral)</v>
      </c>
      <c r="C76" s="135">
        <f>'Capacity inputs'!F15*'Capacity inputs'!I15</f>
        <v>0</v>
      </c>
      <c r="D76" s="114">
        <f t="shared" ref="D76:I76" si="35">D66</f>
        <v>0</v>
      </c>
      <c r="E76" s="114">
        <f t="shared" si="35"/>
        <v>0</v>
      </c>
      <c r="F76" s="114">
        <f t="shared" si="35"/>
        <v>0</v>
      </c>
      <c r="G76" s="114">
        <f t="shared" si="35"/>
        <v>0</v>
      </c>
      <c r="H76" s="114">
        <f t="shared" si="35"/>
        <v>0</v>
      </c>
      <c r="I76" s="114">
        <f t="shared" si="35"/>
        <v>0</v>
      </c>
      <c r="J76" s="257"/>
      <c r="K76" s="192"/>
      <c r="L76" s="192"/>
      <c r="M76" s="192"/>
      <c r="N76" s="192"/>
      <c r="O76" s="192"/>
      <c r="P76" s="192"/>
      <c r="Q76" s="192"/>
      <c r="R76" s="119"/>
      <c r="S76" s="119"/>
      <c r="T76" s="119"/>
      <c r="U76" s="119"/>
      <c r="V76" s="119"/>
      <c r="W76" s="119"/>
      <c r="X76" s="119"/>
      <c r="AH76" s="256"/>
      <c r="AI76" s="256"/>
      <c r="AJ76" s="256"/>
      <c r="AK76" s="256"/>
      <c r="AL76" s="256"/>
    </row>
    <row r="77" spans="1:38" hidden="1" x14ac:dyDescent="0.25">
      <c r="A77" s="257"/>
      <c r="B77" s="309" t="e">
        <f>#REF!</f>
        <v>#REF!</v>
      </c>
      <c r="C77" s="135">
        <f>'Capacity inputs'!F15*'Capacity inputs'!J15</f>
        <v>0</v>
      </c>
      <c r="D77" s="114" t="e">
        <f>#REF!</f>
        <v>#REF!</v>
      </c>
      <c r="E77" s="114" t="e">
        <f>#REF!</f>
        <v>#REF!</v>
      </c>
      <c r="F77" s="114" t="e">
        <f>#REF!</f>
        <v>#REF!</v>
      </c>
      <c r="G77" s="114" t="e">
        <f>#REF!</f>
        <v>#REF!</v>
      </c>
      <c r="H77" s="114" t="e">
        <f>#REF!</f>
        <v>#REF!</v>
      </c>
      <c r="I77" s="114" t="e">
        <f>#REF!</f>
        <v>#REF!</v>
      </c>
      <c r="J77" s="257"/>
      <c r="K77" s="192"/>
      <c r="L77" s="192"/>
      <c r="M77" s="192"/>
      <c r="N77" s="192"/>
      <c r="O77" s="192"/>
      <c r="P77" s="192"/>
      <c r="Q77" s="192"/>
      <c r="R77" s="119"/>
      <c r="S77" s="119"/>
      <c r="T77" s="119"/>
      <c r="U77" s="119"/>
      <c r="V77" s="119"/>
      <c r="W77" s="119"/>
      <c r="X77" s="119"/>
      <c r="AH77" s="256"/>
      <c r="AI77" s="256"/>
      <c r="AJ77" s="256"/>
      <c r="AK77" s="256"/>
      <c r="AL77" s="256"/>
    </row>
    <row r="78" spans="1:38" hidden="1" x14ac:dyDescent="0.25">
      <c r="A78" s="257"/>
      <c r="B78" s="309" t="str">
        <f>B67</f>
        <v>Berinert (IV)</v>
      </c>
      <c r="C78" s="135">
        <f>'Capacity inputs'!F15*'Capacity inputs'!K15</f>
        <v>0</v>
      </c>
      <c r="D78" s="114">
        <f t="shared" ref="D78:I78" si="36">D67</f>
        <v>0</v>
      </c>
      <c r="E78" s="114">
        <f t="shared" si="36"/>
        <v>0</v>
      </c>
      <c r="F78" s="114">
        <f t="shared" si="36"/>
        <v>0</v>
      </c>
      <c r="G78" s="114">
        <f t="shared" si="36"/>
        <v>0</v>
      </c>
      <c r="H78" s="114">
        <f t="shared" si="36"/>
        <v>0</v>
      </c>
      <c r="I78" s="114">
        <f t="shared" si="36"/>
        <v>0</v>
      </c>
      <c r="J78" s="257"/>
      <c r="K78" s="192"/>
      <c r="L78" s="192"/>
      <c r="M78" s="192"/>
      <c r="N78" s="192"/>
      <c r="O78" s="192"/>
      <c r="P78" s="192"/>
      <c r="Q78" s="192"/>
      <c r="R78" s="119"/>
      <c r="S78" s="119"/>
      <c r="T78" s="119"/>
      <c r="U78" s="119"/>
      <c r="V78" s="119"/>
      <c r="W78" s="119"/>
      <c r="X78" s="119"/>
      <c r="AH78" s="256"/>
      <c r="AI78" s="256"/>
      <c r="AJ78" s="256"/>
      <c r="AK78" s="256"/>
      <c r="AL78" s="256"/>
    </row>
    <row r="79" spans="1:38" hidden="1" x14ac:dyDescent="0.25">
      <c r="A79" s="257"/>
      <c r="B79" s="250"/>
      <c r="C79" s="287"/>
      <c r="D79" s="166" t="e">
        <f t="shared" ref="D79:I79" si="37">SUM(D74:D78)</f>
        <v>#REF!</v>
      </c>
      <c r="E79" s="166" t="e">
        <f t="shared" si="37"/>
        <v>#REF!</v>
      </c>
      <c r="F79" s="166" t="e">
        <f t="shared" si="37"/>
        <v>#REF!</v>
      </c>
      <c r="G79" s="166" t="e">
        <f t="shared" si="37"/>
        <v>#REF!</v>
      </c>
      <c r="H79" s="166" t="e">
        <f t="shared" si="37"/>
        <v>#REF!</v>
      </c>
      <c r="I79" s="166" t="e">
        <f t="shared" si="37"/>
        <v>#REF!</v>
      </c>
      <c r="J79" s="257"/>
      <c r="K79" s="192"/>
      <c r="L79" s="192"/>
      <c r="M79" s="192"/>
      <c r="N79" s="192"/>
      <c r="O79" s="192"/>
      <c r="P79" s="192"/>
      <c r="Q79" s="192"/>
      <c r="R79" s="119"/>
      <c r="S79" s="119"/>
      <c r="T79" s="119"/>
      <c r="U79" s="119"/>
      <c r="V79" s="119"/>
      <c r="W79" s="119"/>
      <c r="X79" s="119"/>
      <c r="AH79" s="256"/>
      <c r="AI79" s="256"/>
      <c r="AJ79" s="256"/>
      <c r="AK79" s="256"/>
      <c r="AL79" s="256"/>
    </row>
    <row r="80" spans="1:38" hidden="1" x14ac:dyDescent="0.25">
      <c r="A80" s="257"/>
      <c r="B80" s="277"/>
      <c r="C80" s="228"/>
      <c r="D80" s="255" t="s">
        <v>2147</v>
      </c>
      <c r="E80" s="166" t="e">
        <f>E79-$D$79</f>
        <v>#REF!</v>
      </c>
      <c r="F80" s="166" t="e">
        <f>F79-$D$79</f>
        <v>#REF!</v>
      </c>
      <c r="G80" s="166" t="e">
        <f>G79-$D$79</f>
        <v>#REF!</v>
      </c>
      <c r="H80" s="166" t="e">
        <f>H79-$D$79</f>
        <v>#REF!</v>
      </c>
      <c r="I80" s="166" t="e">
        <f>I79-$D$79</f>
        <v>#REF!</v>
      </c>
      <c r="J80" s="257"/>
      <c r="K80" s="192"/>
      <c r="L80" s="192"/>
      <c r="M80" s="192"/>
      <c r="N80" s="192"/>
      <c r="O80" s="192"/>
      <c r="P80" s="192"/>
      <c r="Q80" s="192"/>
      <c r="R80" s="119"/>
      <c r="S80" s="119"/>
      <c r="T80" s="119"/>
      <c r="U80" s="119"/>
      <c r="V80" s="119"/>
      <c r="W80" s="119"/>
      <c r="X80" s="119"/>
      <c r="AH80" s="256"/>
      <c r="AI80" s="256"/>
      <c r="AJ80" s="256"/>
      <c r="AK80" s="256"/>
      <c r="AL80" s="256"/>
    </row>
    <row r="81" spans="1:38" hidden="1" x14ac:dyDescent="0.25">
      <c r="A81" s="257"/>
      <c r="B81" s="289"/>
      <c r="C81" s="192"/>
      <c r="D81" s="192"/>
      <c r="E81" s="192"/>
      <c r="F81" s="192"/>
      <c r="G81" s="192"/>
      <c r="H81" s="192"/>
      <c r="I81" s="192"/>
      <c r="J81" s="192"/>
      <c r="K81" s="192"/>
      <c r="L81" s="192"/>
      <c r="M81" s="192"/>
      <c r="N81" s="192"/>
      <c r="O81" s="192"/>
      <c r="P81" s="192"/>
      <c r="Q81" s="192"/>
      <c r="R81" s="119"/>
      <c r="S81" s="119"/>
      <c r="T81" s="119"/>
      <c r="U81" s="119"/>
      <c r="V81" s="119"/>
      <c r="W81" s="119"/>
      <c r="X81" s="119"/>
      <c r="AH81" s="256"/>
      <c r="AI81" s="256"/>
      <c r="AJ81" s="256"/>
      <c r="AK81" s="256"/>
      <c r="AL81" s="256"/>
    </row>
    <row r="82" spans="1:38" hidden="1" x14ac:dyDescent="0.25">
      <c r="A82" s="257"/>
      <c r="B82" s="345" t="s">
        <v>2148</v>
      </c>
      <c r="C82" s="344"/>
      <c r="D82" s="344"/>
      <c r="E82" s="344"/>
      <c r="F82" s="344"/>
      <c r="G82" s="344"/>
      <c r="H82" s="344"/>
      <c r="I82" s="191"/>
      <c r="J82" s="374"/>
      <c r="K82" s="192"/>
      <c r="L82" s="192"/>
      <c r="M82" s="192"/>
      <c r="N82" s="192"/>
      <c r="O82" s="192"/>
      <c r="P82" s="192"/>
      <c r="Q82" s="192"/>
      <c r="R82" s="119"/>
      <c r="S82" s="119"/>
      <c r="T82" s="119"/>
      <c r="U82" s="119"/>
      <c r="V82" s="119"/>
      <c r="W82" s="119"/>
      <c r="X82" s="119"/>
      <c r="AH82" s="256"/>
      <c r="AI82" s="256"/>
      <c r="AJ82" s="256"/>
      <c r="AK82" s="256"/>
      <c r="AL82" s="256"/>
    </row>
    <row r="83" spans="1:38" ht="45" hidden="1" x14ac:dyDescent="0.25">
      <c r="A83" s="257"/>
      <c r="B83" s="252" t="s">
        <v>2064</v>
      </c>
      <c r="C83" s="361" t="s">
        <v>2130</v>
      </c>
      <c r="D83" s="808" t="s">
        <v>2119</v>
      </c>
      <c r="E83" s="227" t="s">
        <v>1892</v>
      </c>
      <c r="F83" s="227" t="s">
        <v>1893</v>
      </c>
      <c r="G83" s="150" t="s">
        <v>2089</v>
      </c>
      <c r="H83" s="150" t="s">
        <v>2090</v>
      </c>
      <c r="I83" s="227" t="s">
        <v>2091</v>
      </c>
      <c r="J83" s="257"/>
      <c r="K83" s="192"/>
      <c r="L83" s="192"/>
      <c r="M83" s="192"/>
      <c r="N83" s="192"/>
      <c r="O83" s="192"/>
      <c r="P83" s="192"/>
      <c r="Q83" s="192"/>
      <c r="R83" s="119"/>
      <c r="S83" s="119"/>
      <c r="T83" s="119"/>
      <c r="U83" s="119"/>
      <c r="V83" s="119"/>
      <c r="W83" s="119"/>
      <c r="X83" s="119"/>
      <c r="AH83" s="256"/>
      <c r="AI83" s="256"/>
      <c r="AJ83" s="256"/>
      <c r="AK83" s="256"/>
      <c r="AL83" s="256"/>
    </row>
    <row r="84" spans="1:38" hidden="1" x14ac:dyDescent="0.25">
      <c r="A84" s="257"/>
      <c r="B84" s="309" t="e">
        <f>B74</f>
        <v>#REF!</v>
      </c>
      <c r="C84" s="135">
        <f>'Capacity inputs'!F16*'Capacity inputs'!G16</f>
        <v>0</v>
      </c>
      <c r="D84" s="114" t="e">
        <f>#REF!</f>
        <v>#REF!</v>
      </c>
      <c r="E84" s="114" t="e">
        <f>#REF!</f>
        <v>#REF!</v>
      </c>
      <c r="F84" s="114" t="e">
        <f>#REF!</f>
        <v>#REF!</v>
      </c>
      <c r="G84" s="114" t="e">
        <f>#REF!</f>
        <v>#REF!</v>
      </c>
      <c r="H84" s="114" t="e">
        <f>#REF!</f>
        <v>#REF!</v>
      </c>
      <c r="I84" s="114" t="e">
        <f>#REF!</f>
        <v>#REF!</v>
      </c>
      <c r="J84" s="257"/>
      <c r="K84" s="192"/>
      <c r="L84" s="192"/>
      <c r="M84" s="192"/>
      <c r="N84" s="192"/>
      <c r="O84" s="192"/>
      <c r="P84" s="192"/>
      <c r="Q84" s="192"/>
      <c r="R84" s="119"/>
      <c r="S84" s="119"/>
      <c r="T84" s="119"/>
      <c r="U84" s="119"/>
      <c r="V84" s="119"/>
      <c r="W84" s="119"/>
      <c r="X84" s="119"/>
      <c r="AH84" s="256"/>
      <c r="AI84" s="256"/>
      <c r="AJ84" s="256"/>
      <c r="AK84" s="256"/>
      <c r="AL84" s="256"/>
    </row>
    <row r="85" spans="1:38" hidden="1" x14ac:dyDescent="0.25">
      <c r="A85" s="257"/>
      <c r="B85" s="309" t="e">
        <f>B75</f>
        <v>#REF!</v>
      </c>
      <c r="C85" s="135">
        <f>'Capacity inputs'!F16*'Capacity inputs'!H16</f>
        <v>0</v>
      </c>
      <c r="D85" s="114" t="e">
        <f>#REF!</f>
        <v>#REF!</v>
      </c>
      <c r="E85" s="114" t="e">
        <f>#REF!</f>
        <v>#REF!</v>
      </c>
      <c r="F85" s="114" t="e">
        <f>#REF!</f>
        <v>#REF!</v>
      </c>
      <c r="G85" s="114" t="e">
        <f>#REF!</f>
        <v>#REF!</v>
      </c>
      <c r="H85" s="114" t="e">
        <f>#REF!</f>
        <v>#REF!</v>
      </c>
      <c r="I85" s="114" t="e">
        <f>#REF!</f>
        <v>#REF!</v>
      </c>
      <c r="J85" s="257"/>
      <c r="K85" s="192"/>
      <c r="L85" s="192"/>
      <c r="M85" s="192"/>
      <c r="N85" s="192"/>
      <c r="O85" s="192"/>
      <c r="P85" s="192"/>
      <c r="Q85" s="192"/>
      <c r="R85" s="119"/>
      <c r="S85" s="119"/>
      <c r="T85" s="119"/>
      <c r="U85" s="119"/>
      <c r="V85" s="119"/>
      <c r="W85" s="119"/>
      <c r="X85" s="119"/>
      <c r="AH85" s="256"/>
      <c r="AI85" s="256"/>
      <c r="AJ85" s="256"/>
      <c r="AK85" s="256"/>
      <c r="AL85" s="256"/>
    </row>
    <row r="86" spans="1:38" hidden="1" x14ac:dyDescent="0.25">
      <c r="A86" s="257"/>
      <c r="B86" s="309" t="str">
        <f>B76</f>
        <v>Berotralstat (oral)</v>
      </c>
      <c r="C86" s="135">
        <f>'Capacity inputs'!F16*'Capacity inputs'!I16</f>
        <v>0</v>
      </c>
      <c r="D86" s="114">
        <f t="shared" ref="D86:I86" si="38">D66</f>
        <v>0</v>
      </c>
      <c r="E86" s="114">
        <f t="shared" si="38"/>
        <v>0</v>
      </c>
      <c r="F86" s="114">
        <f t="shared" si="38"/>
        <v>0</v>
      </c>
      <c r="G86" s="114">
        <f t="shared" si="38"/>
        <v>0</v>
      </c>
      <c r="H86" s="114">
        <f t="shared" si="38"/>
        <v>0</v>
      </c>
      <c r="I86" s="114">
        <f t="shared" si="38"/>
        <v>0</v>
      </c>
      <c r="J86" s="257"/>
      <c r="K86" s="192"/>
      <c r="L86" s="192"/>
      <c r="M86" s="192"/>
      <c r="N86" s="192"/>
      <c r="O86" s="192"/>
      <c r="P86" s="192"/>
      <c r="Q86" s="192"/>
      <c r="R86" s="119"/>
      <c r="S86" s="119"/>
      <c r="T86" s="119"/>
      <c r="U86" s="119"/>
      <c r="V86" s="119"/>
      <c r="W86" s="119"/>
      <c r="X86" s="119"/>
      <c r="AH86" s="256"/>
      <c r="AI86" s="256"/>
      <c r="AJ86" s="256"/>
      <c r="AK86" s="256"/>
      <c r="AL86" s="256"/>
    </row>
    <row r="87" spans="1:38" hidden="1" x14ac:dyDescent="0.25">
      <c r="A87" s="257"/>
      <c r="B87" s="309" t="e">
        <f>B77</f>
        <v>#REF!</v>
      </c>
      <c r="C87" s="135">
        <f>'Capacity inputs'!F16*'Capacity inputs'!J16</f>
        <v>0</v>
      </c>
      <c r="D87" s="114" t="e">
        <f>#REF!</f>
        <v>#REF!</v>
      </c>
      <c r="E87" s="114" t="e">
        <f>#REF!</f>
        <v>#REF!</v>
      </c>
      <c r="F87" s="114" t="e">
        <f>#REF!</f>
        <v>#REF!</v>
      </c>
      <c r="G87" s="114" t="e">
        <f>#REF!</f>
        <v>#REF!</v>
      </c>
      <c r="H87" s="114" t="e">
        <f>#REF!</f>
        <v>#REF!</v>
      </c>
      <c r="I87" s="114" t="e">
        <f>#REF!</f>
        <v>#REF!</v>
      </c>
      <c r="J87" s="257"/>
      <c r="K87" s="192"/>
      <c r="L87" s="192"/>
      <c r="M87" s="192"/>
      <c r="N87" s="192"/>
      <c r="O87" s="192"/>
      <c r="P87" s="192"/>
      <c r="Q87" s="192"/>
      <c r="R87" s="119"/>
      <c r="S87" s="119"/>
      <c r="T87" s="119"/>
      <c r="U87" s="119"/>
      <c r="V87" s="119"/>
      <c r="W87" s="119"/>
      <c r="X87" s="119"/>
      <c r="AH87" s="256"/>
      <c r="AI87" s="256"/>
      <c r="AJ87" s="256"/>
      <c r="AK87" s="256"/>
      <c r="AL87" s="256"/>
    </row>
    <row r="88" spans="1:38" hidden="1" x14ac:dyDescent="0.25">
      <c r="A88" s="257"/>
      <c r="B88" s="309" t="str">
        <f>B78</f>
        <v>Berinert (IV)</v>
      </c>
      <c r="C88" s="135">
        <f>'Capacity inputs'!F16*'Capacity inputs'!K16</f>
        <v>0</v>
      </c>
      <c r="D88" s="114">
        <f t="shared" ref="D88:I88" si="39">D67</f>
        <v>0</v>
      </c>
      <c r="E88" s="114">
        <f t="shared" si="39"/>
        <v>0</v>
      </c>
      <c r="F88" s="114">
        <f t="shared" si="39"/>
        <v>0</v>
      </c>
      <c r="G88" s="114">
        <f t="shared" si="39"/>
        <v>0</v>
      </c>
      <c r="H88" s="114">
        <f t="shared" si="39"/>
        <v>0</v>
      </c>
      <c r="I88" s="114">
        <f t="shared" si="39"/>
        <v>0</v>
      </c>
      <c r="J88" s="257"/>
      <c r="K88" s="192"/>
      <c r="L88" s="192"/>
      <c r="M88" s="192"/>
      <c r="N88" s="192"/>
      <c r="O88" s="192"/>
      <c r="P88" s="192"/>
      <c r="Q88" s="192"/>
      <c r="R88" s="119"/>
      <c r="S88" s="119"/>
      <c r="T88" s="119"/>
      <c r="U88" s="119"/>
      <c r="V88" s="119"/>
      <c r="W88" s="119"/>
      <c r="X88" s="119"/>
      <c r="AH88" s="256"/>
      <c r="AI88" s="256"/>
      <c r="AJ88" s="256"/>
      <c r="AK88" s="256"/>
      <c r="AL88" s="256"/>
    </row>
    <row r="89" spans="1:38" hidden="1" x14ac:dyDescent="0.25">
      <c r="A89" s="257"/>
      <c r="B89" s="250"/>
      <c r="C89" s="287"/>
      <c r="D89" s="166" t="e">
        <f t="shared" ref="D89:I89" si="40">SUM(D84:D88)</f>
        <v>#REF!</v>
      </c>
      <c r="E89" s="166" t="e">
        <f t="shared" si="40"/>
        <v>#REF!</v>
      </c>
      <c r="F89" s="166" t="e">
        <f t="shared" si="40"/>
        <v>#REF!</v>
      </c>
      <c r="G89" s="166" t="e">
        <f t="shared" si="40"/>
        <v>#REF!</v>
      </c>
      <c r="H89" s="166" t="e">
        <f t="shared" si="40"/>
        <v>#REF!</v>
      </c>
      <c r="I89" s="166" t="e">
        <f t="shared" si="40"/>
        <v>#REF!</v>
      </c>
      <c r="J89" s="257"/>
      <c r="K89" s="192"/>
      <c r="L89" s="192"/>
      <c r="M89" s="192"/>
      <c r="N89" s="192"/>
      <c r="O89" s="192"/>
      <c r="P89" s="192"/>
      <c r="Q89" s="192"/>
      <c r="R89" s="119"/>
      <c r="S89" s="119"/>
      <c r="T89" s="119"/>
      <c r="U89" s="119"/>
      <c r="V89" s="119"/>
      <c r="W89" s="119"/>
      <c r="X89" s="119"/>
      <c r="AH89" s="256"/>
      <c r="AI89" s="256"/>
      <c r="AJ89" s="256"/>
      <c r="AK89" s="256"/>
      <c r="AL89" s="256"/>
    </row>
    <row r="90" spans="1:38" hidden="1" x14ac:dyDescent="0.25">
      <c r="A90" s="257"/>
      <c r="B90" s="253"/>
      <c r="C90" s="253"/>
      <c r="D90" s="255" t="s">
        <v>2149</v>
      </c>
      <c r="E90" s="166" t="e">
        <f>E89-$D$89</f>
        <v>#REF!</v>
      </c>
      <c r="F90" s="166" t="e">
        <f>F89-$D$89</f>
        <v>#REF!</v>
      </c>
      <c r="G90" s="166" t="e">
        <f>G89-$D$89</f>
        <v>#REF!</v>
      </c>
      <c r="H90" s="166" t="e">
        <f>H89-$D$89</f>
        <v>#REF!</v>
      </c>
      <c r="I90" s="166" t="e">
        <f>I89-$D$89</f>
        <v>#REF!</v>
      </c>
      <c r="J90" s="257"/>
      <c r="K90" s="192"/>
      <c r="L90" s="192"/>
      <c r="M90" s="192"/>
      <c r="N90" s="192"/>
      <c r="O90" s="192"/>
      <c r="P90" s="192"/>
      <c r="Q90" s="192"/>
      <c r="R90" s="119"/>
      <c r="S90" s="119"/>
      <c r="T90" s="119"/>
      <c r="U90" s="119"/>
      <c r="V90" s="119"/>
      <c r="W90" s="119"/>
      <c r="X90" s="119"/>
      <c r="AH90" s="256"/>
      <c r="AI90" s="256"/>
      <c r="AJ90" s="256"/>
      <c r="AK90" s="256"/>
      <c r="AL90" s="256"/>
    </row>
    <row r="91" spans="1:38" hidden="1" x14ac:dyDescent="0.25">
      <c r="A91" s="257"/>
      <c r="B91" s="289"/>
      <c r="C91" s="192"/>
      <c r="D91" s="192"/>
      <c r="E91" s="192"/>
      <c r="F91" s="192"/>
      <c r="G91" s="192"/>
      <c r="H91" s="192"/>
      <c r="I91" s="192"/>
      <c r="J91" s="192"/>
      <c r="K91" s="192"/>
      <c r="L91" s="192"/>
      <c r="M91" s="192"/>
      <c r="N91" s="192"/>
      <c r="O91" s="192"/>
      <c r="P91" s="192"/>
      <c r="Q91" s="192"/>
      <c r="R91" s="119"/>
      <c r="S91" s="119"/>
      <c r="T91" s="119"/>
      <c r="U91" s="119"/>
      <c r="V91" s="119"/>
      <c r="W91" s="119"/>
      <c r="X91" s="119"/>
      <c r="AH91" s="256"/>
      <c r="AI91" s="256"/>
      <c r="AJ91" s="256"/>
      <c r="AK91" s="256"/>
      <c r="AL91" s="256"/>
    </row>
    <row r="92" spans="1:38" hidden="1" x14ac:dyDescent="0.25">
      <c r="A92" s="257"/>
      <c r="B92" s="345" t="s">
        <v>2150</v>
      </c>
      <c r="C92" s="344"/>
      <c r="D92" s="344"/>
      <c r="E92" s="344"/>
      <c r="F92" s="344"/>
      <c r="G92" s="344"/>
      <c r="H92" s="344"/>
      <c r="I92" s="191"/>
      <c r="J92" s="374"/>
      <c r="K92" s="192"/>
      <c r="L92" s="192"/>
      <c r="M92" s="192"/>
      <c r="N92" s="192"/>
      <c r="O92" s="192"/>
      <c r="P92" s="192"/>
      <c r="Q92" s="192"/>
      <c r="R92" s="119"/>
      <c r="T92" s="119"/>
      <c r="AH92" s="256"/>
      <c r="AI92" s="256"/>
      <c r="AJ92" s="256"/>
      <c r="AK92" s="256"/>
      <c r="AL92" s="256"/>
    </row>
    <row r="93" spans="1:38" ht="45" hidden="1" x14ac:dyDescent="0.25">
      <c r="A93" s="257"/>
      <c r="B93" s="252" t="s">
        <v>2064</v>
      </c>
      <c r="C93" s="361" t="s">
        <v>2130</v>
      </c>
      <c r="D93" s="808" t="s">
        <v>2119</v>
      </c>
      <c r="E93" s="227" t="s">
        <v>1892</v>
      </c>
      <c r="F93" s="227" t="s">
        <v>1893</v>
      </c>
      <c r="G93" s="150" t="s">
        <v>2089</v>
      </c>
      <c r="H93" s="150" t="s">
        <v>2090</v>
      </c>
      <c r="I93" s="227" t="s">
        <v>2091</v>
      </c>
      <c r="J93" s="257"/>
      <c r="K93" s="192"/>
      <c r="L93" s="192"/>
      <c r="M93" s="192"/>
      <c r="N93" s="192"/>
      <c r="O93" s="192"/>
      <c r="P93" s="192"/>
      <c r="Q93" s="192"/>
      <c r="R93" s="119"/>
      <c r="T93" s="119"/>
      <c r="AH93" s="256"/>
      <c r="AI93" s="256"/>
      <c r="AJ93" s="256"/>
      <c r="AK93" s="256"/>
      <c r="AL93" s="256"/>
    </row>
    <row r="94" spans="1:38" hidden="1" x14ac:dyDescent="0.25">
      <c r="A94" s="257"/>
      <c r="B94" s="309" t="e">
        <f>B84</f>
        <v>#REF!</v>
      </c>
      <c r="C94" s="135">
        <f>'Capacity inputs'!F17*'Capacity inputs'!G17</f>
        <v>0</v>
      </c>
      <c r="D94" s="114" t="e">
        <f>#REF!</f>
        <v>#REF!</v>
      </c>
      <c r="E94" s="114" t="e">
        <f>#REF!</f>
        <v>#REF!</v>
      </c>
      <c r="F94" s="114" t="e">
        <f>#REF!</f>
        <v>#REF!</v>
      </c>
      <c r="G94" s="114" t="e">
        <f>#REF!</f>
        <v>#REF!</v>
      </c>
      <c r="H94" s="114" t="e">
        <f>#REF!</f>
        <v>#REF!</v>
      </c>
      <c r="I94" s="114" t="e">
        <f>#REF!</f>
        <v>#REF!</v>
      </c>
      <c r="J94" s="257"/>
      <c r="K94" s="192"/>
      <c r="L94" s="192"/>
      <c r="M94" s="192"/>
      <c r="N94" s="192"/>
      <c r="O94" s="192"/>
      <c r="P94" s="192"/>
      <c r="Q94" s="192"/>
      <c r="R94" s="119"/>
      <c r="T94" s="119"/>
      <c r="AH94" s="256"/>
      <c r="AI94" s="256"/>
      <c r="AJ94" s="256"/>
      <c r="AK94" s="256"/>
      <c r="AL94" s="256"/>
    </row>
    <row r="95" spans="1:38" hidden="1" x14ac:dyDescent="0.25">
      <c r="A95" s="257"/>
      <c r="B95" s="309" t="e">
        <f>B85</f>
        <v>#REF!</v>
      </c>
      <c r="C95" s="135">
        <f>'Capacity inputs'!F17*'Capacity inputs'!H17</f>
        <v>0</v>
      </c>
      <c r="D95" s="114" t="e">
        <f>#REF!</f>
        <v>#REF!</v>
      </c>
      <c r="E95" s="114" t="e">
        <f>#REF!</f>
        <v>#REF!</v>
      </c>
      <c r="F95" s="114" t="e">
        <f>#REF!</f>
        <v>#REF!</v>
      </c>
      <c r="G95" s="114" t="e">
        <f>#REF!</f>
        <v>#REF!</v>
      </c>
      <c r="H95" s="114" t="e">
        <f>#REF!</f>
        <v>#REF!</v>
      </c>
      <c r="I95" s="114" t="e">
        <f>#REF!</f>
        <v>#REF!</v>
      </c>
      <c r="J95" s="257"/>
      <c r="K95" s="192"/>
      <c r="L95" s="192"/>
      <c r="M95" s="192"/>
      <c r="N95" s="192"/>
      <c r="O95" s="192"/>
      <c r="P95" s="192"/>
      <c r="Q95" s="192"/>
      <c r="R95" s="119"/>
      <c r="T95" s="119"/>
      <c r="AH95" s="256"/>
      <c r="AI95" s="256"/>
      <c r="AJ95" s="256"/>
      <c r="AK95" s="256"/>
      <c r="AL95" s="256"/>
    </row>
    <row r="96" spans="1:38" hidden="1" x14ac:dyDescent="0.25">
      <c r="A96" s="257"/>
      <c r="B96" s="309" t="str">
        <f>B86</f>
        <v>Berotralstat (oral)</v>
      </c>
      <c r="C96" s="135">
        <f>'Capacity inputs'!F17*'Capacity inputs'!I17</f>
        <v>0</v>
      </c>
      <c r="D96" s="114">
        <f t="shared" ref="D96:I96" si="41">D66</f>
        <v>0</v>
      </c>
      <c r="E96" s="114">
        <f t="shared" si="41"/>
        <v>0</v>
      </c>
      <c r="F96" s="114">
        <f t="shared" si="41"/>
        <v>0</v>
      </c>
      <c r="G96" s="114">
        <f t="shared" si="41"/>
        <v>0</v>
      </c>
      <c r="H96" s="114">
        <f t="shared" si="41"/>
        <v>0</v>
      </c>
      <c r="I96" s="114">
        <f t="shared" si="41"/>
        <v>0</v>
      </c>
      <c r="J96" s="257"/>
      <c r="K96" s="192"/>
      <c r="L96" s="192"/>
      <c r="M96" s="192"/>
      <c r="N96" s="192"/>
      <c r="O96" s="192"/>
      <c r="P96" s="192"/>
      <c r="Q96" s="192"/>
      <c r="R96" s="119"/>
      <c r="T96" s="119"/>
      <c r="AH96" s="256"/>
      <c r="AI96" s="256"/>
      <c r="AJ96" s="256"/>
      <c r="AK96" s="256"/>
      <c r="AL96" s="256"/>
    </row>
    <row r="97" spans="1:38" hidden="1" x14ac:dyDescent="0.25">
      <c r="A97" s="257"/>
      <c r="B97" s="309" t="e">
        <f>B87</f>
        <v>#REF!</v>
      </c>
      <c r="C97" s="135">
        <f>'Capacity inputs'!F17*'Capacity inputs'!J17</f>
        <v>0</v>
      </c>
      <c r="D97" s="114" t="e">
        <f>#REF!</f>
        <v>#REF!</v>
      </c>
      <c r="E97" s="114" t="e">
        <f>#REF!</f>
        <v>#REF!</v>
      </c>
      <c r="F97" s="114" t="e">
        <f>#REF!</f>
        <v>#REF!</v>
      </c>
      <c r="G97" s="114" t="e">
        <f>#REF!</f>
        <v>#REF!</v>
      </c>
      <c r="H97" s="114" t="e">
        <f>#REF!</f>
        <v>#REF!</v>
      </c>
      <c r="I97" s="114" t="e">
        <f>#REF!</f>
        <v>#REF!</v>
      </c>
      <c r="J97" s="257"/>
      <c r="K97" s="192"/>
      <c r="L97" s="192"/>
      <c r="M97" s="192"/>
      <c r="N97" s="192"/>
      <c r="O97" s="192"/>
      <c r="P97" s="192"/>
      <c r="Q97" s="192"/>
      <c r="R97" s="119"/>
      <c r="T97" s="119"/>
      <c r="AH97" s="256"/>
      <c r="AI97" s="256"/>
      <c r="AJ97" s="256"/>
      <c r="AK97" s="256"/>
      <c r="AL97" s="256"/>
    </row>
    <row r="98" spans="1:38" hidden="1" x14ac:dyDescent="0.25">
      <c r="A98" s="257"/>
      <c r="B98" s="309" t="str">
        <f>B88</f>
        <v>Berinert (IV)</v>
      </c>
      <c r="C98" s="135">
        <f>'Capacity inputs'!F17*'Capacity inputs'!K17</f>
        <v>0</v>
      </c>
      <c r="D98" s="114">
        <f t="shared" ref="D98:I98" si="42">D67</f>
        <v>0</v>
      </c>
      <c r="E98" s="114">
        <f t="shared" si="42"/>
        <v>0</v>
      </c>
      <c r="F98" s="114">
        <f t="shared" si="42"/>
        <v>0</v>
      </c>
      <c r="G98" s="114">
        <f t="shared" si="42"/>
        <v>0</v>
      </c>
      <c r="H98" s="114">
        <f t="shared" si="42"/>
        <v>0</v>
      </c>
      <c r="I98" s="114">
        <f t="shared" si="42"/>
        <v>0</v>
      </c>
      <c r="J98" s="257"/>
      <c r="K98" s="192"/>
      <c r="L98" s="192"/>
      <c r="M98" s="192"/>
      <c r="N98" s="192"/>
      <c r="O98" s="192"/>
      <c r="P98" s="192"/>
      <c r="Q98" s="192"/>
      <c r="R98" s="119"/>
      <c r="T98" s="119"/>
      <c r="AH98" s="256"/>
      <c r="AI98" s="256"/>
      <c r="AJ98" s="256"/>
      <c r="AK98" s="256"/>
      <c r="AL98" s="256"/>
    </row>
    <row r="99" spans="1:38" hidden="1" x14ac:dyDescent="0.25">
      <c r="A99" s="257"/>
      <c r="B99" s="250"/>
      <c r="C99" s="287"/>
      <c r="D99" s="166" t="e">
        <f t="shared" ref="D99:I99" si="43">SUM(D94:D98)</f>
        <v>#REF!</v>
      </c>
      <c r="E99" s="166" t="e">
        <f t="shared" si="43"/>
        <v>#REF!</v>
      </c>
      <c r="F99" s="166" t="e">
        <f t="shared" si="43"/>
        <v>#REF!</v>
      </c>
      <c r="G99" s="166" t="e">
        <f t="shared" si="43"/>
        <v>#REF!</v>
      </c>
      <c r="H99" s="166" t="e">
        <f t="shared" si="43"/>
        <v>#REF!</v>
      </c>
      <c r="I99" s="166" t="e">
        <f t="shared" si="43"/>
        <v>#REF!</v>
      </c>
      <c r="J99" s="257"/>
      <c r="K99" s="192"/>
      <c r="L99" s="192"/>
      <c r="M99" s="192"/>
      <c r="N99" s="192"/>
      <c r="O99" s="192"/>
      <c r="P99" s="192"/>
      <c r="Q99" s="192"/>
      <c r="R99" s="119"/>
      <c r="S99" s="119"/>
      <c r="T99" s="119"/>
      <c r="U99" s="119"/>
      <c r="V99" s="119"/>
      <c r="W99" s="119"/>
      <c r="X99" s="119"/>
      <c r="AH99" s="256"/>
      <c r="AI99" s="256"/>
      <c r="AJ99" s="256"/>
      <c r="AK99" s="256"/>
      <c r="AL99" s="256"/>
    </row>
    <row r="100" spans="1:38" hidden="1" x14ac:dyDescent="0.25">
      <c r="A100" s="257"/>
      <c r="B100" s="277"/>
      <c r="C100" s="253"/>
      <c r="D100" s="255" t="s">
        <v>2151</v>
      </c>
      <c r="E100" s="166" t="e">
        <f>E99-$D$99</f>
        <v>#REF!</v>
      </c>
      <c r="F100" s="166" t="e">
        <f>F99-$D$99</f>
        <v>#REF!</v>
      </c>
      <c r="G100" s="166" t="e">
        <f>G99-$D$99</f>
        <v>#REF!</v>
      </c>
      <c r="H100" s="166" t="e">
        <f>H99-$D$99</f>
        <v>#REF!</v>
      </c>
      <c r="I100" s="166" t="e">
        <f>I99-$D$99</f>
        <v>#REF!</v>
      </c>
      <c r="J100" s="257"/>
      <c r="K100" s="192"/>
      <c r="L100" s="192"/>
      <c r="M100" s="192"/>
      <c r="N100" s="192"/>
      <c r="O100" s="192"/>
      <c r="P100" s="192"/>
      <c r="Q100" s="192"/>
      <c r="R100" s="119"/>
      <c r="S100" s="119"/>
      <c r="T100" s="119"/>
      <c r="U100" s="119"/>
      <c r="V100" s="119"/>
      <c r="W100" s="119"/>
      <c r="X100" s="119"/>
      <c r="AH100" s="256"/>
      <c r="AI100" s="256"/>
      <c r="AJ100" s="256"/>
      <c r="AK100" s="256"/>
      <c r="AL100" s="256"/>
    </row>
    <row r="101" spans="1:38" hidden="1" x14ac:dyDescent="0.25">
      <c r="A101" s="257"/>
      <c r="B101" s="289"/>
      <c r="C101" s="192"/>
      <c r="D101" s="192"/>
      <c r="E101" s="192"/>
      <c r="F101" s="192"/>
      <c r="G101" s="192"/>
      <c r="H101" s="192"/>
      <c r="I101" s="192"/>
      <c r="J101" s="257"/>
      <c r="K101" s="257"/>
      <c r="L101" s="192"/>
      <c r="M101" s="192"/>
      <c r="N101" s="192"/>
      <c r="O101" s="192"/>
      <c r="P101" s="192"/>
      <c r="Q101" s="192"/>
      <c r="R101" s="119"/>
      <c r="S101" s="119"/>
      <c r="T101" s="119"/>
      <c r="U101" s="119"/>
      <c r="V101" s="119"/>
      <c r="W101" s="119"/>
      <c r="X101" s="119"/>
      <c r="AH101" s="256"/>
      <c r="AI101" s="256"/>
      <c r="AJ101" s="256"/>
      <c r="AK101" s="256"/>
      <c r="AL101" s="256"/>
    </row>
    <row r="102" spans="1:38" hidden="1" x14ac:dyDescent="0.25">
      <c r="A102" s="553"/>
      <c r="B102" s="559" t="s">
        <v>2152</v>
      </c>
      <c r="C102" s="554"/>
      <c r="D102" s="555"/>
      <c r="E102" s="554"/>
      <c r="F102" s="556"/>
      <c r="G102" s="557"/>
      <c r="H102" s="557"/>
      <c r="I102" s="558"/>
      <c r="J102" s="553"/>
      <c r="K102" s="553"/>
      <c r="L102" s="553"/>
      <c r="M102" s="553"/>
      <c r="N102" s="553"/>
      <c r="O102" s="553"/>
      <c r="P102" s="553"/>
      <c r="Q102" s="553"/>
      <c r="R102" s="119"/>
      <c r="S102" s="119"/>
      <c r="T102" s="119"/>
      <c r="U102" s="119"/>
      <c r="V102" s="119"/>
      <c r="W102" s="119"/>
      <c r="X102" s="119"/>
      <c r="AH102" s="256"/>
      <c r="AI102" s="256"/>
      <c r="AJ102" s="256"/>
      <c r="AK102" s="256"/>
      <c r="AL102" s="256"/>
    </row>
    <row r="103" spans="1:38" hidden="1" x14ac:dyDescent="0.25">
      <c r="A103" s="259"/>
      <c r="B103" s="346" t="s">
        <v>2153</v>
      </c>
      <c r="C103" s="347"/>
      <c r="D103" s="347"/>
      <c r="E103" s="347"/>
      <c r="F103" s="347"/>
      <c r="G103" s="347"/>
      <c r="H103" s="347"/>
      <c r="I103" s="195"/>
      <c r="J103" s="259"/>
      <c r="K103" s="259"/>
      <c r="L103" s="259"/>
      <c r="M103" s="259"/>
      <c r="N103" s="259"/>
      <c r="O103" s="259"/>
      <c r="P103" s="259"/>
      <c r="Q103" s="259"/>
      <c r="R103" s="119"/>
      <c r="T103" s="119"/>
    </row>
    <row r="104" spans="1:38" ht="45" hidden="1" x14ac:dyDescent="0.25">
      <c r="A104" s="259"/>
      <c r="B104" s="249" t="s">
        <v>2064</v>
      </c>
      <c r="C104" s="361" t="s">
        <v>2130</v>
      </c>
      <c r="D104" s="808" t="s">
        <v>2119</v>
      </c>
      <c r="E104" s="227" t="s">
        <v>1892</v>
      </c>
      <c r="F104" s="227" t="s">
        <v>1893</v>
      </c>
      <c r="G104" s="150" t="s">
        <v>2089</v>
      </c>
      <c r="H104" s="150" t="s">
        <v>2090</v>
      </c>
      <c r="I104" s="227" t="s">
        <v>2091</v>
      </c>
      <c r="J104" s="259"/>
      <c r="K104" s="259"/>
      <c r="L104" s="259"/>
      <c r="M104" s="259"/>
      <c r="N104" s="259"/>
      <c r="O104" s="259"/>
      <c r="P104" s="259"/>
      <c r="Q104" s="259"/>
      <c r="R104" s="119"/>
      <c r="T104" s="119"/>
    </row>
    <row r="105" spans="1:38" hidden="1" x14ac:dyDescent="0.25">
      <c r="A105" s="259"/>
      <c r="B105" s="309" t="e">
        <f>B94</f>
        <v>#REF!</v>
      </c>
      <c r="C105" s="135">
        <f>'Capacity inputs'!F18</f>
        <v>0</v>
      </c>
      <c r="D105" s="114" t="e">
        <f>#REF!*'Capacity inputs'!$G18</f>
        <v>#REF!</v>
      </c>
      <c r="E105" s="114" t="e">
        <f>#REF!*'Capacity inputs'!$G18</f>
        <v>#REF!</v>
      </c>
      <c r="F105" s="114" t="e">
        <f>#REF!*'Capacity inputs'!$G18</f>
        <v>#REF!</v>
      </c>
      <c r="G105" s="114" t="e">
        <f>#REF!*'Capacity inputs'!$G18</f>
        <v>#REF!</v>
      </c>
      <c r="H105" s="114" t="e">
        <f>#REF!*'Capacity inputs'!$G18</f>
        <v>#REF!</v>
      </c>
      <c r="I105" s="114" t="e">
        <f>#REF!*'Capacity inputs'!$G18</f>
        <v>#REF!</v>
      </c>
      <c r="J105" s="259"/>
      <c r="K105" s="259"/>
      <c r="L105" s="259"/>
      <c r="M105" s="259"/>
      <c r="N105" s="259"/>
      <c r="O105" s="259"/>
      <c r="P105" s="259"/>
      <c r="Q105" s="259"/>
      <c r="R105" s="119"/>
      <c r="T105" s="119"/>
    </row>
    <row r="106" spans="1:38" hidden="1" x14ac:dyDescent="0.25">
      <c r="A106" s="259"/>
      <c r="B106" s="309" t="e">
        <f>B95</f>
        <v>#REF!</v>
      </c>
      <c r="C106" s="135">
        <f>'Capacity inputs'!F18</f>
        <v>0</v>
      </c>
      <c r="D106" s="114" t="e">
        <f>#REF!*'Capacity inputs'!$H18</f>
        <v>#REF!</v>
      </c>
      <c r="E106" s="114" t="e">
        <f>#REF!*'Capacity inputs'!$H18</f>
        <v>#REF!</v>
      </c>
      <c r="F106" s="114" t="e">
        <f>#REF!*'Capacity inputs'!$H18</f>
        <v>#REF!</v>
      </c>
      <c r="G106" s="114" t="e">
        <f>#REF!*'Capacity inputs'!$H18</f>
        <v>#REF!</v>
      </c>
      <c r="H106" s="114" t="e">
        <f>#REF!*'Capacity inputs'!$H18</f>
        <v>#REF!</v>
      </c>
      <c r="I106" s="114" t="e">
        <f>#REF!*'Capacity inputs'!$H18</f>
        <v>#REF!</v>
      </c>
      <c r="J106" s="259"/>
      <c r="K106" s="259"/>
      <c r="L106" s="259"/>
      <c r="M106" s="259"/>
      <c r="N106" s="259"/>
      <c r="O106" s="259"/>
      <c r="P106" s="259"/>
      <c r="Q106" s="259"/>
      <c r="R106" s="119"/>
      <c r="T106" s="119"/>
    </row>
    <row r="107" spans="1:38" hidden="1" x14ac:dyDescent="0.25">
      <c r="A107" s="259"/>
      <c r="B107" s="309" t="str">
        <f>B96</f>
        <v>Berotralstat (oral)</v>
      </c>
      <c r="C107" s="135">
        <f>'Capacity inputs'!F18</f>
        <v>0</v>
      </c>
      <c r="D107" s="114">
        <f>D66*'Capacity inputs'!$I18</f>
        <v>0</v>
      </c>
      <c r="E107" s="114">
        <f>E66*'Capacity inputs'!$I18</f>
        <v>0</v>
      </c>
      <c r="F107" s="114">
        <f>F66*'Capacity inputs'!$I18</f>
        <v>0</v>
      </c>
      <c r="G107" s="114">
        <f>G66*'Capacity inputs'!$I18</f>
        <v>0</v>
      </c>
      <c r="H107" s="114">
        <f>H66*'Capacity inputs'!$I18</f>
        <v>0</v>
      </c>
      <c r="I107" s="114">
        <f>I66*'Capacity inputs'!$I18</f>
        <v>0</v>
      </c>
      <c r="J107" s="259"/>
      <c r="K107" s="259"/>
      <c r="L107" s="259"/>
      <c r="M107" s="259"/>
      <c r="N107" s="259"/>
      <c r="O107" s="259"/>
      <c r="P107" s="259"/>
      <c r="Q107" s="259"/>
      <c r="R107" s="119"/>
      <c r="T107" s="119"/>
    </row>
    <row r="108" spans="1:38" hidden="1" x14ac:dyDescent="0.25">
      <c r="A108" s="259"/>
      <c r="B108" s="309" t="e">
        <f>B97</f>
        <v>#REF!</v>
      </c>
      <c r="C108" s="135">
        <f>'Capacity inputs'!F18</f>
        <v>0</v>
      </c>
      <c r="D108" s="114" t="e">
        <f>#REF!*'Capacity inputs'!$J18</f>
        <v>#REF!</v>
      </c>
      <c r="E108" s="114" t="e">
        <f>#REF!*'Capacity inputs'!$J18</f>
        <v>#REF!</v>
      </c>
      <c r="F108" s="114" t="e">
        <f>#REF!*'Capacity inputs'!$J18</f>
        <v>#REF!</v>
      </c>
      <c r="G108" s="114" t="e">
        <f>#REF!*'Capacity inputs'!$J18</f>
        <v>#REF!</v>
      </c>
      <c r="H108" s="114" t="e">
        <f>#REF!*'Capacity inputs'!$J18</f>
        <v>#REF!</v>
      </c>
      <c r="I108" s="114" t="e">
        <f>#REF!*'Capacity inputs'!$J18</f>
        <v>#REF!</v>
      </c>
      <c r="J108" s="259"/>
      <c r="K108" s="259"/>
      <c r="L108" s="259"/>
      <c r="M108" s="259"/>
      <c r="N108" s="259"/>
      <c r="O108" s="259"/>
      <c r="P108" s="259"/>
      <c r="Q108" s="259"/>
      <c r="R108" s="119"/>
      <c r="T108" s="119"/>
    </row>
    <row r="109" spans="1:38" hidden="1" x14ac:dyDescent="0.25">
      <c r="A109" s="259"/>
      <c r="B109" s="309" t="str">
        <f>B98</f>
        <v>Berinert (IV)</v>
      </c>
      <c r="C109" s="135">
        <f>'Capacity inputs'!F18</f>
        <v>0</v>
      </c>
      <c r="D109" s="114">
        <f>D67*'Capacity inputs'!$K18</f>
        <v>0</v>
      </c>
      <c r="E109" s="114">
        <f>E67*'Capacity inputs'!$K18</f>
        <v>0</v>
      </c>
      <c r="F109" s="114">
        <f>F67*'Capacity inputs'!$K18</f>
        <v>0</v>
      </c>
      <c r="G109" s="114">
        <f>G67*'Capacity inputs'!$K18</f>
        <v>0</v>
      </c>
      <c r="H109" s="114">
        <f>H67*'Capacity inputs'!$K18</f>
        <v>0</v>
      </c>
      <c r="I109" s="114">
        <f>I67*'Capacity inputs'!$K18</f>
        <v>0</v>
      </c>
      <c r="J109" s="259"/>
      <c r="K109" s="259"/>
      <c r="L109" s="259"/>
      <c r="M109" s="259"/>
      <c r="N109" s="259"/>
      <c r="O109" s="259"/>
      <c r="P109" s="259"/>
      <c r="Q109" s="259"/>
      <c r="R109" s="119"/>
      <c r="T109" s="119"/>
    </row>
    <row r="110" spans="1:38" hidden="1" x14ac:dyDescent="0.25">
      <c r="A110" s="259"/>
      <c r="B110" s="250"/>
      <c r="C110" s="185"/>
      <c r="D110" s="166" t="e">
        <f t="shared" ref="D110:I110" si="44">SUM(D105:D109)</f>
        <v>#REF!</v>
      </c>
      <c r="E110" s="166" t="e">
        <f t="shared" si="44"/>
        <v>#REF!</v>
      </c>
      <c r="F110" s="166" t="e">
        <f t="shared" si="44"/>
        <v>#REF!</v>
      </c>
      <c r="G110" s="166" t="e">
        <f t="shared" si="44"/>
        <v>#REF!</v>
      </c>
      <c r="H110" s="166" t="e">
        <f t="shared" si="44"/>
        <v>#REF!</v>
      </c>
      <c r="I110" s="166" t="e">
        <f t="shared" si="44"/>
        <v>#REF!</v>
      </c>
      <c r="J110" s="259"/>
      <c r="K110" s="259"/>
      <c r="L110" s="259"/>
      <c r="M110" s="259"/>
      <c r="N110" s="259"/>
      <c r="O110" s="259"/>
      <c r="P110" s="259"/>
      <c r="Q110" s="259"/>
      <c r="R110" s="119"/>
      <c r="T110" s="119"/>
    </row>
    <row r="111" spans="1:38" hidden="1" x14ac:dyDescent="0.25">
      <c r="A111" s="259"/>
      <c r="B111" s="277"/>
      <c r="C111" s="199"/>
      <c r="D111" s="255" t="s">
        <v>2154</v>
      </c>
      <c r="E111" s="166" t="e">
        <f>E110-$D$110</f>
        <v>#REF!</v>
      </c>
      <c r="F111" s="166" t="e">
        <f>F110-$D$110</f>
        <v>#REF!</v>
      </c>
      <c r="G111" s="166" t="e">
        <f>G110-$D$110</f>
        <v>#REF!</v>
      </c>
      <c r="H111" s="166" t="e">
        <f>H110-$D$110</f>
        <v>#REF!</v>
      </c>
      <c r="I111" s="166" t="e">
        <f>I110-$D$110</f>
        <v>#REF!</v>
      </c>
      <c r="J111" s="259"/>
      <c r="K111" s="259"/>
      <c r="L111" s="259"/>
      <c r="M111" s="259"/>
      <c r="N111" s="259"/>
      <c r="O111" s="259"/>
      <c r="P111" s="259"/>
      <c r="Q111" s="259"/>
      <c r="R111" s="119"/>
      <c r="T111" s="119"/>
    </row>
    <row r="112" spans="1:38" hidden="1" x14ac:dyDescent="0.25">
      <c r="A112" s="259"/>
      <c r="B112" s="290"/>
      <c r="C112" s="347"/>
      <c r="D112" s="196"/>
      <c r="E112" s="196"/>
      <c r="F112" s="196"/>
      <c r="G112" s="196"/>
      <c r="H112" s="196"/>
      <c r="I112" s="196"/>
      <c r="J112" s="196"/>
      <c r="K112" s="196"/>
      <c r="L112" s="196"/>
      <c r="M112" s="196"/>
      <c r="N112" s="196"/>
      <c r="O112" s="196"/>
      <c r="P112" s="196"/>
      <c r="Q112" s="196"/>
      <c r="R112" s="119"/>
      <c r="S112" s="119"/>
      <c r="T112" s="119"/>
      <c r="U112" s="119"/>
      <c r="V112" s="119"/>
      <c r="W112" s="119"/>
      <c r="X112" s="119"/>
      <c r="AH112" s="256"/>
      <c r="AI112" s="256"/>
      <c r="AJ112" s="256"/>
      <c r="AK112" s="256"/>
      <c r="AL112" s="256"/>
    </row>
    <row r="113" spans="1:38" hidden="1" x14ac:dyDescent="0.25">
      <c r="A113" s="293"/>
      <c r="B113" s="294" t="s">
        <v>2155</v>
      </c>
      <c r="C113" s="295"/>
      <c r="D113" s="295"/>
      <c r="E113" s="296"/>
      <c r="F113" s="297"/>
      <c r="G113" s="298"/>
      <c r="H113" s="298"/>
      <c r="I113" s="340"/>
      <c r="J113" s="293"/>
      <c r="K113" s="293"/>
      <c r="L113" s="293"/>
      <c r="M113" s="293"/>
      <c r="N113" s="293"/>
      <c r="O113" s="293"/>
      <c r="P113" s="293"/>
      <c r="Q113" s="358"/>
      <c r="R113" s="119"/>
      <c r="S113" s="119"/>
      <c r="T113" s="119"/>
      <c r="U113" s="119"/>
      <c r="V113" s="119"/>
      <c r="W113" s="119"/>
      <c r="X113" s="119"/>
      <c r="AH113" s="256"/>
      <c r="AI113" s="256"/>
      <c r="AJ113" s="256"/>
      <c r="AK113" s="256"/>
      <c r="AL113" s="256"/>
    </row>
    <row r="114" spans="1:38" hidden="1" x14ac:dyDescent="0.25">
      <c r="A114" s="293"/>
      <c r="B114" s="350" t="s">
        <v>2156</v>
      </c>
      <c r="C114" s="351"/>
      <c r="D114" s="351"/>
      <c r="E114" s="351"/>
      <c r="F114" s="351"/>
      <c r="G114" s="351"/>
      <c r="H114" s="351"/>
      <c r="I114" s="299"/>
      <c r="J114" s="358"/>
      <c r="K114" s="358"/>
      <c r="L114" s="293"/>
      <c r="M114" s="293"/>
      <c r="N114" s="293"/>
      <c r="O114" s="293"/>
      <c r="P114" s="293"/>
      <c r="Q114" s="358"/>
      <c r="R114" s="119"/>
      <c r="S114" s="119"/>
      <c r="T114" s="119"/>
      <c r="U114" s="119"/>
      <c r="V114" s="119"/>
      <c r="W114" s="119"/>
      <c r="X114" s="119"/>
      <c r="AH114" s="256"/>
      <c r="AI114" s="256"/>
      <c r="AJ114" s="256"/>
      <c r="AK114" s="256"/>
      <c r="AL114" s="256"/>
    </row>
    <row r="115" spans="1:38" ht="45" hidden="1" x14ac:dyDescent="0.25">
      <c r="A115" s="293"/>
      <c r="B115" s="249" t="s">
        <v>2064</v>
      </c>
      <c r="C115" s="151" t="s">
        <v>2135</v>
      </c>
      <c r="D115" s="808" t="s">
        <v>2119</v>
      </c>
      <c r="E115" s="227" t="s">
        <v>1892</v>
      </c>
      <c r="F115" s="227" t="s">
        <v>1893</v>
      </c>
      <c r="G115" s="150" t="s">
        <v>2089</v>
      </c>
      <c r="H115" s="150" t="s">
        <v>2090</v>
      </c>
      <c r="I115" s="227" t="s">
        <v>2091</v>
      </c>
      <c r="J115" s="293"/>
      <c r="K115" s="358"/>
      <c r="L115" s="293"/>
      <c r="M115" s="293"/>
      <c r="N115" s="293"/>
      <c r="O115" s="293"/>
      <c r="P115" s="293"/>
      <c r="Q115" s="358"/>
      <c r="R115" s="119"/>
      <c r="S115" s="119"/>
      <c r="T115" s="119"/>
      <c r="U115" s="119"/>
      <c r="V115" s="119"/>
      <c r="W115" s="119"/>
      <c r="X115" s="119"/>
      <c r="AH115" s="256"/>
      <c r="AI115" s="256"/>
      <c r="AJ115" s="256"/>
      <c r="AK115" s="256"/>
      <c r="AL115" s="256"/>
    </row>
    <row r="116" spans="1:38" hidden="1" x14ac:dyDescent="0.25">
      <c r="A116" s="293"/>
      <c r="B116" s="309" t="e">
        <f>B105</f>
        <v>#REF!</v>
      </c>
      <c r="C116" s="135">
        <f>'Capacity inputs'!G19</f>
        <v>0</v>
      </c>
      <c r="D116" s="114">
        <f>$C116*'Financial impact (cash)'!D13</f>
        <v>0</v>
      </c>
      <c r="E116" s="114">
        <f>$C116*'Financial impact (cash)'!E13</f>
        <v>0</v>
      </c>
      <c r="F116" s="114">
        <f>$C116*'Financial impact (cash)'!F13</f>
        <v>0</v>
      </c>
      <c r="G116" s="114">
        <f>$C116*'Financial impact (cash)'!G13</f>
        <v>0</v>
      </c>
      <c r="H116" s="114">
        <f>$C116*'Financial impact (cash)'!H13</f>
        <v>0</v>
      </c>
      <c r="I116" s="114">
        <f>$C116*'Financial impact (cash)'!I13</f>
        <v>0</v>
      </c>
      <c r="J116" s="293"/>
      <c r="K116" s="358"/>
      <c r="L116" s="293"/>
      <c r="M116" s="293"/>
      <c r="N116" s="293"/>
      <c r="O116" s="293"/>
      <c r="P116" s="293"/>
      <c r="Q116" s="358"/>
      <c r="R116" s="119"/>
      <c r="S116" s="119"/>
      <c r="T116" s="119"/>
      <c r="U116" s="119"/>
      <c r="V116" s="119"/>
      <c r="W116" s="119"/>
      <c r="X116" s="119"/>
      <c r="AH116" s="256"/>
      <c r="AI116" s="256"/>
      <c r="AJ116" s="256"/>
      <c r="AK116" s="256"/>
      <c r="AL116" s="256"/>
    </row>
    <row r="117" spans="1:38" hidden="1" x14ac:dyDescent="0.25">
      <c r="A117" s="293"/>
      <c r="B117" s="309" t="e">
        <f>B106</f>
        <v>#REF!</v>
      </c>
      <c r="C117" s="135">
        <f>'Capacity inputs'!H19</f>
        <v>0</v>
      </c>
      <c r="D117" s="114">
        <f>$C117*'Financial impact (cash)'!D15</f>
        <v>0</v>
      </c>
      <c r="E117" s="114">
        <f>$C117*'Financial impact (cash)'!E15</f>
        <v>0</v>
      </c>
      <c r="F117" s="114">
        <f>$C117*'Financial impact (cash)'!F15</f>
        <v>0</v>
      </c>
      <c r="G117" s="114">
        <f>$C117*'Financial impact (cash)'!G15</f>
        <v>0</v>
      </c>
      <c r="H117" s="114">
        <f>$C117*'Financial impact (cash)'!H15</f>
        <v>0</v>
      </c>
      <c r="I117" s="114">
        <f>$C117*'Financial impact (cash)'!I15</f>
        <v>0</v>
      </c>
      <c r="J117" s="293"/>
      <c r="K117" s="358"/>
      <c r="L117" s="293"/>
      <c r="M117" s="293"/>
      <c r="N117" s="293"/>
      <c r="O117" s="293"/>
      <c r="P117" s="293"/>
      <c r="Q117" s="358"/>
      <c r="R117" s="119"/>
      <c r="S117" s="119"/>
      <c r="T117" s="119"/>
      <c r="U117" s="119"/>
      <c r="V117" s="119"/>
      <c r="W117" s="119"/>
      <c r="X117" s="119"/>
      <c r="AH117" s="256"/>
      <c r="AI117" s="256"/>
      <c r="AJ117" s="256"/>
      <c r="AK117" s="256"/>
      <c r="AL117" s="256"/>
    </row>
    <row r="118" spans="1:38" hidden="1" x14ac:dyDescent="0.25">
      <c r="A118" s="293"/>
      <c r="B118" s="309" t="str">
        <f>B107</f>
        <v>Berotralstat (oral)</v>
      </c>
      <c r="C118" s="135">
        <f>'Capacity inputs'!I19</f>
        <v>0</v>
      </c>
      <c r="D118" s="114">
        <f>$C118*'Financial impact (cash)'!D16</f>
        <v>0</v>
      </c>
      <c r="E118" s="114">
        <f>$C118*'Financial impact (cash)'!E16</f>
        <v>0</v>
      </c>
      <c r="F118" s="114">
        <f>$C118*'Financial impact (cash)'!F16</f>
        <v>0</v>
      </c>
      <c r="G118" s="114">
        <f>$C118*'Financial impact (cash)'!G16</f>
        <v>0</v>
      </c>
      <c r="H118" s="114">
        <f>$C118*'Financial impact (cash)'!H16</f>
        <v>0</v>
      </c>
      <c r="I118" s="114">
        <f>$C118*'Financial impact (cash)'!I16</f>
        <v>0</v>
      </c>
      <c r="J118" s="293"/>
      <c r="K118" s="358"/>
      <c r="L118" s="293"/>
      <c r="M118" s="293"/>
      <c r="N118" s="293"/>
      <c r="O118" s="293"/>
      <c r="P118" s="293"/>
      <c r="Q118" s="358"/>
      <c r="R118" s="119"/>
      <c r="S118" s="119"/>
      <c r="T118" s="119"/>
      <c r="U118" s="119"/>
      <c r="V118" s="119"/>
      <c r="W118" s="119"/>
      <c r="X118" s="119"/>
      <c r="AH118" s="256"/>
      <c r="AI118" s="256"/>
      <c r="AJ118" s="256"/>
      <c r="AK118" s="256"/>
      <c r="AL118" s="256"/>
    </row>
    <row r="119" spans="1:38" hidden="1" x14ac:dyDescent="0.25">
      <c r="A119" s="293"/>
      <c r="B119" s="309" t="e">
        <f>B108</f>
        <v>#REF!</v>
      </c>
      <c r="C119" s="135">
        <f>'Capacity inputs'!J19</f>
        <v>0</v>
      </c>
      <c r="D119" s="114">
        <f>$C119*'Financial impact (cash)'!D17</f>
        <v>0</v>
      </c>
      <c r="E119" s="114">
        <f>$C119*'Financial impact (cash)'!E17</f>
        <v>0</v>
      </c>
      <c r="F119" s="114">
        <f>$C119*'Financial impact (cash)'!F17</f>
        <v>0</v>
      </c>
      <c r="G119" s="114">
        <f>$C119*'Financial impact (cash)'!G17</f>
        <v>0</v>
      </c>
      <c r="H119" s="114">
        <f>$C119*'Financial impact (cash)'!H17</f>
        <v>0</v>
      </c>
      <c r="I119" s="114">
        <f>$C119*'Financial impact (cash)'!I17</f>
        <v>0</v>
      </c>
      <c r="J119" s="293"/>
      <c r="K119" s="358"/>
      <c r="L119" s="293"/>
      <c r="M119" s="293"/>
      <c r="N119" s="293"/>
      <c r="O119" s="293"/>
      <c r="P119" s="293"/>
      <c r="Q119" s="358"/>
      <c r="R119" s="119"/>
      <c r="S119" s="119"/>
      <c r="T119" s="119"/>
      <c r="U119" s="119"/>
      <c r="V119" s="119"/>
      <c r="W119" s="119"/>
      <c r="X119" s="119"/>
      <c r="AH119" s="256"/>
      <c r="AI119" s="256"/>
      <c r="AJ119" s="256"/>
      <c r="AK119" s="256"/>
      <c r="AL119" s="256"/>
    </row>
    <row r="120" spans="1:38" hidden="1" x14ac:dyDescent="0.25">
      <c r="A120" s="293"/>
      <c r="B120" s="309" t="str">
        <f>B109</f>
        <v>Berinert (IV)</v>
      </c>
      <c r="C120" s="135">
        <f>'Capacity inputs'!K19</f>
        <v>0</v>
      </c>
      <c r="D120" s="114">
        <f>$C120*'Financial impact (cash)'!D18</f>
        <v>0</v>
      </c>
      <c r="E120" s="114">
        <f>$C120*'Financial impact (cash)'!E18</f>
        <v>0</v>
      </c>
      <c r="F120" s="114">
        <f>$C120*'Financial impact (cash)'!F18</f>
        <v>0</v>
      </c>
      <c r="G120" s="114">
        <f>$C120*'Financial impact (cash)'!G18</f>
        <v>0</v>
      </c>
      <c r="H120" s="114">
        <f>$C120*'Financial impact (cash)'!H18</f>
        <v>0</v>
      </c>
      <c r="I120" s="114">
        <f>$C120*'Financial impact (cash)'!I18</f>
        <v>0</v>
      </c>
      <c r="J120" s="293"/>
      <c r="K120" s="358"/>
      <c r="L120" s="293"/>
      <c r="M120" s="293"/>
      <c r="N120" s="293"/>
      <c r="O120" s="293"/>
      <c r="P120" s="293"/>
      <c r="Q120" s="358"/>
      <c r="R120" s="119"/>
      <c r="S120" s="119"/>
      <c r="T120" s="119"/>
      <c r="U120" s="119"/>
      <c r="V120" s="119"/>
      <c r="W120" s="119"/>
      <c r="X120" s="119"/>
      <c r="AH120" s="256"/>
      <c r="AI120" s="256"/>
      <c r="AJ120" s="256"/>
      <c r="AK120" s="256"/>
      <c r="AL120" s="256"/>
    </row>
    <row r="121" spans="1:38" hidden="1" x14ac:dyDescent="0.25">
      <c r="A121" s="293"/>
      <c r="B121" s="309" t="e">
        <f>#REF!</f>
        <v>#REF!</v>
      </c>
      <c r="C121" s="135" t="e">
        <f>'Capacity inputs'!#REF!</f>
        <v>#REF!</v>
      </c>
      <c r="D121" s="114" t="e">
        <f>$C121*'Financial impact (cash)'!#REF!</f>
        <v>#REF!</v>
      </c>
      <c r="E121" s="114" t="e">
        <f>$C121*'Financial impact (cash)'!#REF!</f>
        <v>#REF!</v>
      </c>
      <c r="F121" s="114" t="e">
        <f>$C121*'Financial impact (cash)'!#REF!</f>
        <v>#REF!</v>
      </c>
      <c r="G121" s="114" t="e">
        <f>$C121*'Financial impact (cash)'!#REF!</f>
        <v>#REF!</v>
      </c>
      <c r="H121" s="114" t="e">
        <f>$C121*'Financial impact (cash)'!#REF!</f>
        <v>#REF!</v>
      </c>
      <c r="I121" s="114" t="e">
        <f>$C121*'Financial impact (cash)'!#REF!</f>
        <v>#REF!</v>
      </c>
      <c r="J121" s="293"/>
      <c r="K121" s="358"/>
      <c r="L121" s="293"/>
      <c r="M121" s="293"/>
      <c r="N121" s="293"/>
      <c r="O121" s="293"/>
      <c r="P121" s="293"/>
      <c r="Q121" s="358"/>
      <c r="R121" s="119"/>
      <c r="S121" s="119"/>
      <c r="T121" s="119"/>
      <c r="U121" s="119"/>
      <c r="V121" s="119"/>
      <c r="W121" s="119"/>
      <c r="X121" s="119"/>
      <c r="AH121" s="256"/>
      <c r="AI121" s="256"/>
      <c r="AJ121" s="256"/>
      <c r="AK121" s="256"/>
      <c r="AL121" s="256"/>
    </row>
    <row r="122" spans="1:38" hidden="1" x14ac:dyDescent="0.25">
      <c r="A122" s="293"/>
      <c r="B122" s="309" t="e">
        <f>#REF!</f>
        <v>#REF!</v>
      </c>
      <c r="C122" s="135" t="e">
        <f>'Capacity inputs'!#REF!</f>
        <v>#REF!</v>
      </c>
      <c r="D122" s="114" t="e">
        <f>$C122*'Financial impact (cash)'!#REF!</f>
        <v>#REF!</v>
      </c>
      <c r="E122" s="114" t="e">
        <f>$C122*'Financial impact (cash)'!#REF!</f>
        <v>#REF!</v>
      </c>
      <c r="F122" s="114" t="e">
        <f>$C122*'Financial impact (cash)'!#REF!</f>
        <v>#REF!</v>
      </c>
      <c r="G122" s="114" t="e">
        <f>$C122*'Financial impact (cash)'!#REF!</f>
        <v>#REF!</v>
      </c>
      <c r="H122" s="114" t="e">
        <f>$C122*'Financial impact (cash)'!#REF!</f>
        <v>#REF!</v>
      </c>
      <c r="I122" s="114" t="e">
        <f>$C122*'Financial impact (cash)'!#REF!</f>
        <v>#REF!</v>
      </c>
      <c r="J122" s="293"/>
      <c r="K122" s="358"/>
      <c r="L122" s="293"/>
      <c r="M122" s="293"/>
      <c r="N122" s="293"/>
      <c r="O122" s="293"/>
      <c r="P122" s="293"/>
      <c r="Q122" s="358"/>
      <c r="R122" s="119"/>
      <c r="S122" s="119"/>
      <c r="T122" s="119"/>
      <c r="U122" s="119"/>
      <c r="V122" s="119"/>
      <c r="W122" s="119"/>
      <c r="X122" s="119"/>
      <c r="AH122" s="256"/>
      <c r="AI122" s="256"/>
      <c r="AJ122" s="256"/>
      <c r="AK122" s="256"/>
      <c r="AL122" s="256"/>
    </row>
    <row r="123" spans="1:38" hidden="1" x14ac:dyDescent="0.25">
      <c r="A123" s="293"/>
      <c r="B123" s="250"/>
      <c r="C123" s="185"/>
      <c r="D123" s="166" t="e">
        <f>SUM(D116:D122)</f>
        <v>#REF!</v>
      </c>
      <c r="E123" s="166" t="e">
        <f t="shared" ref="E123:I123" si="45">SUM(E116:E122)</f>
        <v>#REF!</v>
      </c>
      <c r="F123" s="166" t="e">
        <f t="shared" si="45"/>
        <v>#REF!</v>
      </c>
      <c r="G123" s="166" t="e">
        <f t="shared" si="45"/>
        <v>#REF!</v>
      </c>
      <c r="H123" s="166" t="e">
        <f t="shared" si="45"/>
        <v>#REF!</v>
      </c>
      <c r="I123" s="166" t="e">
        <f t="shared" si="45"/>
        <v>#REF!</v>
      </c>
      <c r="J123" s="293"/>
      <c r="K123" s="358"/>
      <c r="L123" s="293"/>
      <c r="M123" s="293"/>
      <c r="N123" s="293"/>
      <c r="O123" s="293"/>
      <c r="P123" s="293"/>
      <c r="Q123" s="358"/>
      <c r="R123" s="119"/>
      <c r="S123" s="119"/>
      <c r="T123" s="119"/>
      <c r="U123" s="119"/>
      <c r="V123" s="119"/>
      <c r="W123" s="119"/>
      <c r="X123" s="119"/>
      <c r="AH123" s="256"/>
      <c r="AI123" s="256"/>
      <c r="AJ123" s="256"/>
      <c r="AK123" s="256"/>
      <c r="AL123" s="256"/>
    </row>
    <row r="124" spans="1:38" hidden="1" x14ac:dyDescent="0.25">
      <c r="A124" s="293"/>
      <c r="B124" s="277"/>
      <c r="C124" s="228"/>
      <c r="D124" s="255" t="s">
        <v>2157</v>
      </c>
      <c r="E124" s="166" t="e">
        <f>E123-$D$123</f>
        <v>#REF!</v>
      </c>
      <c r="F124" s="166" t="e">
        <f>F123-$D$123</f>
        <v>#REF!</v>
      </c>
      <c r="G124" s="166" t="e">
        <f>G123-$D$123</f>
        <v>#REF!</v>
      </c>
      <c r="H124" s="166" t="e">
        <f>H123-$D$123</f>
        <v>#REF!</v>
      </c>
      <c r="I124" s="166" t="e">
        <f>I123-$D$123</f>
        <v>#REF!</v>
      </c>
      <c r="J124" s="293"/>
      <c r="K124" s="358"/>
      <c r="L124" s="293"/>
      <c r="M124" s="293"/>
      <c r="N124" s="293"/>
      <c r="O124" s="293"/>
      <c r="P124" s="293"/>
      <c r="Q124" s="358"/>
      <c r="R124" s="119"/>
      <c r="T124" s="119"/>
    </row>
    <row r="125" spans="1:38" hidden="1" x14ac:dyDescent="0.25">
      <c r="A125" s="293"/>
      <c r="B125" s="293"/>
      <c r="C125" s="293"/>
      <c r="D125" s="293"/>
      <c r="E125" s="293"/>
      <c r="F125" s="293"/>
      <c r="G125" s="293"/>
      <c r="H125" s="293"/>
      <c r="I125" s="293"/>
      <c r="J125" s="293"/>
      <c r="K125" s="358"/>
      <c r="L125" s="293"/>
      <c r="M125" s="293"/>
      <c r="N125" s="293"/>
      <c r="O125" s="293"/>
      <c r="P125" s="293"/>
      <c r="Q125" s="358"/>
      <c r="R125" s="119"/>
      <c r="T125" s="119"/>
    </row>
    <row r="126" spans="1:38" hidden="1" x14ac:dyDescent="0.25">
      <c r="A126" s="260"/>
      <c r="B126" s="291" t="s">
        <v>2158</v>
      </c>
      <c r="C126" s="279"/>
      <c r="D126" s="280"/>
      <c r="E126" s="281"/>
      <c r="F126" s="282"/>
      <c r="G126" s="282"/>
      <c r="H126" s="282"/>
      <c r="I126" s="380"/>
      <c r="J126" s="260"/>
      <c r="K126" s="260"/>
      <c r="L126" s="260"/>
      <c r="M126" s="260"/>
      <c r="N126" s="260"/>
      <c r="O126" s="260"/>
      <c r="P126" s="260"/>
      <c r="Q126" s="198"/>
      <c r="R126" s="119"/>
      <c r="S126" s="119"/>
      <c r="T126" s="119"/>
      <c r="U126" s="119"/>
      <c r="V126" s="119"/>
      <c r="W126" s="119"/>
      <c r="X126" s="119"/>
      <c r="AH126" s="256"/>
      <c r="AI126" s="256"/>
      <c r="AJ126" s="256"/>
      <c r="AK126" s="256"/>
      <c r="AL126" s="256"/>
    </row>
    <row r="127" spans="1:38" hidden="1" x14ac:dyDescent="0.25">
      <c r="A127" s="260"/>
      <c r="B127" s="352" t="s">
        <v>2159</v>
      </c>
      <c r="C127" s="353"/>
      <c r="D127" s="353"/>
      <c r="E127" s="353"/>
      <c r="F127" s="353"/>
      <c r="G127" s="353"/>
      <c r="H127" s="353"/>
      <c r="I127" s="197"/>
      <c r="J127" s="198"/>
      <c r="K127" s="260"/>
      <c r="L127" s="260"/>
      <c r="M127" s="260"/>
      <c r="N127" s="260"/>
      <c r="O127" s="260"/>
      <c r="P127" s="260"/>
      <c r="Q127" s="198"/>
      <c r="R127" s="119"/>
      <c r="S127" s="119"/>
      <c r="T127" s="119"/>
      <c r="U127" s="119"/>
      <c r="V127" s="119"/>
      <c r="W127" s="119"/>
      <c r="X127" s="119"/>
      <c r="AH127" s="256"/>
      <c r="AI127" s="256"/>
      <c r="AJ127" s="256"/>
      <c r="AK127" s="256"/>
      <c r="AL127" s="256"/>
    </row>
    <row r="128" spans="1:38" ht="45" hidden="1" x14ac:dyDescent="0.25">
      <c r="A128" s="260"/>
      <c r="B128" s="249" t="s">
        <v>2064</v>
      </c>
      <c r="C128" s="151" t="s">
        <v>2135</v>
      </c>
      <c r="D128" s="808" t="s">
        <v>2119</v>
      </c>
      <c r="E128" s="227" t="s">
        <v>1892</v>
      </c>
      <c r="F128" s="227" t="s">
        <v>1893</v>
      </c>
      <c r="G128" s="150" t="s">
        <v>2089</v>
      </c>
      <c r="H128" s="150" t="s">
        <v>2090</v>
      </c>
      <c r="I128" s="227" t="s">
        <v>2091</v>
      </c>
      <c r="J128" s="260"/>
      <c r="K128" s="260"/>
      <c r="L128" s="260"/>
      <c r="M128" s="260"/>
      <c r="N128" s="260"/>
      <c r="O128" s="260"/>
      <c r="P128" s="260"/>
      <c r="Q128" s="198"/>
      <c r="R128" s="119"/>
      <c r="S128" s="119"/>
      <c r="T128" s="119"/>
      <c r="U128" s="119"/>
      <c r="V128" s="119"/>
      <c r="W128" s="119"/>
      <c r="X128" s="119"/>
      <c r="AH128" s="256"/>
      <c r="AI128" s="256"/>
      <c r="AJ128" s="256"/>
      <c r="AK128" s="256"/>
      <c r="AL128" s="256"/>
    </row>
    <row r="129" spans="1:38" hidden="1" x14ac:dyDescent="0.25">
      <c r="A129" s="260"/>
      <c r="B129" s="309" t="e">
        <f>B116</f>
        <v>#REF!</v>
      </c>
      <c r="C129" s="135">
        <f>'Capacity inputs'!G20</f>
        <v>0</v>
      </c>
      <c r="D129" s="114">
        <f>$C129*'Financial impact (cash)'!D13</f>
        <v>0</v>
      </c>
      <c r="E129" s="114">
        <f>$C129*'Financial impact (cash)'!E13</f>
        <v>0</v>
      </c>
      <c r="F129" s="114">
        <f>$C129*'Financial impact (cash)'!F13</f>
        <v>0</v>
      </c>
      <c r="G129" s="114">
        <f>$C129*'Financial impact (cash)'!G13</f>
        <v>0</v>
      </c>
      <c r="H129" s="114">
        <f>$C129*'Financial impact (cash)'!H13</f>
        <v>0</v>
      </c>
      <c r="I129" s="114">
        <f>$C129*'Financial impact (cash)'!I13</f>
        <v>0</v>
      </c>
      <c r="J129" s="260"/>
      <c r="K129" s="260"/>
      <c r="L129" s="260"/>
      <c r="M129" s="260"/>
      <c r="N129" s="260"/>
      <c r="O129" s="260"/>
      <c r="P129" s="260"/>
      <c r="Q129" s="198"/>
      <c r="R129" s="119"/>
      <c r="S129" s="119"/>
      <c r="T129" s="119"/>
      <c r="U129" s="119"/>
      <c r="V129" s="119"/>
      <c r="W129" s="119"/>
      <c r="X129" s="119"/>
      <c r="AH129" s="256"/>
      <c r="AI129" s="256"/>
      <c r="AJ129" s="256"/>
      <c r="AK129" s="256"/>
      <c r="AL129" s="256"/>
    </row>
    <row r="130" spans="1:38" hidden="1" x14ac:dyDescent="0.25">
      <c r="A130" s="260"/>
      <c r="B130" s="309" t="e">
        <f t="shared" ref="B130:B135" si="46">B117</f>
        <v>#REF!</v>
      </c>
      <c r="C130" s="135">
        <f>'Capacity inputs'!H20</f>
        <v>0</v>
      </c>
      <c r="D130" s="114">
        <f>$C130*'Financial impact (cash)'!D15</f>
        <v>0</v>
      </c>
      <c r="E130" s="114">
        <f>$C130*'Financial impact (cash)'!E15</f>
        <v>0</v>
      </c>
      <c r="F130" s="114">
        <f>$C130*'Financial impact (cash)'!F15</f>
        <v>0</v>
      </c>
      <c r="G130" s="114">
        <f>$C130*'Financial impact (cash)'!G15</f>
        <v>0</v>
      </c>
      <c r="H130" s="114">
        <f>$C130*'Financial impact (cash)'!H15</f>
        <v>0</v>
      </c>
      <c r="I130" s="114">
        <f>$C130*'Financial impact (cash)'!I15</f>
        <v>0</v>
      </c>
      <c r="J130" s="260"/>
      <c r="K130" s="260"/>
      <c r="L130" s="260"/>
      <c r="M130" s="260"/>
      <c r="N130" s="260"/>
      <c r="O130" s="260"/>
      <c r="P130" s="260"/>
      <c r="Q130" s="198"/>
      <c r="R130" s="119"/>
      <c r="S130" s="119"/>
      <c r="T130" s="119"/>
      <c r="U130" s="119"/>
      <c r="V130" s="119"/>
      <c r="W130" s="119"/>
      <c r="X130" s="119"/>
      <c r="AH130" s="256"/>
      <c r="AI130" s="256"/>
      <c r="AJ130" s="256"/>
      <c r="AK130" s="256"/>
      <c r="AL130" s="256"/>
    </row>
    <row r="131" spans="1:38" hidden="1" x14ac:dyDescent="0.25">
      <c r="A131" s="260"/>
      <c r="B131" s="309" t="str">
        <f t="shared" si="46"/>
        <v>Berotralstat (oral)</v>
      </c>
      <c r="C131" s="135">
        <f>'Capacity inputs'!I20</f>
        <v>0</v>
      </c>
      <c r="D131" s="114">
        <f>$C131*'Financial impact (cash)'!D16</f>
        <v>0</v>
      </c>
      <c r="E131" s="114">
        <f>$C131*'Financial impact (cash)'!E16</f>
        <v>0</v>
      </c>
      <c r="F131" s="114">
        <f>$C131*'Financial impact (cash)'!F16</f>
        <v>0</v>
      </c>
      <c r="G131" s="114">
        <f>$C131*'Financial impact (cash)'!G16</f>
        <v>0</v>
      </c>
      <c r="H131" s="114">
        <f>$C131*'Financial impact (cash)'!H16</f>
        <v>0</v>
      </c>
      <c r="I131" s="114">
        <f>$C131*'Financial impact (cash)'!I16</f>
        <v>0</v>
      </c>
      <c r="J131" s="260"/>
      <c r="K131" s="260"/>
      <c r="L131" s="260"/>
      <c r="M131" s="260"/>
      <c r="N131" s="260"/>
      <c r="O131" s="260"/>
      <c r="P131" s="260"/>
      <c r="Q131" s="198"/>
      <c r="R131" s="119"/>
      <c r="S131" s="119"/>
      <c r="T131" s="119"/>
      <c r="U131" s="119"/>
      <c r="V131" s="119"/>
      <c r="W131" s="119"/>
      <c r="X131" s="119"/>
      <c r="AH131" s="256"/>
      <c r="AI131" s="256"/>
      <c r="AJ131" s="256"/>
      <c r="AK131" s="256"/>
      <c r="AL131" s="256"/>
    </row>
    <row r="132" spans="1:38" hidden="1" x14ac:dyDescent="0.25">
      <c r="A132" s="260"/>
      <c r="B132" s="309" t="e">
        <f t="shared" si="46"/>
        <v>#REF!</v>
      </c>
      <c r="C132" s="135">
        <f>'Capacity inputs'!J20</f>
        <v>0</v>
      </c>
      <c r="D132" s="114">
        <f>$C132*'Financial impact (cash)'!D17</f>
        <v>0</v>
      </c>
      <c r="E132" s="114">
        <f>$C132*'Financial impact (cash)'!E17</f>
        <v>0</v>
      </c>
      <c r="F132" s="114">
        <f>$C132*'Financial impact (cash)'!F17</f>
        <v>0</v>
      </c>
      <c r="G132" s="114">
        <f>$C132*'Financial impact (cash)'!G17</f>
        <v>0</v>
      </c>
      <c r="H132" s="114">
        <f>$C132*'Financial impact (cash)'!H17</f>
        <v>0</v>
      </c>
      <c r="I132" s="114">
        <f>$C132*'Financial impact (cash)'!I17</f>
        <v>0</v>
      </c>
      <c r="J132" s="260"/>
      <c r="K132" s="260"/>
      <c r="L132" s="260"/>
      <c r="M132" s="260"/>
      <c r="N132" s="260"/>
      <c r="O132" s="260"/>
      <c r="P132" s="260"/>
      <c r="Q132" s="198"/>
      <c r="R132" s="119"/>
      <c r="S132" s="119"/>
      <c r="T132" s="119"/>
      <c r="U132" s="119"/>
      <c r="V132" s="119"/>
      <c r="W132" s="119"/>
      <c r="X132" s="119"/>
      <c r="AH132" s="256"/>
      <c r="AI132" s="256"/>
      <c r="AJ132" s="256"/>
      <c r="AK132" s="256"/>
      <c r="AL132" s="256"/>
    </row>
    <row r="133" spans="1:38" hidden="1" x14ac:dyDescent="0.25">
      <c r="A133" s="260"/>
      <c r="B133" s="309" t="str">
        <f t="shared" si="46"/>
        <v>Berinert (IV)</v>
      </c>
      <c r="C133" s="135">
        <f>'Capacity inputs'!K20</f>
        <v>0</v>
      </c>
      <c r="D133" s="114">
        <f>$C133*'Financial impact (cash)'!D18</f>
        <v>0</v>
      </c>
      <c r="E133" s="114">
        <f>$C133*'Financial impact (cash)'!E18</f>
        <v>0</v>
      </c>
      <c r="F133" s="114">
        <f>$C133*'Financial impact (cash)'!F18</f>
        <v>0</v>
      </c>
      <c r="G133" s="114">
        <f>$C133*'Financial impact (cash)'!G18</f>
        <v>0</v>
      </c>
      <c r="H133" s="114">
        <f>$C133*'Financial impact (cash)'!H18</f>
        <v>0</v>
      </c>
      <c r="I133" s="114">
        <f>$C133*'Financial impact (cash)'!I18</f>
        <v>0</v>
      </c>
      <c r="J133" s="260"/>
      <c r="K133" s="260"/>
      <c r="L133" s="260"/>
      <c r="M133" s="260"/>
      <c r="N133" s="260"/>
      <c r="O133" s="260"/>
      <c r="P133" s="260"/>
      <c r="Q133" s="198"/>
      <c r="R133" s="119"/>
      <c r="S133" s="119"/>
      <c r="T133" s="119"/>
      <c r="U133" s="119"/>
      <c r="V133" s="119"/>
      <c r="W133" s="119"/>
      <c r="X133" s="119"/>
      <c r="AH133" s="256"/>
      <c r="AI133" s="256"/>
      <c r="AJ133" s="256"/>
      <c r="AK133" s="256"/>
      <c r="AL133" s="256"/>
    </row>
    <row r="134" spans="1:38" hidden="1" x14ac:dyDescent="0.25">
      <c r="A134" s="260"/>
      <c r="B134" s="309" t="e">
        <f t="shared" si="46"/>
        <v>#REF!</v>
      </c>
      <c r="C134" s="135" t="e">
        <f>'Capacity inputs'!#REF!</f>
        <v>#REF!</v>
      </c>
      <c r="D134" s="114" t="e">
        <f>$C134*'Financial impact (cash)'!#REF!</f>
        <v>#REF!</v>
      </c>
      <c r="E134" s="114" t="e">
        <f>$C134*'Financial impact (cash)'!#REF!</f>
        <v>#REF!</v>
      </c>
      <c r="F134" s="114" t="e">
        <f>$C134*'Financial impact (cash)'!#REF!</f>
        <v>#REF!</v>
      </c>
      <c r="G134" s="114" t="e">
        <f>$C134*'Financial impact (cash)'!#REF!</f>
        <v>#REF!</v>
      </c>
      <c r="H134" s="114" t="e">
        <f>$C134*'Financial impact (cash)'!#REF!</f>
        <v>#REF!</v>
      </c>
      <c r="I134" s="114" t="e">
        <f>$C134*'Financial impact (cash)'!#REF!</f>
        <v>#REF!</v>
      </c>
      <c r="J134" s="260"/>
      <c r="K134" s="260"/>
      <c r="L134" s="260"/>
      <c r="M134" s="260"/>
      <c r="N134" s="260"/>
      <c r="O134" s="260"/>
      <c r="P134" s="260"/>
      <c r="Q134" s="198"/>
      <c r="R134" s="119"/>
      <c r="S134" s="119"/>
      <c r="T134" s="119"/>
      <c r="U134" s="119"/>
      <c r="V134" s="119"/>
      <c r="W134" s="119"/>
      <c r="X134" s="119"/>
      <c r="AH134" s="256"/>
      <c r="AI134" s="256"/>
      <c r="AJ134" s="256"/>
      <c r="AK134" s="256"/>
      <c r="AL134" s="256"/>
    </row>
    <row r="135" spans="1:38" hidden="1" x14ac:dyDescent="0.25">
      <c r="A135" s="260"/>
      <c r="B135" s="309" t="e">
        <f t="shared" si="46"/>
        <v>#REF!</v>
      </c>
      <c r="C135" s="135" t="e">
        <f>'Capacity inputs'!#REF!</f>
        <v>#REF!</v>
      </c>
      <c r="D135" s="114" t="e">
        <f>$C135*'Financial impact (cash)'!#REF!</f>
        <v>#REF!</v>
      </c>
      <c r="E135" s="114" t="e">
        <f>$C135*'Financial impact (cash)'!#REF!</f>
        <v>#REF!</v>
      </c>
      <c r="F135" s="114" t="e">
        <f>$C135*'Financial impact (cash)'!#REF!</f>
        <v>#REF!</v>
      </c>
      <c r="G135" s="114" t="e">
        <f>$C135*'Financial impact (cash)'!#REF!</f>
        <v>#REF!</v>
      </c>
      <c r="H135" s="114" t="e">
        <f>$C135*'Financial impact (cash)'!#REF!</f>
        <v>#REF!</v>
      </c>
      <c r="I135" s="114" t="e">
        <f>$C135*'Financial impact (cash)'!#REF!</f>
        <v>#REF!</v>
      </c>
      <c r="J135" s="260"/>
      <c r="K135" s="260"/>
      <c r="L135" s="260"/>
      <c r="M135" s="260"/>
      <c r="N135" s="260"/>
      <c r="O135" s="260"/>
      <c r="P135" s="260"/>
      <c r="Q135" s="198"/>
      <c r="R135" s="119"/>
      <c r="S135" s="119"/>
      <c r="T135" s="119"/>
      <c r="U135" s="119"/>
      <c r="V135" s="119"/>
      <c r="W135" s="119"/>
      <c r="X135" s="119"/>
      <c r="AH135" s="256"/>
      <c r="AI135" s="256"/>
      <c r="AJ135" s="256"/>
      <c r="AK135" s="256"/>
      <c r="AL135" s="256"/>
    </row>
    <row r="136" spans="1:38" hidden="1" x14ac:dyDescent="0.25">
      <c r="A136" s="260"/>
      <c r="B136" s="250"/>
      <c r="C136" s="185"/>
      <c r="D136" s="166" t="e">
        <f>SUM(D129:D135)</f>
        <v>#REF!</v>
      </c>
      <c r="E136" s="166" t="e">
        <f t="shared" ref="E136:I136" si="47">SUM(E129:E135)</f>
        <v>#REF!</v>
      </c>
      <c r="F136" s="166" t="e">
        <f t="shared" si="47"/>
        <v>#REF!</v>
      </c>
      <c r="G136" s="166" t="e">
        <f t="shared" si="47"/>
        <v>#REF!</v>
      </c>
      <c r="H136" s="166" t="e">
        <f t="shared" si="47"/>
        <v>#REF!</v>
      </c>
      <c r="I136" s="166" t="e">
        <f t="shared" si="47"/>
        <v>#REF!</v>
      </c>
      <c r="J136" s="260"/>
      <c r="K136" s="260"/>
      <c r="L136" s="260"/>
      <c r="M136" s="260"/>
      <c r="N136" s="260"/>
      <c r="O136" s="260"/>
      <c r="P136" s="260"/>
      <c r="Q136" s="198"/>
      <c r="R136" s="119"/>
      <c r="S136" s="119"/>
      <c r="T136" s="119"/>
      <c r="U136" s="119"/>
      <c r="V136" s="119"/>
      <c r="W136" s="119"/>
      <c r="X136" s="119"/>
      <c r="AH136" s="256"/>
      <c r="AI136" s="256"/>
      <c r="AJ136" s="256"/>
      <c r="AK136" s="256"/>
      <c r="AL136" s="256"/>
    </row>
    <row r="137" spans="1:38" hidden="1" x14ac:dyDescent="0.25">
      <c r="A137" s="260"/>
      <c r="B137" s="277"/>
      <c r="C137" s="228"/>
      <c r="D137" s="255" t="s">
        <v>2160</v>
      </c>
      <c r="E137" s="166" t="e">
        <f>E136-$D$136</f>
        <v>#REF!</v>
      </c>
      <c r="F137" s="166" t="e">
        <f>F136-$D$136</f>
        <v>#REF!</v>
      </c>
      <c r="G137" s="166" t="e">
        <f>G136-$D$136</f>
        <v>#REF!</v>
      </c>
      <c r="H137" s="166" t="e">
        <f>H136-$D$136</f>
        <v>#REF!</v>
      </c>
      <c r="I137" s="166" t="e">
        <f>I136-$D$136</f>
        <v>#REF!</v>
      </c>
      <c r="J137" s="260"/>
      <c r="K137" s="260"/>
      <c r="L137" s="260"/>
      <c r="M137" s="260"/>
      <c r="N137" s="260"/>
      <c r="O137" s="260"/>
      <c r="P137" s="260"/>
      <c r="Q137" s="198"/>
      <c r="R137" s="119"/>
      <c r="T137" s="119"/>
    </row>
    <row r="138" spans="1:38" hidden="1" x14ac:dyDescent="0.25">
      <c r="A138" s="260"/>
      <c r="B138" s="292"/>
      <c r="C138" s="198"/>
      <c r="D138" s="198"/>
      <c r="E138" s="198"/>
      <c r="F138" s="198"/>
      <c r="G138" s="198"/>
      <c r="H138" s="198"/>
      <c r="I138" s="198"/>
      <c r="J138" s="260"/>
      <c r="K138" s="260"/>
      <c r="L138" s="260"/>
      <c r="M138" s="260"/>
      <c r="N138" s="260"/>
      <c r="O138" s="260"/>
      <c r="P138" s="260"/>
      <c r="Q138" s="198"/>
      <c r="R138" s="119"/>
      <c r="T138" s="119"/>
    </row>
    <row r="139" spans="1:38" hidden="1" x14ac:dyDescent="0.25">
      <c r="A139" s="260"/>
      <c r="B139" s="352" t="s">
        <v>2161</v>
      </c>
      <c r="C139" s="353"/>
      <c r="D139" s="353"/>
      <c r="E139" s="353"/>
      <c r="F139" s="353"/>
      <c r="G139" s="353"/>
      <c r="H139" s="353"/>
      <c r="I139" s="197"/>
      <c r="J139" s="260"/>
      <c r="K139" s="260"/>
      <c r="L139" s="260"/>
      <c r="M139" s="260"/>
      <c r="N139" s="260"/>
      <c r="O139" s="260"/>
      <c r="P139" s="260"/>
      <c r="Q139" s="198"/>
      <c r="R139" s="119"/>
      <c r="S139" s="119"/>
      <c r="T139" s="119"/>
      <c r="U139" s="119"/>
      <c r="V139" s="119"/>
      <c r="W139" s="119"/>
      <c r="X139" s="119"/>
      <c r="AH139" s="256"/>
      <c r="AI139" s="256"/>
      <c r="AJ139" s="256"/>
      <c r="AK139" s="256"/>
      <c r="AL139" s="256"/>
    </row>
    <row r="140" spans="1:38" ht="45" hidden="1" x14ac:dyDescent="0.25">
      <c r="A140" s="260"/>
      <c r="B140" s="249" t="s">
        <v>2064</v>
      </c>
      <c r="C140" s="151" t="s">
        <v>2135</v>
      </c>
      <c r="D140" s="808" t="s">
        <v>2119</v>
      </c>
      <c r="E140" s="227" t="s">
        <v>1892</v>
      </c>
      <c r="F140" s="227" t="s">
        <v>1893</v>
      </c>
      <c r="G140" s="150" t="s">
        <v>2089</v>
      </c>
      <c r="H140" s="150" t="s">
        <v>2090</v>
      </c>
      <c r="I140" s="227" t="s">
        <v>2091</v>
      </c>
      <c r="J140" s="260"/>
      <c r="K140" s="260"/>
      <c r="L140" s="260"/>
      <c r="M140" s="260"/>
      <c r="N140" s="260"/>
      <c r="O140" s="260"/>
      <c r="P140" s="260"/>
      <c r="Q140" s="198"/>
      <c r="R140" s="119"/>
      <c r="S140" s="119"/>
      <c r="T140" s="119"/>
      <c r="U140" s="119"/>
      <c r="V140" s="119"/>
      <c r="W140" s="119"/>
      <c r="X140" s="119"/>
      <c r="AH140" s="256"/>
      <c r="AI140" s="256"/>
      <c r="AJ140" s="256"/>
      <c r="AK140" s="256"/>
      <c r="AL140" s="256"/>
    </row>
    <row r="141" spans="1:38" hidden="1" x14ac:dyDescent="0.25">
      <c r="A141" s="260"/>
      <c r="B141" s="309" t="e">
        <f>B129</f>
        <v>#REF!</v>
      </c>
      <c r="C141" s="135">
        <f>'Capacity inputs'!G21</f>
        <v>0</v>
      </c>
      <c r="D141" s="114">
        <f>'Financial impact (cash)'!D13*'Capacity (local prices)'!$C141</f>
        <v>0</v>
      </c>
      <c r="E141" s="114">
        <f>'Financial impact (cash)'!E13*'Capacity (local prices)'!$C141</f>
        <v>0</v>
      </c>
      <c r="F141" s="114">
        <f>'Financial impact (cash)'!F13*'Capacity (local prices)'!$C141</f>
        <v>0</v>
      </c>
      <c r="G141" s="114">
        <f>'Financial impact (cash)'!G13*'Capacity (local prices)'!$C141</f>
        <v>0</v>
      </c>
      <c r="H141" s="114">
        <f>'Financial impact (cash)'!H13*'Capacity (local prices)'!$C141</f>
        <v>0</v>
      </c>
      <c r="I141" s="114">
        <f>'Financial impact (cash)'!I13*'Capacity (local prices)'!$C141</f>
        <v>0</v>
      </c>
      <c r="J141" s="260"/>
      <c r="K141" s="260"/>
      <c r="L141" s="260"/>
      <c r="M141" s="260"/>
      <c r="N141" s="260"/>
      <c r="O141" s="260"/>
      <c r="P141" s="260"/>
      <c r="Q141" s="198"/>
      <c r="R141" s="119"/>
      <c r="S141" s="119"/>
      <c r="T141" s="119"/>
      <c r="U141" s="119"/>
      <c r="V141" s="119"/>
      <c r="W141" s="119"/>
      <c r="X141" s="119"/>
      <c r="AH141" s="256"/>
      <c r="AI141" s="256"/>
      <c r="AJ141" s="256"/>
      <c r="AK141" s="256"/>
      <c r="AL141" s="256"/>
    </row>
    <row r="142" spans="1:38" hidden="1" x14ac:dyDescent="0.25">
      <c r="A142" s="260"/>
      <c r="B142" s="309" t="e">
        <f t="shared" ref="B142:B147" si="48">B130</f>
        <v>#REF!</v>
      </c>
      <c r="C142" s="135">
        <f>'Capacity inputs'!H21</f>
        <v>0</v>
      </c>
      <c r="D142" s="114">
        <f>'Financial impact (cash)'!D15*'Capacity (local prices)'!$C142</f>
        <v>0</v>
      </c>
      <c r="E142" s="114">
        <f>'Financial impact (cash)'!E15*'Capacity (local prices)'!$C142</f>
        <v>0</v>
      </c>
      <c r="F142" s="114">
        <f>'Financial impact (cash)'!F15*'Capacity (local prices)'!$C142</f>
        <v>0</v>
      </c>
      <c r="G142" s="114">
        <f>'Financial impact (cash)'!G15*'Capacity (local prices)'!$C142</f>
        <v>0</v>
      </c>
      <c r="H142" s="114">
        <f>'Financial impact (cash)'!H15*'Capacity (local prices)'!$C142</f>
        <v>0</v>
      </c>
      <c r="I142" s="114">
        <f>'Financial impact (cash)'!I15*'Capacity (local prices)'!$C142</f>
        <v>0</v>
      </c>
      <c r="J142" s="260"/>
      <c r="K142" s="260"/>
      <c r="L142" s="260"/>
      <c r="M142" s="260"/>
      <c r="N142" s="260"/>
      <c r="O142" s="260"/>
      <c r="P142" s="260"/>
      <c r="Q142" s="198"/>
      <c r="R142" s="119"/>
      <c r="S142" s="119"/>
      <c r="T142" s="119"/>
      <c r="U142" s="119"/>
      <c r="V142" s="119"/>
      <c r="W142" s="119"/>
      <c r="X142" s="119"/>
      <c r="AH142" s="256"/>
      <c r="AI142" s="256"/>
      <c r="AJ142" s="256"/>
      <c r="AK142" s="256"/>
      <c r="AL142" s="256"/>
    </row>
    <row r="143" spans="1:38" hidden="1" x14ac:dyDescent="0.25">
      <c r="A143" s="260"/>
      <c r="B143" s="309" t="str">
        <f t="shared" si="48"/>
        <v>Berotralstat (oral)</v>
      </c>
      <c r="C143" s="135">
        <f>'Capacity inputs'!I21</f>
        <v>0</v>
      </c>
      <c r="D143" s="114">
        <f>'Financial impact (cash)'!D16*'Capacity (local prices)'!$C143</f>
        <v>0</v>
      </c>
      <c r="E143" s="114">
        <f>'Financial impact (cash)'!E16*'Capacity (local prices)'!$C143</f>
        <v>0</v>
      </c>
      <c r="F143" s="114">
        <f>'Financial impact (cash)'!F16*'Capacity (local prices)'!$C143</f>
        <v>0</v>
      </c>
      <c r="G143" s="114">
        <f>'Financial impact (cash)'!G16*'Capacity (local prices)'!$C143</f>
        <v>0</v>
      </c>
      <c r="H143" s="114">
        <f>'Financial impact (cash)'!H16*'Capacity (local prices)'!$C143</f>
        <v>0</v>
      </c>
      <c r="I143" s="114">
        <f>'Financial impact (cash)'!I16*'Capacity (local prices)'!$C143</f>
        <v>0</v>
      </c>
      <c r="J143" s="260"/>
      <c r="K143" s="260"/>
      <c r="L143" s="260"/>
      <c r="M143" s="260"/>
      <c r="N143" s="260"/>
      <c r="O143" s="260"/>
      <c r="P143" s="260"/>
      <c r="Q143" s="198"/>
      <c r="R143" s="119"/>
      <c r="S143" s="119"/>
      <c r="T143" s="119"/>
      <c r="U143" s="119"/>
      <c r="V143" s="119"/>
      <c r="W143" s="119"/>
      <c r="X143" s="119"/>
      <c r="AH143" s="256"/>
      <c r="AI143" s="256"/>
      <c r="AJ143" s="256"/>
      <c r="AK143" s="256"/>
      <c r="AL143" s="256"/>
    </row>
    <row r="144" spans="1:38" hidden="1" x14ac:dyDescent="0.25">
      <c r="A144" s="260"/>
      <c r="B144" s="309" t="e">
        <f t="shared" si="48"/>
        <v>#REF!</v>
      </c>
      <c r="C144" s="135">
        <f>'Capacity inputs'!J21</f>
        <v>0</v>
      </c>
      <c r="D144" s="114">
        <f>'Financial impact (cash)'!D17*'Capacity (local prices)'!$C144</f>
        <v>0</v>
      </c>
      <c r="E144" s="114">
        <f>'Financial impact (cash)'!E17*'Capacity (local prices)'!$C144</f>
        <v>0</v>
      </c>
      <c r="F144" s="114">
        <f>'Financial impact (cash)'!F17*'Capacity (local prices)'!$C144</f>
        <v>0</v>
      </c>
      <c r="G144" s="114">
        <f>'Financial impact (cash)'!G17*'Capacity (local prices)'!$C144</f>
        <v>0</v>
      </c>
      <c r="H144" s="114">
        <f>'Financial impact (cash)'!H17*'Capacity (local prices)'!$C144</f>
        <v>0</v>
      </c>
      <c r="I144" s="114">
        <f>'Financial impact (cash)'!I17*'Capacity (local prices)'!$C144</f>
        <v>0</v>
      </c>
      <c r="J144" s="260"/>
      <c r="K144" s="260"/>
      <c r="L144" s="260"/>
      <c r="M144" s="260"/>
      <c r="N144" s="260"/>
      <c r="O144" s="260"/>
      <c r="P144" s="260"/>
      <c r="Q144" s="198"/>
      <c r="R144" s="119"/>
      <c r="S144" s="119"/>
      <c r="T144" s="119"/>
      <c r="U144" s="119"/>
      <c r="V144" s="119"/>
      <c r="W144" s="119"/>
      <c r="X144" s="119"/>
      <c r="AH144" s="256"/>
      <c r="AI144" s="256"/>
      <c r="AJ144" s="256"/>
      <c r="AK144" s="256"/>
      <c r="AL144" s="256"/>
    </row>
    <row r="145" spans="1:38" hidden="1" x14ac:dyDescent="0.25">
      <c r="A145" s="260"/>
      <c r="B145" s="309" t="str">
        <f t="shared" si="48"/>
        <v>Berinert (IV)</v>
      </c>
      <c r="C145" s="135">
        <f>'Capacity inputs'!K21</f>
        <v>0</v>
      </c>
      <c r="D145" s="114">
        <f>'Financial impact (cash)'!D18*'Capacity (local prices)'!$C145</f>
        <v>0</v>
      </c>
      <c r="E145" s="114">
        <f>'Financial impact (cash)'!E18*'Capacity (local prices)'!$C145</f>
        <v>0</v>
      </c>
      <c r="F145" s="114">
        <f>'Financial impact (cash)'!F18*'Capacity (local prices)'!$C145</f>
        <v>0</v>
      </c>
      <c r="G145" s="114">
        <f>'Financial impact (cash)'!G18*'Capacity (local prices)'!$C145</f>
        <v>0</v>
      </c>
      <c r="H145" s="114">
        <f>'Financial impact (cash)'!H18*'Capacity (local prices)'!$C145</f>
        <v>0</v>
      </c>
      <c r="I145" s="114">
        <f>'Financial impact (cash)'!I18*'Capacity (local prices)'!$C145</f>
        <v>0</v>
      </c>
      <c r="J145" s="260"/>
      <c r="K145" s="260"/>
      <c r="L145" s="260"/>
      <c r="M145" s="260"/>
      <c r="N145" s="260"/>
      <c r="O145" s="260"/>
      <c r="P145" s="260"/>
      <c r="Q145" s="198"/>
      <c r="R145" s="119"/>
      <c r="S145" s="119"/>
      <c r="T145" s="119"/>
      <c r="U145" s="119"/>
      <c r="V145" s="119"/>
      <c r="W145" s="119"/>
      <c r="X145" s="119"/>
      <c r="AH145" s="256"/>
      <c r="AI145" s="256"/>
      <c r="AJ145" s="256"/>
      <c r="AK145" s="256"/>
      <c r="AL145" s="256"/>
    </row>
    <row r="146" spans="1:38" hidden="1" x14ac:dyDescent="0.25">
      <c r="A146" s="260"/>
      <c r="B146" s="309" t="e">
        <f t="shared" si="48"/>
        <v>#REF!</v>
      </c>
      <c r="C146" s="135" t="e">
        <f>'Capacity inputs'!#REF!</f>
        <v>#REF!</v>
      </c>
      <c r="D146" s="114" t="e">
        <f>'Financial impact (cash)'!#REF!*'Capacity (local prices)'!$C146</f>
        <v>#REF!</v>
      </c>
      <c r="E146" s="114" t="e">
        <f>'Financial impact (cash)'!#REF!*'Capacity (local prices)'!$C146</f>
        <v>#REF!</v>
      </c>
      <c r="F146" s="114" t="e">
        <f>'Financial impact (cash)'!#REF!*'Capacity (local prices)'!$C146</f>
        <v>#REF!</v>
      </c>
      <c r="G146" s="114" t="e">
        <f>'Financial impact (cash)'!#REF!*'Capacity (local prices)'!$C146</f>
        <v>#REF!</v>
      </c>
      <c r="H146" s="114" t="e">
        <f>'Financial impact (cash)'!#REF!*'Capacity (local prices)'!$C146</f>
        <v>#REF!</v>
      </c>
      <c r="I146" s="114" t="e">
        <f>'Financial impact (cash)'!#REF!*'Capacity (local prices)'!$C146</f>
        <v>#REF!</v>
      </c>
      <c r="J146" s="260"/>
      <c r="K146" s="260"/>
      <c r="L146" s="260"/>
      <c r="M146" s="260"/>
      <c r="N146" s="260"/>
      <c r="O146" s="260"/>
      <c r="P146" s="260"/>
      <c r="Q146" s="198"/>
      <c r="R146" s="119"/>
      <c r="S146" s="119"/>
      <c r="T146" s="119"/>
      <c r="U146" s="119"/>
      <c r="V146" s="119"/>
      <c r="W146" s="119"/>
      <c r="X146" s="119"/>
      <c r="AH146" s="256"/>
      <c r="AI146" s="256"/>
      <c r="AJ146" s="256"/>
      <c r="AK146" s="256"/>
      <c r="AL146" s="256"/>
    </row>
    <row r="147" spans="1:38" hidden="1" x14ac:dyDescent="0.25">
      <c r="A147" s="260"/>
      <c r="B147" s="309" t="e">
        <f t="shared" si="48"/>
        <v>#REF!</v>
      </c>
      <c r="C147" s="135" t="e">
        <f>'Capacity inputs'!#REF!</f>
        <v>#REF!</v>
      </c>
      <c r="D147" s="114" t="e">
        <f>'Financial impact (cash)'!#REF!*'Capacity (local prices)'!$C147</f>
        <v>#REF!</v>
      </c>
      <c r="E147" s="114" t="e">
        <f>'Financial impact (cash)'!#REF!*'Capacity (local prices)'!$C147</f>
        <v>#REF!</v>
      </c>
      <c r="F147" s="114" t="e">
        <f>'Financial impact (cash)'!#REF!*'Capacity (local prices)'!$C147</f>
        <v>#REF!</v>
      </c>
      <c r="G147" s="114" t="e">
        <f>'Financial impact (cash)'!#REF!*'Capacity (local prices)'!$C147</f>
        <v>#REF!</v>
      </c>
      <c r="H147" s="114" t="e">
        <f>'Financial impact (cash)'!#REF!*'Capacity (local prices)'!$C147</f>
        <v>#REF!</v>
      </c>
      <c r="I147" s="114" t="e">
        <f>'Financial impact (cash)'!#REF!*'Capacity (local prices)'!$C147</f>
        <v>#REF!</v>
      </c>
      <c r="J147" s="260"/>
      <c r="K147" s="260"/>
      <c r="L147" s="260"/>
      <c r="M147" s="260"/>
      <c r="N147" s="260"/>
      <c r="O147" s="260"/>
      <c r="P147" s="260"/>
      <c r="Q147" s="198"/>
      <c r="R147" s="119"/>
      <c r="S147" s="119"/>
      <c r="T147" s="119"/>
      <c r="U147" s="119"/>
      <c r="V147" s="119"/>
      <c r="W147" s="119"/>
      <c r="X147" s="119"/>
      <c r="AH147" s="256"/>
      <c r="AI147" s="256"/>
      <c r="AJ147" s="256"/>
      <c r="AK147" s="256"/>
      <c r="AL147" s="256"/>
    </row>
    <row r="148" spans="1:38" hidden="1" x14ac:dyDescent="0.25">
      <c r="A148" s="260"/>
      <c r="B148" s="250"/>
      <c r="C148" s="185"/>
      <c r="D148" s="166" t="e">
        <f>SUM(D141:D147)</f>
        <v>#REF!</v>
      </c>
      <c r="E148" s="166" t="e">
        <f t="shared" ref="E148:I148" si="49">SUM(E141:E147)</f>
        <v>#REF!</v>
      </c>
      <c r="F148" s="166" t="e">
        <f t="shared" si="49"/>
        <v>#REF!</v>
      </c>
      <c r="G148" s="166" t="e">
        <f t="shared" si="49"/>
        <v>#REF!</v>
      </c>
      <c r="H148" s="166" t="e">
        <f t="shared" si="49"/>
        <v>#REF!</v>
      </c>
      <c r="I148" s="166" t="e">
        <f t="shared" si="49"/>
        <v>#REF!</v>
      </c>
      <c r="J148" s="260"/>
      <c r="K148" s="260"/>
      <c r="L148" s="260"/>
      <c r="M148" s="260"/>
      <c r="N148" s="260"/>
      <c r="O148" s="260"/>
      <c r="P148" s="260"/>
      <c r="Q148" s="198"/>
      <c r="R148" s="119"/>
      <c r="S148" s="119"/>
      <c r="T148" s="119"/>
      <c r="U148" s="119"/>
      <c r="V148" s="119"/>
      <c r="W148" s="119"/>
      <c r="X148" s="119"/>
      <c r="AH148" s="256"/>
      <c r="AI148" s="256"/>
      <c r="AJ148" s="256"/>
      <c r="AK148" s="256"/>
      <c r="AL148" s="256"/>
    </row>
    <row r="149" spans="1:38" hidden="1" x14ac:dyDescent="0.25">
      <c r="A149" s="260"/>
      <c r="B149" s="277"/>
      <c r="C149" s="228"/>
      <c r="D149" s="255" t="s">
        <v>2162</v>
      </c>
      <c r="E149" s="166" t="e">
        <f>E148-$D$148</f>
        <v>#REF!</v>
      </c>
      <c r="F149" s="166" t="e">
        <f>F148-$D$148</f>
        <v>#REF!</v>
      </c>
      <c r="G149" s="166" t="e">
        <f>G148-$D$148</f>
        <v>#REF!</v>
      </c>
      <c r="H149" s="166" t="e">
        <f>H148-$D$148</f>
        <v>#REF!</v>
      </c>
      <c r="I149" s="166" t="e">
        <f>I148-$D$148</f>
        <v>#REF!</v>
      </c>
      <c r="J149" s="260"/>
      <c r="K149" s="260"/>
      <c r="L149" s="260"/>
      <c r="M149" s="260"/>
      <c r="N149" s="260"/>
      <c r="O149" s="260"/>
      <c r="P149" s="260"/>
      <c r="Q149" s="198"/>
      <c r="R149" s="119"/>
      <c r="T149" s="119"/>
    </row>
    <row r="150" spans="1:38" hidden="1" x14ac:dyDescent="0.25">
      <c r="A150" s="260"/>
      <c r="B150" s="292"/>
      <c r="C150" s="198"/>
      <c r="D150" s="198"/>
      <c r="E150" s="198"/>
      <c r="F150" s="198"/>
      <c r="G150" s="198"/>
      <c r="H150" s="198"/>
      <c r="I150" s="198"/>
      <c r="J150" s="198"/>
      <c r="K150" s="198"/>
      <c r="L150" s="198"/>
      <c r="M150" s="198"/>
      <c r="N150" s="198"/>
      <c r="O150" s="198"/>
      <c r="P150" s="198"/>
      <c r="Q150" s="198"/>
      <c r="R150" s="119"/>
      <c r="T150" s="119"/>
    </row>
    <row r="151" spans="1:38" hidden="1" x14ac:dyDescent="0.25">
      <c r="A151" s="260"/>
      <c r="B151" s="352" t="s">
        <v>1997</v>
      </c>
      <c r="C151" s="353"/>
      <c r="D151" s="353"/>
      <c r="E151" s="353"/>
      <c r="F151" s="353"/>
      <c r="G151" s="353"/>
      <c r="H151" s="353"/>
      <c r="I151" s="197"/>
      <c r="J151" s="198"/>
      <c r="K151" s="198"/>
      <c r="L151" s="198"/>
      <c r="M151" s="198"/>
      <c r="N151" s="198"/>
      <c r="O151" s="198"/>
      <c r="P151" s="198"/>
      <c r="Q151" s="198"/>
      <c r="R151" s="119"/>
      <c r="S151" s="119"/>
      <c r="T151" s="119"/>
      <c r="U151" s="119"/>
      <c r="V151" s="119"/>
      <c r="W151" s="119"/>
      <c r="X151" s="119"/>
      <c r="AH151" s="256"/>
      <c r="AI151" s="256"/>
      <c r="AJ151" s="256"/>
      <c r="AK151" s="256"/>
      <c r="AL151" s="256"/>
    </row>
    <row r="152" spans="1:38" ht="45" hidden="1" x14ac:dyDescent="0.25">
      <c r="A152" s="260"/>
      <c r="B152" s="249" t="s">
        <v>2064</v>
      </c>
      <c r="C152" s="151" t="s">
        <v>2135</v>
      </c>
      <c r="D152" s="808" t="s">
        <v>2119</v>
      </c>
      <c r="E152" s="227" t="s">
        <v>1892</v>
      </c>
      <c r="F152" s="227" t="s">
        <v>1893</v>
      </c>
      <c r="G152" s="150" t="s">
        <v>2089</v>
      </c>
      <c r="H152" s="150" t="s">
        <v>2090</v>
      </c>
      <c r="I152" s="227" t="s">
        <v>2091</v>
      </c>
      <c r="J152" s="260"/>
      <c r="K152" s="260"/>
      <c r="L152" s="198"/>
      <c r="M152" s="198"/>
      <c r="N152" s="198"/>
      <c r="O152" s="198"/>
      <c r="P152" s="198"/>
      <c r="Q152" s="198"/>
      <c r="R152" s="119"/>
      <c r="S152" s="119"/>
      <c r="T152" s="119"/>
      <c r="U152" s="119"/>
      <c r="V152" s="119"/>
      <c r="W152" s="119"/>
      <c r="X152" s="119"/>
      <c r="AH152" s="256"/>
      <c r="AI152" s="256"/>
      <c r="AJ152" s="256"/>
      <c r="AK152" s="256"/>
      <c r="AL152" s="256"/>
    </row>
    <row r="153" spans="1:38" hidden="1" x14ac:dyDescent="0.25">
      <c r="A153" s="260"/>
      <c r="B153" s="309" t="e">
        <f>B141</f>
        <v>#REF!</v>
      </c>
      <c r="C153" s="135">
        <f>'Capacity inputs'!G22</f>
        <v>0</v>
      </c>
      <c r="D153" s="114">
        <f>'Financial impact (cash)'!D13*'Capacity (local prices)'!$C153</f>
        <v>0</v>
      </c>
      <c r="E153" s="114">
        <f>'Financial impact (cash)'!E13*'Capacity (local prices)'!$C153</f>
        <v>0</v>
      </c>
      <c r="F153" s="114">
        <f>'Financial impact (cash)'!F13*'Capacity (local prices)'!$C153</f>
        <v>0</v>
      </c>
      <c r="G153" s="114">
        <f>'Financial impact (cash)'!G13*'Capacity (local prices)'!$C153</f>
        <v>0</v>
      </c>
      <c r="H153" s="114">
        <f>'Financial impact (cash)'!H13*'Capacity (local prices)'!$C153</f>
        <v>0</v>
      </c>
      <c r="I153" s="114">
        <f>'Financial impact (cash)'!I13*'Capacity (local prices)'!$C153</f>
        <v>0</v>
      </c>
      <c r="J153" s="260"/>
      <c r="K153" s="260"/>
      <c r="L153" s="198"/>
      <c r="M153" s="198"/>
      <c r="N153" s="198"/>
      <c r="O153" s="198"/>
      <c r="P153" s="198"/>
      <c r="Q153" s="198"/>
      <c r="R153" s="119"/>
      <c r="S153" s="119"/>
      <c r="T153" s="119"/>
      <c r="U153" s="119"/>
      <c r="V153" s="119"/>
      <c r="W153" s="119"/>
      <c r="X153" s="119"/>
      <c r="AH153" s="256"/>
      <c r="AI153" s="256"/>
      <c r="AJ153" s="256"/>
      <c r="AK153" s="256"/>
      <c r="AL153" s="256"/>
    </row>
    <row r="154" spans="1:38" hidden="1" x14ac:dyDescent="0.25">
      <c r="A154" s="260"/>
      <c r="B154" s="309" t="e">
        <f t="shared" ref="B154:B159" si="50">B142</f>
        <v>#REF!</v>
      </c>
      <c r="C154" s="135">
        <f>'Capacity inputs'!H22</f>
        <v>0</v>
      </c>
      <c r="D154" s="114">
        <f>'Financial impact (cash)'!D15*'Capacity (local prices)'!$C154</f>
        <v>0</v>
      </c>
      <c r="E154" s="114">
        <f>'Financial impact (cash)'!E15*'Capacity (local prices)'!$C154</f>
        <v>0</v>
      </c>
      <c r="F154" s="114">
        <f>'Financial impact (cash)'!F15*'Capacity (local prices)'!$C154</f>
        <v>0</v>
      </c>
      <c r="G154" s="114">
        <f>'Financial impact (cash)'!G15*'Capacity (local prices)'!$C154</f>
        <v>0</v>
      </c>
      <c r="H154" s="114">
        <f>'Financial impact (cash)'!H15*'Capacity (local prices)'!$C154</f>
        <v>0</v>
      </c>
      <c r="I154" s="114">
        <f>'Financial impact (cash)'!I15*'Capacity (local prices)'!$C154</f>
        <v>0</v>
      </c>
      <c r="J154" s="260"/>
      <c r="K154" s="260"/>
      <c r="L154" s="198"/>
      <c r="M154" s="198"/>
      <c r="N154" s="198"/>
      <c r="O154" s="198"/>
      <c r="P154" s="198"/>
      <c r="Q154" s="198"/>
      <c r="R154" s="119"/>
      <c r="S154" s="119"/>
      <c r="T154" s="119"/>
      <c r="U154" s="119"/>
      <c r="V154" s="119"/>
      <c r="W154" s="119"/>
      <c r="X154" s="119"/>
      <c r="AH154" s="256"/>
      <c r="AI154" s="256"/>
      <c r="AJ154" s="256"/>
      <c r="AK154" s="256"/>
      <c r="AL154" s="256"/>
    </row>
    <row r="155" spans="1:38" hidden="1" x14ac:dyDescent="0.25">
      <c r="A155" s="260"/>
      <c r="B155" s="309" t="str">
        <f t="shared" si="50"/>
        <v>Berotralstat (oral)</v>
      </c>
      <c r="C155" s="135">
        <f>'Capacity inputs'!I22</f>
        <v>0</v>
      </c>
      <c r="D155" s="114">
        <f>'Financial impact (cash)'!D16*'Capacity (local prices)'!$C155</f>
        <v>0</v>
      </c>
      <c r="E155" s="114">
        <f>'Financial impact (cash)'!E16*'Capacity (local prices)'!$C155</f>
        <v>0</v>
      </c>
      <c r="F155" s="114">
        <f>'Financial impact (cash)'!F16*'Capacity (local prices)'!$C155</f>
        <v>0</v>
      </c>
      <c r="G155" s="114">
        <f>'Financial impact (cash)'!G16*'Capacity (local prices)'!$C155</f>
        <v>0</v>
      </c>
      <c r="H155" s="114">
        <f>'Financial impact (cash)'!H16*'Capacity (local prices)'!$C155</f>
        <v>0</v>
      </c>
      <c r="I155" s="114">
        <f>'Financial impact (cash)'!I16*'Capacity (local prices)'!$C155</f>
        <v>0</v>
      </c>
      <c r="J155" s="260"/>
      <c r="K155" s="260"/>
      <c r="L155" s="198"/>
      <c r="M155" s="198"/>
      <c r="N155" s="198"/>
      <c r="O155" s="198"/>
      <c r="P155" s="198"/>
      <c r="Q155" s="198"/>
      <c r="R155" s="119"/>
      <c r="S155" s="119"/>
      <c r="T155" s="119"/>
      <c r="U155" s="119"/>
      <c r="V155" s="119"/>
      <c r="W155" s="119"/>
      <c r="X155" s="119"/>
      <c r="AH155" s="256"/>
      <c r="AI155" s="256"/>
      <c r="AJ155" s="256"/>
      <c r="AK155" s="256"/>
      <c r="AL155" s="256"/>
    </row>
    <row r="156" spans="1:38" hidden="1" x14ac:dyDescent="0.25">
      <c r="A156" s="260"/>
      <c r="B156" s="309" t="e">
        <f t="shared" si="50"/>
        <v>#REF!</v>
      </c>
      <c r="C156" s="135">
        <f>'Capacity inputs'!J22</f>
        <v>0</v>
      </c>
      <c r="D156" s="114">
        <f>'Financial impact (cash)'!D17*'Capacity (local prices)'!$C156</f>
        <v>0</v>
      </c>
      <c r="E156" s="114">
        <f>'Financial impact (cash)'!E17*'Capacity (local prices)'!$C156</f>
        <v>0</v>
      </c>
      <c r="F156" s="114">
        <f>'Financial impact (cash)'!F17*'Capacity (local prices)'!$C156</f>
        <v>0</v>
      </c>
      <c r="G156" s="114">
        <f>'Financial impact (cash)'!G17*'Capacity (local prices)'!$C156</f>
        <v>0</v>
      </c>
      <c r="H156" s="114">
        <f>'Financial impact (cash)'!H17*'Capacity (local prices)'!$C156</f>
        <v>0</v>
      </c>
      <c r="I156" s="114">
        <f>'Financial impact (cash)'!I17*'Capacity (local prices)'!$C156</f>
        <v>0</v>
      </c>
      <c r="J156" s="260"/>
      <c r="K156" s="260"/>
      <c r="L156" s="198"/>
      <c r="M156" s="198"/>
      <c r="N156" s="198"/>
      <c r="O156" s="198"/>
      <c r="P156" s="198"/>
      <c r="Q156" s="198"/>
      <c r="R156" s="119"/>
      <c r="S156" s="119"/>
      <c r="T156" s="119"/>
      <c r="U156" s="119"/>
      <c r="V156" s="119"/>
      <c r="W156" s="119"/>
      <c r="X156" s="119"/>
      <c r="AH156" s="256"/>
      <c r="AI156" s="256"/>
      <c r="AJ156" s="256"/>
      <c r="AK156" s="256"/>
      <c r="AL156" s="256"/>
    </row>
    <row r="157" spans="1:38" hidden="1" x14ac:dyDescent="0.25">
      <c r="A157" s="260"/>
      <c r="B157" s="309" t="str">
        <f t="shared" si="50"/>
        <v>Berinert (IV)</v>
      </c>
      <c r="C157" s="135">
        <f>'Capacity inputs'!K22</f>
        <v>0</v>
      </c>
      <c r="D157" s="114">
        <f>'Financial impact (cash)'!D18*'Capacity (local prices)'!$C157</f>
        <v>0</v>
      </c>
      <c r="E157" s="114">
        <f>'Financial impact (cash)'!E18*'Capacity (local prices)'!$C157</f>
        <v>0</v>
      </c>
      <c r="F157" s="114">
        <f>'Financial impact (cash)'!F18*'Capacity (local prices)'!$C157</f>
        <v>0</v>
      </c>
      <c r="G157" s="114">
        <f>'Financial impact (cash)'!G18*'Capacity (local prices)'!$C157</f>
        <v>0</v>
      </c>
      <c r="H157" s="114">
        <f>'Financial impact (cash)'!H18*'Capacity (local prices)'!$C157</f>
        <v>0</v>
      </c>
      <c r="I157" s="114">
        <f>'Financial impact (cash)'!I18*'Capacity (local prices)'!$C157</f>
        <v>0</v>
      </c>
      <c r="J157" s="260"/>
      <c r="K157" s="260"/>
      <c r="L157" s="198"/>
      <c r="M157" s="198"/>
      <c r="N157" s="198"/>
      <c r="O157" s="198"/>
      <c r="P157" s="198"/>
      <c r="Q157" s="198"/>
      <c r="R157" s="119"/>
      <c r="S157" s="119"/>
      <c r="T157" s="119"/>
      <c r="U157" s="119"/>
      <c r="V157" s="119"/>
      <c r="W157" s="119"/>
      <c r="X157" s="119"/>
      <c r="AH157" s="256"/>
      <c r="AI157" s="256"/>
      <c r="AJ157" s="256"/>
      <c r="AK157" s="256"/>
      <c r="AL157" s="256"/>
    </row>
    <row r="158" spans="1:38" hidden="1" x14ac:dyDescent="0.25">
      <c r="A158" s="260"/>
      <c r="B158" s="309" t="e">
        <f t="shared" si="50"/>
        <v>#REF!</v>
      </c>
      <c r="C158" s="135" t="e">
        <f>'Capacity inputs'!#REF!</f>
        <v>#REF!</v>
      </c>
      <c r="D158" s="114" t="e">
        <f>'Financial impact (cash)'!#REF!*'Capacity (local prices)'!$C158</f>
        <v>#REF!</v>
      </c>
      <c r="E158" s="114" t="e">
        <f>'Financial impact (cash)'!#REF!*'Capacity (local prices)'!$C158</f>
        <v>#REF!</v>
      </c>
      <c r="F158" s="114" t="e">
        <f>'Financial impact (cash)'!#REF!*'Capacity (local prices)'!$C158</f>
        <v>#REF!</v>
      </c>
      <c r="G158" s="114" t="e">
        <f>'Financial impact (cash)'!#REF!*'Capacity (local prices)'!$C158</f>
        <v>#REF!</v>
      </c>
      <c r="H158" s="114" t="e">
        <f>'Financial impact (cash)'!#REF!*'Capacity (local prices)'!$C158</f>
        <v>#REF!</v>
      </c>
      <c r="I158" s="114" t="e">
        <f>'Financial impact (cash)'!#REF!*'Capacity (local prices)'!$C158</f>
        <v>#REF!</v>
      </c>
      <c r="J158" s="260"/>
      <c r="K158" s="260"/>
      <c r="L158" s="198"/>
      <c r="M158" s="198"/>
      <c r="N158" s="198"/>
      <c r="O158" s="198"/>
      <c r="P158" s="198"/>
      <c r="Q158" s="198"/>
      <c r="R158" s="119"/>
      <c r="S158" s="119"/>
      <c r="T158" s="119"/>
      <c r="U158" s="119"/>
      <c r="V158" s="119"/>
      <c r="W158" s="119"/>
      <c r="X158" s="119"/>
      <c r="AH158" s="256"/>
      <c r="AI158" s="256"/>
      <c r="AJ158" s="256"/>
      <c r="AK158" s="256"/>
      <c r="AL158" s="256"/>
    </row>
    <row r="159" spans="1:38" hidden="1" x14ac:dyDescent="0.25">
      <c r="A159" s="260"/>
      <c r="B159" s="309" t="e">
        <f t="shared" si="50"/>
        <v>#REF!</v>
      </c>
      <c r="C159" s="135" t="e">
        <f>'Capacity inputs'!#REF!</f>
        <v>#REF!</v>
      </c>
      <c r="D159" s="114" t="e">
        <f>'Financial impact (cash)'!#REF!*'Capacity (local prices)'!$C159</f>
        <v>#REF!</v>
      </c>
      <c r="E159" s="114" t="e">
        <f>'Financial impact (cash)'!#REF!*'Capacity (local prices)'!$C159</f>
        <v>#REF!</v>
      </c>
      <c r="F159" s="114" t="e">
        <f>'Financial impact (cash)'!#REF!*'Capacity (local prices)'!$C159</f>
        <v>#REF!</v>
      </c>
      <c r="G159" s="114" t="e">
        <f>'Financial impact (cash)'!#REF!*'Capacity (local prices)'!$C159</f>
        <v>#REF!</v>
      </c>
      <c r="H159" s="114" t="e">
        <f>'Financial impact (cash)'!#REF!*'Capacity (local prices)'!$C159</f>
        <v>#REF!</v>
      </c>
      <c r="I159" s="114" t="e">
        <f>'Financial impact (cash)'!#REF!*'Capacity (local prices)'!$C159</f>
        <v>#REF!</v>
      </c>
      <c r="J159" s="260"/>
      <c r="K159" s="260"/>
      <c r="L159" s="198"/>
      <c r="M159" s="198"/>
      <c r="N159" s="198"/>
      <c r="O159" s="198"/>
      <c r="P159" s="198"/>
      <c r="Q159" s="198"/>
      <c r="R159" s="119"/>
      <c r="S159" s="119"/>
      <c r="T159" s="119"/>
      <c r="U159" s="119"/>
      <c r="V159" s="119"/>
      <c r="W159" s="119"/>
      <c r="X159" s="119"/>
      <c r="AH159" s="256"/>
      <c r="AI159" s="256"/>
      <c r="AJ159" s="256"/>
      <c r="AK159" s="256"/>
      <c r="AL159" s="256"/>
    </row>
    <row r="160" spans="1:38" hidden="1" x14ac:dyDescent="0.25">
      <c r="A160" s="260"/>
      <c r="B160" s="250"/>
      <c r="C160" s="185"/>
      <c r="D160" s="166" t="e">
        <f>SUM(D153:D159)</f>
        <v>#REF!</v>
      </c>
      <c r="E160" s="166" t="e">
        <f t="shared" ref="E160:I160" si="51">SUM(E153:E159)</f>
        <v>#REF!</v>
      </c>
      <c r="F160" s="166" t="e">
        <f t="shared" si="51"/>
        <v>#REF!</v>
      </c>
      <c r="G160" s="166" t="e">
        <f t="shared" si="51"/>
        <v>#REF!</v>
      </c>
      <c r="H160" s="166" t="e">
        <f t="shared" si="51"/>
        <v>#REF!</v>
      </c>
      <c r="I160" s="166" t="e">
        <f t="shared" si="51"/>
        <v>#REF!</v>
      </c>
      <c r="J160" s="260"/>
      <c r="K160" s="260"/>
      <c r="L160" s="198"/>
      <c r="M160" s="198"/>
      <c r="N160" s="198"/>
      <c r="O160" s="198"/>
      <c r="P160" s="198"/>
      <c r="Q160" s="198"/>
      <c r="R160" s="119"/>
      <c r="S160" s="119"/>
      <c r="T160" s="119"/>
      <c r="U160" s="119"/>
      <c r="V160" s="119"/>
      <c r="W160" s="119"/>
      <c r="X160" s="119"/>
      <c r="AH160" s="256"/>
      <c r="AI160" s="256"/>
      <c r="AJ160" s="256"/>
      <c r="AK160" s="256"/>
      <c r="AL160" s="256"/>
    </row>
    <row r="161" spans="1:20" hidden="1" x14ac:dyDescent="0.25">
      <c r="A161" s="260"/>
      <c r="B161" s="277"/>
      <c r="C161" s="228"/>
      <c r="D161" s="255" t="s">
        <v>2163</v>
      </c>
      <c r="E161" s="166" t="e">
        <f>E160-$D$160</f>
        <v>#REF!</v>
      </c>
      <c r="F161" s="166" t="e">
        <f>F160-$D$160</f>
        <v>#REF!</v>
      </c>
      <c r="G161" s="166" t="e">
        <f>G160-$D$160</f>
        <v>#REF!</v>
      </c>
      <c r="H161" s="166" t="e">
        <f>H160-$D$160</f>
        <v>#REF!</v>
      </c>
      <c r="I161" s="166" t="e">
        <f>I160-$D$160</f>
        <v>#REF!</v>
      </c>
      <c r="J161" s="260"/>
      <c r="K161" s="260"/>
      <c r="L161" s="198"/>
      <c r="M161" s="198"/>
      <c r="N161" s="198"/>
      <c r="O161" s="198"/>
      <c r="P161" s="198"/>
      <c r="Q161" s="198"/>
      <c r="R161" s="119"/>
      <c r="T161" s="119"/>
    </row>
    <row r="162" spans="1:20" hidden="1" x14ac:dyDescent="0.25">
      <c r="A162" s="260"/>
      <c r="B162" s="260"/>
      <c r="C162" s="198"/>
      <c r="D162" s="260"/>
      <c r="E162" s="260"/>
      <c r="F162" s="260"/>
      <c r="G162" s="260"/>
      <c r="H162" s="260"/>
      <c r="I162" s="198"/>
      <c r="J162" s="198"/>
      <c r="K162" s="198"/>
      <c r="L162" s="198"/>
      <c r="M162" s="198"/>
      <c r="N162" s="198"/>
      <c r="O162" s="198"/>
      <c r="P162" s="198"/>
      <c r="Q162" s="198"/>
      <c r="R162" s="119"/>
      <c r="T162" s="119"/>
    </row>
    <row r="163" spans="1:20" x14ac:dyDescent="0.25">
      <c r="B163"/>
    </row>
    <row r="164" spans="1:20" x14ac:dyDescent="0.25">
      <c r="B164"/>
    </row>
    <row r="165" spans="1:20" x14ac:dyDescent="0.25">
      <c r="B165"/>
    </row>
    <row r="166" spans="1:20" x14ac:dyDescent="0.25">
      <c r="B166"/>
    </row>
    <row r="167" spans="1:20" x14ac:dyDescent="0.25">
      <c r="B167"/>
    </row>
  </sheetData>
  <sheetProtection algorithmName="SHA-512" hashValue="GNTKTVO9W0UC0dnSO8BvU/rr9pSjwqqQuq5vv2giUgBnh4Z0GfJfF5MSLJBUh49bw/kIy2dpU6ng3yWJA1t6Pg==" saltValue="8IDVLI07Qfq+eYr1sXqTXg=="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12" min="1" max="17" man="1"/>
  </rowBreaks>
  <ignoredErrors>
    <ignoredError sqref="D29 E29:I2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177"/>
  <sheetViews>
    <sheetView showGridLines="0" zoomScale="80" zoomScaleNormal="80" zoomScaleSheetLayoutView="30" workbookViewId="0">
      <selection activeCell="P176" sqref="P176"/>
    </sheetView>
  </sheetViews>
  <sheetFormatPr defaultColWidth="8.85546875" defaultRowHeight="15" x14ac:dyDescent="0.25"/>
  <cols>
    <col min="1" max="1" width="3.5703125" customWidth="1"/>
    <col min="2" max="2" width="56.5703125" style="1" customWidth="1"/>
    <col min="3" max="9" width="12.5703125" customWidth="1"/>
    <col min="10" max="10" width="1.85546875" customWidth="1"/>
    <col min="11" max="18" width="11.5703125" customWidth="1"/>
    <col min="19" max="19" width="11.42578125" customWidth="1"/>
    <col min="20" max="20" width="11.5703125" customWidth="1"/>
    <col min="21" max="26" width="10.85546875" customWidth="1"/>
    <col min="28" max="41" width="0" hidden="1" customWidth="1"/>
  </cols>
  <sheetData>
    <row r="1" spans="1:40" ht="30" customHeight="1" x14ac:dyDescent="0.25">
      <c r="B1" s="443" t="str">
        <f>'Inputs and population'!B1</f>
        <v xml:space="preserve">Garadacimab for preventing recurrent attacks of hereditary angioedema in people 12 years and over </v>
      </c>
      <c r="C1" s="113"/>
      <c r="D1" s="113"/>
      <c r="E1" s="113"/>
      <c r="F1" s="113"/>
      <c r="G1" s="113"/>
      <c r="H1" s="113"/>
      <c r="I1" s="113"/>
      <c r="J1" s="113"/>
      <c r="K1" s="113"/>
      <c r="L1" s="113"/>
      <c r="M1" s="113"/>
      <c r="N1" s="113"/>
      <c r="O1" s="113"/>
      <c r="P1" s="113"/>
      <c r="Q1" s="113"/>
      <c r="R1" s="113"/>
      <c r="S1" s="113"/>
      <c r="T1" s="113"/>
      <c r="U1" s="113"/>
      <c r="V1" s="113"/>
      <c r="W1" s="113"/>
      <c r="X1" s="113"/>
      <c r="Y1" s="113"/>
      <c r="Z1" s="113"/>
    </row>
    <row r="2" spans="1:40" ht="42.6" customHeight="1" x14ac:dyDescent="0.25">
      <c r="B2" s="189" t="s">
        <v>2164</v>
      </c>
      <c r="C2" s="113" t="s">
        <v>2032</v>
      </c>
      <c r="D2" s="113" t="s">
        <v>2032</v>
      </c>
      <c r="E2" s="113" t="s">
        <v>2032</v>
      </c>
      <c r="F2" s="113" t="s">
        <v>2032</v>
      </c>
      <c r="G2" s="113" t="s">
        <v>2032</v>
      </c>
      <c r="H2" s="113" t="s">
        <v>2032</v>
      </c>
      <c r="I2" s="113" t="s">
        <v>2032</v>
      </c>
      <c r="J2" s="113" t="s">
        <v>2032</v>
      </c>
      <c r="K2" s="113"/>
      <c r="L2" s="113" t="s">
        <v>2032</v>
      </c>
      <c r="M2" s="113" t="s">
        <v>2032</v>
      </c>
      <c r="N2" s="113" t="s">
        <v>2032</v>
      </c>
      <c r="O2" s="113" t="s">
        <v>2032</v>
      </c>
      <c r="P2" s="113" t="s">
        <v>2032</v>
      </c>
      <c r="Q2" s="113"/>
      <c r="R2" s="113"/>
      <c r="S2" s="113"/>
      <c r="T2" s="113"/>
      <c r="U2" s="113"/>
      <c r="V2" s="113"/>
      <c r="W2" s="113"/>
      <c r="X2" s="113"/>
      <c r="Y2" s="113"/>
      <c r="Z2" s="113"/>
    </row>
    <row r="3" spans="1:40" ht="14.45" customHeight="1" x14ac:dyDescent="0.25">
      <c r="B3" s="116" t="s">
        <v>2032</v>
      </c>
      <c r="C3" s="119" t="s">
        <v>2032</v>
      </c>
      <c r="D3" s="119" t="s">
        <v>2032</v>
      </c>
      <c r="E3" s="119" t="s">
        <v>2032</v>
      </c>
      <c r="F3" s="119" t="s">
        <v>2032</v>
      </c>
      <c r="G3" s="119" t="s">
        <v>2032</v>
      </c>
      <c r="H3" s="119" t="s">
        <v>2032</v>
      </c>
      <c r="I3" s="119" t="s">
        <v>2032</v>
      </c>
      <c r="J3" s="119" t="s">
        <v>2032</v>
      </c>
      <c r="K3" s="119"/>
      <c r="L3" s="119" t="s">
        <v>2032</v>
      </c>
      <c r="M3" s="119" t="s">
        <v>2032</v>
      </c>
      <c r="N3" s="119" t="s">
        <v>2032</v>
      </c>
      <c r="O3" s="119" t="s">
        <v>2032</v>
      </c>
      <c r="P3" s="119" t="s">
        <v>2032</v>
      </c>
      <c r="Q3" s="119"/>
      <c r="R3" s="119"/>
      <c r="S3" s="113"/>
      <c r="T3" s="113"/>
      <c r="U3" s="113"/>
      <c r="V3" s="113"/>
      <c r="W3" s="113"/>
      <c r="X3" s="113"/>
      <c r="Y3" s="119"/>
      <c r="Z3" s="119"/>
    </row>
    <row r="4" spans="1:40" ht="14.45" customHeight="1" x14ac:dyDescent="0.25">
      <c r="B4" t="s">
        <v>2165</v>
      </c>
      <c r="C4" s="119"/>
      <c r="D4" s="119"/>
      <c r="E4" s="119"/>
      <c r="F4" s="119"/>
      <c r="G4" s="119"/>
      <c r="H4" s="119"/>
      <c r="I4" s="119"/>
      <c r="J4" s="119"/>
      <c r="K4" s="119"/>
      <c r="L4" s="119"/>
      <c r="M4" s="119"/>
      <c r="N4" s="119"/>
      <c r="O4" s="119"/>
      <c r="P4" s="119"/>
      <c r="Q4" s="119"/>
      <c r="R4" s="119"/>
      <c r="S4" s="119"/>
      <c r="T4" s="119"/>
      <c r="U4" s="119"/>
      <c r="V4" s="119"/>
      <c r="W4" s="119"/>
      <c r="X4" s="119"/>
      <c r="Y4" s="119"/>
      <c r="Z4" s="119"/>
    </row>
    <row r="5" spans="1:40" ht="14.45" customHeight="1" x14ac:dyDescent="0.25">
      <c r="B5" s="5"/>
      <c r="F5" s="119"/>
      <c r="G5" s="119"/>
      <c r="H5" s="119"/>
      <c r="I5" s="119"/>
      <c r="J5" s="119"/>
      <c r="K5" s="119"/>
      <c r="L5" s="119"/>
      <c r="M5" s="119"/>
      <c r="N5" s="119"/>
      <c r="O5" s="119"/>
      <c r="P5" s="119"/>
      <c r="Q5" s="119"/>
      <c r="R5" s="119"/>
      <c r="S5" s="113"/>
      <c r="T5" s="113"/>
      <c r="U5" s="113"/>
      <c r="V5" s="113"/>
      <c r="W5" s="113"/>
      <c r="X5" s="113"/>
      <c r="Y5" s="119"/>
      <c r="Z5" s="119"/>
    </row>
    <row r="6" spans="1:40" ht="45" x14ac:dyDescent="0.25">
      <c r="B6" s="229" t="s">
        <v>2092</v>
      </c>
      <c r="C6" s="185"/>
      <c r="D6" s="808" t="s">
        <v>2119</v>
      </c>
      <c r="E6" s="227" t="s">
        <v>1892</v>
      </c>
      <c r="F6" s="227" t="s">
        <v>1893</v>
      </c>
      <c r="G6" s="150" t="s">
        <v>2089</v>
      </c>
      <c r="H6" s="150" t="s">
        <v>2090</v>
      </c>
      <c r="I6" s="227" t="s">
        <v>2091</v>
      </c>
      <c r="L6" s="808" t="s">
        <v>2119</v>
      </c>
      <c r="M6" s="227" t="s">
        <v>1892</v>
      </c>
      <c r="N6" s="227" t="s">
        <v>1893</v>
      </c>
      <c r="O6" s="150" t="s">
        <v>2089</v>
      </c>
      <c r="P6" s="150" t="s">
        <v>2090</v>
      </c>
      <c r="Q6" s="227" t="s">
        <v>2091</v>
      </c>
      <c r="R6" s="119"/>
      <c r="S6" s="113"/>
      <c r="T6" s="113"/>
      <c r="U6" s="113"/>
      <c r="V6" s="113"/>
      <c r="W6" s="113"/>
      <c r="X6" s="113"/>
      <c r="Y6" s="119"/>
      <c r="Z6" s="119"/>
      <c r="AJ6" s="256"/>
      <c r="AK6" s="256"/>
      <c r="AL6" s="256"/>
      <c r="AM6" s="256"/>
      <c r="AN6" s="256"/>
    </row>
    <row r="7" spans="1:40" ht="14.45" customHeight="1" x14ac:dyDescent="0.25">
      <c r="B7" s="200" t="s">
        <v>2092</v>
      </c>
      <c r="C7" s="153"/>
      <c r="D7" s="334">
        <f>'Inputs and population'!E30</f>
        <v>408.99310109190668</v>
      </c>
      <c r="E7" s="334">
        <f>'Inputs and population'!F30</f>
        <v>412.58848561106953</v>
      </c>
      <c r="F7" s="334">
        <f>'Inputs and population'!G30</f>
        <v>416.21547650649177</v>
      </c>
      <c r="G7" s="334">
        <f>'Inputs and population'!H30</f>
        <v>419.87435162412152</v>
      </c>
      <c r="H7" s="334">
        <f>'Inputs and population'!I30</f>
        <v>423.56539125240045</v>
      </c>
      <c r="I7" s="334">
        <f>'Inputs and population'!J30</f>
        <v>427.28887814373513</v>
      </c>
      <c r="P7" s="119"/>
      <c r="Q7" s="119"/>
      <c r="R7" s="119"/>
      <c r="S7" s="113"/>
      <c r="T7" s="113"/>
      <c r="U7" s="113"/>
      <c r="V7" s="113"/>
      <c r="W7" s="113"/>
      <c r="X7" s="113"/>
      <c r="Y7" s="119"/>
      <c r="Z7" s="119"/>
      <c r="AJ7" s="256"/>
      <c r="AK7" s="256"/>
      <c r="AL7" s="256"/>
      <c r="AM7" s="256"/>
      <c r="AN7" s="256"/>
    </row>
    <row r="8" spans="1:40" ht="14.45" customHeight="1" x14ac:dyDescent="0.25">
      <c r="B8"/>
      <c r="P8" s="119"/>
      <c r="Q8" s="119"/>
      <c r="R8" s="119"/>
      <c r="S8" s="113"/>
      <c r="T8" s="113"/>
      <c r="U8" s="113"/>
      <c r="V8" s="113"/>
      <c r="W8" s="113"/>
      <c r="X8" s="113"/>
      <c r="Y8" s="119"/>
      <c r="Z8" s="119"/>
      <c r="AJ8" s="256"/>
      <c r="AK8" s="256"/>
      <c r="AL8" s="256"/>
      <c r="AM8" s="256"/>
      <c r="AN8" s="256"/>
    </row>
    <row r="9" spans="1:40" ht="14.45" customHeight="1" x14ac:dyDescent="0.25">
      <c r="B9" s="249" t="s">
        <v>2129</v>
      </c>
      <c r="C9" s="361" t="s">
        <v>2130</v>
      </c>
      <c r="D9" s="381"/>
      <c r="E9" s="382"/>
      <c r="F9" s="381"/>
      <c r="G9" s="383"/>
      <c r="H9" s="384"/>
      <c r="I9" s="384"/>
      <c r="J9" s="465"/>
      <c r="K9" s="695"/>
      <c r="L9" s="548" t="s">
        <v>2099</v>
      </c>
      <c r="M9" s="548" t="s">
        <v>2099</v>
      </c>
      <c r="N9" s="548" t="s">
        <v>2099</v>
      </c>
      <c r="O9" s="548" t="s">
        <v>2099</v>
      </c>
      <c r="P9" s="548" t="s">
        <v>2099</v>
      </c>
      <c r="Q9" s="548" t="s">
        <v>2099</v>
      </c>
      <c r="R9" s="119"/>
      <c r="S9" s="113"/>
      <c r="T9" s="113"/>
      <c r="U9" s="113"/>
      <c r="V9" s="113"/>
      <c r="W9" s="113"/>
      <c r="X9" s="113"/>
      <c r="Y9" s="119"/>
      <c r="Z9" s="119"/>
      <c r="AJ9" s="256"/>
      <c r="AK9" s="256"/>
      <c r="AL9" s="256"/>
      <c r="AM9" s="256"/>
      <c r="AN9" s="256"/>
    </row>
    <row r="10" spans="1:40" ht="14.45" hidden="1" customHeight="1" x14ac:dyDescent="0.25">
      <c r="A10" s="258"/>
      <c r="B10" s="388" t="str">
        <f>B35</f>
        <v>First attendances</v>
      </c>
      <c r="C10" s="339"/>
      <c r="D10" s="370">
        <f>D42</f>
        <v>0</v>
      </c>
      <c r="E10" s="370">
        <f t="shared" ref="E10:I10" si="0">E42</f>
        <v>0</v>
      </c>
      <c r="F10" s="370">
        <f t="shared" si="0"/>
        <v>0</v>
      </c>
      <c r="G10" s="370">
        <f t="shared" si="0"/>
        <v>0</v>
      </c>
      <c r="H10" s="370">
        <f t="shared" si="0"/>
        <v>0</v>
      </c>
      <c r="I10" s="370">
        <f t="shared" si="0"/>
        <v>0</v>
      </c>
      <c r="L10" s="261" t="e">
        <f>L42</f>
        <v>#REF!</v>
      </c>
      <c r="M10" s="261" t="e">
        <f t="shared" ref="M10:Q10" si="1">M42</f>
        <v>#REF!</v>
      </c>
      <c r="N10" s="261" t="e">
        <f t="shared" si="1"/>
        <v>#REF!</v>
      </c>
      <c r="O10" s="261" t="e">
        <f t="shared" si="1"/>
        <v>#REF!</v>
      </c>
      <c r="P10" s="261" t="e">
        <f t="shared" si="1"/>
        <v>#REF!</v>
      </c>
      <c r="Q10" s="261" t="e">
        <f t="shared" si="1"/>
        <v>#REF!</v>
      </c>
      <c r="R10" s="119"/>
      <c r="S10" s="119"/>
      <c r="T10" s="119"/>
      <c r="U10" s="119"/>
      <c r="V10" s="119"/>
      <c r="W10" s="119"/>
      <c r="X10" s="119"/>
      <c r="Y10" s="119"/>
      <c r="Z10" s="119"/>
      <c r="AJ10" s="256"/>
      <c r="AK10" s="256"/>
      <c r="AL10" s="256"/>
      <c r="AM10" s="256"/>
      <c r="AN10" s="256"/>
    </row>
    <row r="11" spans="1:40" ht="14.45" hidden="1" customHeight="1" x14ac:dyDescent="0.25">
      <c r="A11" s="258"/>
      <c r="B11" s="388" t="str">
        <f>B35&amp;" - hours"</f>
        <v>First attendances - hours</v>
      </c>
      <c r="C11" s="686">
        <f>'Capacity inputs'!F13</f>
        <v>0</v>
      </c>
      <c r="D11" s="370">
        <f>D10*$C11/60</f>
        <v>0</v>
      </c>
      <c r="E11" s="370">
        <f t="shared" ref="E11:I11" si="2">E10*$C11/60</f>
        <v>0</v>
      </c>
      <c r="F11" s="370">
        <f t="shared" si="2"/>
        <v>0</v>
      </c>
      <c r="G11" s="370">
        <f t="shared" si="2"/>
        <v>0</v>
      </c>
      <c r="H11" s="370">
        <f t="shared" si="2"/>
        <v>0</v>
      </c>
      <c r="I11" s="370">
        <f t="shared" si="2"/>
        <v>0</v>
      </c>
      <c r="L11" s="687"/>
      <c r="M11" s="687"/>
      <c r="N11" s="687"/>
      <c r="O11" s="687"/>
      <c r="P11" s="687"/>
      <c r="Q11" s="687"/>
      <c r="R11" s="119"/>
      <c r="S11" s="119"/>
      <c r="T11" s="119"/>
      <c r="U11" s="119"/>
      <c r="V11" s="119"/>
      <c r="W11" s="119"/>
      <c r="X11" s="119"/>
      <c r="Y11" s="119"/>
      <c r="Z11" s="119"/>
      <c r="AJ11" s="256"/>
      <c r="AK11" s="256"/>
      <c r="AL11" s="256"/>
      <c r="AM11" s="256"/>
      <c r="AN11" s="256"/>
    </row>
    <row r="12" spans="1:40" ht="14.45" hidden="1" customHeight="1" x14ac:dyDescent="0.25">
      <c r="A12" s="258"/>
      <c r="B12" s="388" t="str">
        <f>B45</f>
        <v>Follow up attendances</v>
      </c>
      <c r="C12" s="339"/>
      <c r="D12" s="370">
        <f>D52</f>
        <v>0</v>
      </c>
      <c r="E12" s="370">
        <f t="shared" ref="E12:I12" si="3">E52</f>
        <v>0</v>
      </c>
      <c r="F12" s="370">
        <f t="shared" si="3"/>
        <v>0</v>
      </c>
      <c r="G12" s="370">
        <f t="shared" si="3"/>
        <v>0</v>
      </c>
      <c r="H12" s="370">
        <f t="shared" si="3"/>
        <v>0</v>
      </c>
      <c r="I12" s="370">
        <f t="shared" si="3"/>
        <v>0</v>
      </c>
      <c r="L12" s="261" t="e">
        <f>L52</f>
        <v>#REF!</v>
      </c>
      <c r="M12" s="261" t="e">
        <f t="shared" ref="M12:Q12" si="4">M52</f>
        <v>#REF!</v>
      </c>
      <c r="N12" s="261" t="e">
        <f t="shared" si="4"/>
        <v>#REF!</v>
      </c>
      <c r="O12" s="261" t="e">
        <f t="shared" si="4"/>
        <v>#REF!</v>
      </c>
      <c r="P12" s="261" t="e">
        <f t="shared" si="4"/>
        <v>#REF!</v>
      </c>
      <c r="Q12" s="261" t="e">
        <f t="shared" si="4"/>
        <v>#REF!</v>
      </c>
      <c r="R12" s="119"/>
      <c r="S12" s="119"/>
      <c r="T12" s="119"/>
      <c r="U12" s="119"/>
      <c r="V12" s="119"/>
      <c r="W12" s="119"/>
      <c r="X12" s="119"/>
      <c r="Y12" s="119"/>
      <c r="Z12" s="119"/>
      <c r="AJ12" s="256"/>
      <c r="AK12" s="256"/>
      <c r="AL12" s="256"/>
      <c r="AM12" s="256"/>
      <c r="AN12" s="256"/>
    </row>
    <row r="13" spans="1:40" ht="14.45" hidden="1" customHeight="1" x14ac:dyDescent="0.25">
      <c r="A13" s="258"/>
      <c r="B13" s="388" t="str">
        <f>B45&amp;" - hours"</f>
        <v>Follow up attendances - hours</v>
      </c>
      <c r="C13" s="686">
        <f>'Capacity inputs'!F14</f>
        <v>0</v>
      </c>
      <c r="D13" s="370">
        <f>$C13/60*D12</f>
        <v>0</v>
      </c>
      <c r="E13" s="370">
        <f t="shared" ref="E13:I13" si="5">$C13/60*E12</f>
        <v>0</v>
      </c>
      <c r="F13" s="370">
        <f t="shared" si="5"/>
        <v>0</v>
      </c>
      <c r="G13" s="370">
        <f t="shared" si="5"/>
        <v>0</v>
      </c>
      <c r="H13" s="370">
        <f t="shared" si="5"/>
        <v>0</v>
      </c>
      <c r="I13" s="370">
        <f t="shared" si="5"/>
        <v>0</v>
      </c>
      <c r="L13" s="687"/>
      <c r="M13" s="687"/>
      <c r="N13" s="687"/>
      <c r="O13" s="687"/>
      <c r="P13" s="687"/>
      <c r="Q13" s="687"/>
      <c r="R13" s="119"/>
      <c r="S13" s="119"/>
      <c r="T13" s="119"/>
      <c r="U13" s="119"/>
      <c r="V13" s="119"/>
      <c r="W13" s="119"/>
      <c r="X13" s="119"/>
      <c r="Y13" s="119"/>
      <c r="Z13" s="119"/>
      <c r="AJ13" s="256"/>
      <c r="AK13" s="256"/>
      <c r="AL13" s="256"/>
      <c r="AM13" s="256"/>
      <c r="AN13" s="256"/>
    </row>
    <row r="14" spans="1:40" ht="14.45" customHeight="1" x14ac:dyDescent="0.25">
      <c r="A14" s="264"/>
      <c r="B14" s="385" t="str">
        <f>B63</f>
        <v>Number of IV administrations</v>
      </c>
      <c r="C14" s="365"/>
      <c r="D14" s="364">
        <f>D66</f>
        <v>0</v>
      </c>
      <c r="E14" s="364">
        <f t="shared" ref="E14:I14" si="6">E66</f>
        <v>0</v>
      </c>
      <c r="F14" s="364">
        <f t="shared" si="6"/>
        <v>0</v>
      </c>
      <c r="G14" s="364">
        <f t="shared" si="6"/>
        <v>0</v>
      </c>
      <c r="H14" s="364">
        <f t="shared" si="6"/>
        <v>0</v>
      </c>
      <c r="I14" s="364">
        <f t="shared" si="6"/>
        <v>0</v>
      </c>
      <c r="L14" s="261">
        <f>L66</f>
        <v>0</v>
      </c>
      <c r="M14" s="261">
        <f t="shared" ref="M14:Q14" si="7">M66</f>
        <v>0</v>
      </c>
      <c r="N14" s="261">
        <f t="shared" si="7"/>
        <v>0</v>
      </c>
      <c r="O14" s="261">
        <f t="shared" si="7"/>
        <v>0</v>
      </c>
      <c r="P14" s="261">
        <f t="shared" si="7"/>
        <v>0</v>
      </c>
      <c r="Q14" s="261">
        <f t="shared" si="7"/>
        <v>0</v>
      </c>
      <c r="R14" s="119"/>
      <c r="S14" s="119"/>
      <c r="T14" s="119"/>
      <c r="U14" s="119"/>
      <c r="V14" s="119"/>
      <c r="W14" s="119"/>
      <c r="X14" s="119"/>
      <c r="Y14" s="119"/>
      <c r="Z14" s="119"/>
      <c r="AJ14" s="256"/>
      <c r="AK14" s="256"/>
      <c r="AL14" s="256"/>
      <c r="AM14" s="256"/>
      <c r="AN14" s="256"/>
    </row>
    <row r="15" spans="1:40" ht="14.45" hidden="1" customHeight="1" x14ac:dyDescent="0.25">
      <c r="A15" s="257"/>
      <c r="B15" s="386" t="str">
        <f>B70</f>
        <v>Nursing - administrations</v>
      </c>
      <c r="C15" s="391"/>
      <c r="D15" s="366" t="e">
        <f>D79</f>
        <v>#REF!</v>
      </c>
      <c r="E15" s="366" t="e">
        <f t="shared" ref="E15:I15" si="8">E79</f>
        <v>#REF!</v>
      </c>
      <c r="F15" s="366" t="e">
        <f t="shared" si="8"/>
        <v>#REF!</v>
      </c>
      <c r="G15" s="366" t="e">
        <f t="shared" si="8"/>
        <v>#REF!</v>
      </c>
      <c r="H15" s="366" t="e">
        <f t="shared" si="8"/>
        <v>#REF!</v>
      </c>
      <c r="I15" s="366" t="e">
        <f t="shared" si="8"/>
        <v>#REF!</v>
      </c>
      <c r="L15" s="184"/>
      <c r="M15" s="184"/>
      <c r="N15" s="184"/>
      <c r="O15" s="184"/>
      <c r="P15" s="363"/>
      <c r="Q15" s="363"/>
      <c r="R15" s="119"/>
      <c r="S15" s="119"/>
      <c r="T15" s="119"/>
      <c r="U15" s="119"/>
      <c r="V15" s="119"/>
      <c r="W15" s="119"/>
      <c r="X15" s="119"/>
      <c r="Y15" s="119"/>
      <c r="Z15" s="119"/>
      <c r="AJ15" s="256"/>
      <c r="AK15" s="256"/>
      <c r="AL15" s="256"/>
      <c r="AM15" s="256"/>
      <c r="AN15" s="256"/>
    </row>
    <row r="16" spans="1:40" ht="14.45" hidden="1" customHeight="1" x14ac:dyDescent="0.25">
      <c r="A16" s="257"/>
      <c r="B16" s="386" t="str">
        <f>B70&amp;" - hours"</f>
        <v>Nursing - administrations - hours</v>
      </c>
      <c r="C16" s="391"/>
      <c r="D16" s="366" t="e">
        <f>($C72*D72)+($C73*D73)+($C74*D74)+($C75*D75)+($C76*D76)+($C77*D77)+($C78*D78)</f>
        <v>#REF!</v>
      </c>
      <c r="E16" s="366" t="e">
        <f t="shared" ref="E16:I16" si="9">($C72*E72)+($C73*E73)+($C74*E74)+($C75*E75)+($C76*E76)+($C77*E77)+($C78*E78)</f>
        <v>#REF!</v>
      </c>
      <c r="F16" s="366" t="e">
        <f t="shared" si="9"/>
        <v>#REF!</v>
      </c>
      <c r="G16" s="366" t="e">
        <f t="shared" si="9"/>
        <v>#REF!</v>
      </c>
      <c r="H16" s="366" t="e">
        <f t="shared" si="9"/>
        <v>#REF!</v>
      </c>
      <c r="I16" s="366" t="e">
        <f t="shared" si="9"/>
        <v>#REF!</v>
      </c>
      <c r="L16" s="184"/>
      <c r="M16" s="184"/>
      <c r="N16" s="184"/>
      <c r="O16" s="184"/>
      <c r="P16" s="363"/>
      <c r="Q16" s="363"/>
      <c r="R16" s="119"/>
      <c r="S16" s="119"/>
      <c r="T16" s="119"/>
      <c r="U16" s="119"/>
      <c r="V16" s="119"/>
      <c r="W16" s="119"/>
      <c r="X16" s="119"/>
      <c r="Y16" s="119"/>
      <c r="Z16" s="119"/>
      <c r="AJ16" s="256"/>
      <c r="AK16" s="256"/>
      <c r="AL16" s="256"/>
      <c r="AM16" s="256"/>
      <c r="AN16" s="256"/>
    </row>
    <row r="17" spans="1:40" ht="14.45" hidden="1" customHeight="1" x14ac:dyDescent="0.25">
      <c r="A17" s="257"/>
      <c r="B17" s="386" t="str">
        <f>B82</f>
        <v>Nursing patient preparation time</v>
      </c>
      <c r="C17" s="391"/>
      <c r="D17" s="366" t="e">
        <f>D91</f>
        <v>#REF!</v>
      </c>
      <c r="E17" s="366" t="e">
        <f t="shared" ref="E17:I17" si="10">E91</f>
        <v>#REF!</v>
      </c>
      <c r="F17" s="366" t="e">
        <f t="shared" si="10"/>
        <v>#REF!</v>
      </c>
      <c r="G17" s="366" t="e">
        <f t="shared" si="10"/>
        <v>#REF!</v>
      </c>
      <c r="H17" s="366" t="e">
        <f t="shared" si="10"/>
        <v>#REF!</v>
      </c>
      <c r="I17" s="366" t="e">
        <f t="shared" si="10"/>
        <v>#REF!</v>
      </c>
      <c r="L17" s="184"/>
      <c r="M17" s="184"/>
      <c r="N17" s="184"/>
      <c r="O17" s="184"/>
      <c r="P17" s="363"/>
      <c r="Q17" s="363"/>
      <c r="R17" s="119"/>
      <c r="S17" s="119"/>
      <c r="T17" s="119"/>
      <c r="U17" s="119"/>
      <c r="V17" s="119"/>
      <c r="W17" s="119"/>
      <c r="X17" s="119"/>
      <c r="Y17" s="119"/>
      <c r="Z17" s="119"/>
      <c r="AJ17" s="256"/>
      <c r="AK17" s="256"/>
      <c r="AL17" s="256"/>
      <c r="AM17" s="256"/>
      <c r="AN17" s="256"/>
    </row>
    <row r="18" spans="1:40" ht="14.45" hidden="1" customHeight="1" x14ac:dyDescent="0.25">
      <c r="A18" s="257"/>
      <c r="B18" s="386" t="str">
        <f>B82&amp;" - hours"</f>
        <v>Nursing patient preparation time - hours</v>
      </c>
      <c r="C18" s="391"/>
      <c r="D18" s="366" t="e">
        <f>($C84*D84)+($C85*D85)+($C86*D86)+($C87*D87)+($C88*D88)+($C89*D89)+($C90*D90)</f>
        <v>#REF!</v>
      </c>
      <c r="E18" s="366" t="e">
        <f t="shared" ref="E18:I18" si="11">($C84*E84)+($C85*E85)+($C86*E86)+($C87*E87)+($C88*E88)+($C89*E89)+($C90*E90)</f>
        <v>#REF!</v>
      </c>
      <c r="F18" s="366" t="e">
        <f t="shared" si="11"/>
        <v>#REF!</v>
      </c>
      <c r="G18" s="366" t="e">
        <f t="shared" si="11"/>
        <v>#REF!</v>
      </c>
      <c r="H18" s="366" t="e">
        <f t="shared" si="11"/>
        <v>#REF!</v>
      </c>
      <c r="I18" s="366" t="e">
        <f t="shared" si="11"/>
        <v>#REF!</v>
      </c>
      <c r="L18" s="184"/>
      <c r="M18" s="184"/>
      <c r="N18" s="184"/>
      <c r="O18" s="184"/>
      <c r="P18" s="363"/>
      <c r="Q18" s="363"/>
      <c r="R18" s="119"/>
      <c r="S18" s="119"/>
      <c r="T18" s="119"/>
      <c r="U18" s="119"/>
      <c r="V18" s="119"/>
      <c r="W18" s="119"/>
      <c r="X18" s="119"/>
      <c r="Y18" s="119"/>
      <c r="Z18" s="119"/>
      <c r="AJ18" s="256"/>
      <c r="AK18" s="256"/>
      <c r="AL18" s="256"/>
      <c r="AM18" s="256"/>
      <c r="AN18" s="256"/>
    </row>
    <row r="19" spans="1:40" ht="14.45" hidden="1" customHeight="1" x14ac:dyDescent="0.25">
      <c r="A19" s="257"/>
      <c r="B19" s="386" t="str">
        <f>B94</f>
        <v>Post administration nursing time</v>
      </c>
      <c r="C19" s="391"/>
      <c r="D19" s="366" t="e">
        <f>D103</f>
        <v>#REF!</v>
      </c>
      <c r="E19" s="367" t="e">
        <f t="shared" ref="E19:I19" si="12">E103</f>
        <v>#REF!</v>
      </c>
      <c r="F19" s="366" t="e">
        <f t="shared" si="12"/>
        <v>#REF!</v>
      </c>
      <c r="G19" s="366" t="e">
        <f t="shared" si="12"/>
        <v>#REF!</v>
      </c>
      <c r="H19" s="366" t="e">
        <f t="shared" si="12"/>
        <v>#REF!</v>
      </c>
      <c r="I19" s="366" t="e">
        <f t="shared" si="12"/>
        <v>#REF!</v>
      </c>
      <c r="L19" s="184"/>
      <c r="M19" s="184"/>
      <c r="N19" s="184"/>
      <c r="O19" s="184"/>
      <c r="P19" s="363"/>
      <c r="Q19" s="363"/>
      <c r="R19" s="119"/>
      <c r="S19" s="119"/>
      <c r="T19" s="119"/>
      <c r="U19" s="119"/>
      <c r="V19" s="119"/>
      <c r="W19" s="119"/>
      <c r="X19" s="119"/>
      <c r="Y19" s="119"/>
      <c r="Z19" s="119"/>
      <c r="AJ19" s="256"/>
      <c r="AK19" s="256"/>
      <c r="AL19" s="256"/>
      <c r="AM19" s="256"/>
      <c r="AN19" s="256"/>
    </row>
    <row r="20" spans="1:40" ht="14.45" hidden="1" customHeight="1" x14ac:dyDescent="0.25">
      <c r="A20" s="257"/>
      <c r="B20" s="386" t="str">
        <f>B94&amp;" - hours"</f>
        <v>Post administration nursing time - hours</v>
      </c>
      <c r="C20" s="391"/>
      <c r="D20" s="366" t="e">
        <f>($C96*D96)+($C97*D97)+($C98*D98)+($C99*D99)+($C100*D100)+($C101*D101)+($C102*D102)</f>
        <v>#REF!</v>
      </c>
      <c r="E20" s="366" t="e">
        <f t="shared" ref="E20:I20" si="13">($C96*E96)+($C97*E97)+($C98*E98)+($C99*E99)+($C100*E100)+($C101*E101)+($C102*E102)</f>
        <v>#REF!</v>
      </c>
      <c r="F20" s="366" t="e">
        <f t="shared" si="13"/>
        <v>#REF!</v>
      </c>
      <c r="G20" s="366" t="e">
        <f t="shared" si="13"/>
        <v>#REF!</v>
      </c>
      <c r="H20" s="366" t="e">
        <f t="shared" si="13"/>
        <v>#REF!</v>
      </c>
      <c r="I20" s="366" t="e">
        <f t="shared" si="13"/>
        <v>#REF!</v>
      </c>
      <c r="L20" s="184"/>
      <c r="M20" s="184"/>
      <c r="N20" s="184"/>
      <c r="O20" s="184"/>
      <c r="P20" s="363"/>
      <c r="Q20" s="363"/>
      <c r="R20" s="119"/>
      <c r="S20" s="119"/>
      <c r="T20" s="119"/>
      <c r="U20" s="119"/>
      <c r="V20" s="119"/>
      <c r="W20" s="119"/>
      <c r="X20" s="119"/>
      <c r="Y20" s="119"/>
      <c r="Z20" s="119"/>
      <c r="AJ20" s="256"/>
      <c r="AK20" s="256"/>
      <c r="AL20" s="256"/>
      <c r="AM20" s="256"/>
      <c r="AN20" s="256"/>
    </row>
    <row r="21" spans="1:40" ht="14.45" hidden="1" customHeight="1" x14ac:dyDescent="0.25">
      <c r="A21" s="259"/>
      <c r="B21" s="387" t="str">
        <f>B107</f>
        <v>Pharmacy support</v>
      </c>
      <c r="C21" s="392"/>
      <c r="D21" s="368" t="e">
        <f>D116</f>
        <v>#REF!</v>
      </c>
      <c r="E21" s="368" t="e">
        <f t="shared" ref="E21:I21" si="14">E116</f>
        <v>#REF!</v>
      </c>
      <c r="F21" s="368" t="e">
        <f t="shared" si="14"/>
        <v>#REF!</v>
      </c>
      <c r="G21" s="368" t="e">
        <f t="shared" si="14"/>
        <v>#REF!</v>
      </c>
      <c r="H21" s="368" t="e">
        <f t="shared" si="14"/>
        <v>#REF!</v>
      </c>
      <c r="I21" s="368" t="e">
        <f t="shared" si="14"/>
        <v>#REF!</v>
      </c>
      <c r="L21" s="184"/>
      <c r="M21" s="184"/>
      <c r="N21" s="184"/>
      <c r="O21" s="184"/>
      <c r="P21" s="363"/>
      <c r="Q21" s="363"/>
      <c r="R21" s="119"/>
      <c r="S21" s="119"/>
      <c r="T21" s="119"/>
      <c r="U21" s="119"/>
      <c r="V21" s="119"/>
      <c r="W21" s="119"/>
      <c r="X21" s="119"/>
      <c r="Y21" s="119"/>
      <c r="Z21" s="119"/>
      <c r="AJ21" s="256"/>
      <c r="AK21" s="256"/>
      <c r="AL21" s="256"/>
      <c r="AM21" s="256"/>
      <c r="AN21" s="256"/>
    </row>
    <row r="22" spans="1:40" ht="14.45" hidden="1" customHeight="1" x14ac:dyDescent="0.25">
      <c r="A22" s="259"/>
      <c r="B22" s="387" t="str">
        <f>B107&amp;" - hours"</f>
        <v>Pharmacy support - hours</v>
      </c>
      <c r="C22" s="392"/>
      <c r="D22" s="368" t="e">
        <f>($C109*D109)+($C110*D110)+($C111*D111)+($C112*D112)+($C113*D113)+($C114*D114)+($C115*D115)</f>
        <v>#REF!</v>
      </c>
      <c r="E22" s="368" t="e">
        <f t="shared" ref="E22:I22" si="15">($C109*E109)+($C110*E110)+($C111*E111)+($C112*E112)+($C113*E113)+($C114*E114)+($C115*E115)</f>
        <v>#REF!</v>
      </c>
      <c r="F22" s="368" t="e">
        <f t="shared" si="15"/>
        <v>#REF!</v>
      </c>
      <c r="G22" s="368" t="e">
        <f t="shared" si="15"/>
        <v>#REF!</v>
      </c>
      <c r="H22" s="368" t="e">
        <f t="shared" si="15"/>
        <v>#REF!</v>
      </c>
      <c r="I22" s="368" t="e">
        <f t="shared" si="15"/>
        <v>#REF!</v>
      </c>
      <c r="L22" s="184"/>
      <c r="M22" s="184"/>
      <c r="N22" s="184"/>
      <c r="O22" s="184"/>
      <c r="P22" s="363"/>
      <c r="Q22" s="363"/>
      <c r="R22" s="119"/>
      <c r="S22" s="119"/>
      <c r="T22" s="119"/>
      <c r="U22" s="119"/>
      <c r="V22" s="119"/>
      <c r="W22" s="119"/>
      <c r="X22" s="119"/>
      <c r="Y22" s="119"/>
      <c r="Z22" s="119"/>
      <c r="AJ22" s="256"/>
      <c r="AK22" s="256"/>
      <c r="AL22" s="256"/>
      <c r="AM22" s="256"/>
      <c r="AN22" s="256"/>
    </row>
    <row r="23" spans="1:40" ht="14.45" hidden="1" customHeight="1" x14ac:dyDescent="0.25">
      <c r="A23" s="293"/>
      <c r="B23" s="389" t="str">
        <f>B120</f>
        <v>Appointments with supporting specialty x</v>
      </c>
      <c r="C23" s="393"/>
      <c r="D23" s="371" t="e">
        <f>D129</f>
        <v>#REF!</v>
      </c>
      <c r="E23" s="371" t="e">
        <f t="shared" ref="E23:I23" si="16">E129</f>
        <v>#REF!</v>
      </c>
      <c r="F23" s="371" t="e">
        <f t="shared" si="16"/>
        <v>#REF!</v>
      </c>
      <c r="G23" s="371" t="e">
        <f t="shared" si="16"/>
        <v>#REF!</v>
      </c>
      <c r="H23" s="371" t="e">
        <f t="shared" si="16"/>
        <v>#REF!</v>
      </c>
      <c r="I23" s="371" t="e">
        <f t="shared" si="16"/>
        <v>#REF!</v>
      </c>
      <c r="L23" s="261" t="e">
        <f>L129</f>
        <v>#REF!</v>
      </c>
      <c r="M23" s="261" t="e">
        <f t="shared" ref="M23:Q23" si="17">M129</f>
        <v>#REF!</v>
      </c>
      <c r="N23" s="261" t="e">
        <f t="shared" si="17"/>
        <v>#REF!</v>
      </c>
      <c r="O23" s="261" t="e">
        <f t="shared" si="17"/>
        <v>#REF!</v>
      </c>
      <c r="P23" s="261" t="e">
        <f t="shared" si="17"/>
        <v>#REF!</v>
      </c>
      <c r="Q23" s="261" t="e">
        <f t="shared" si="17"/>
        <v>#REF!</v>
      </c>
      <c r="R23" s="119"/>
      <c r="S23" s="119"/>
      <c r="T23" s="119"/>
      <c r="U23" s="119"/>
      <c r="V23" s="119"/>
      <c r="W23" s="119"/>
      <c r="X23" s="119"/>
      <c r="Y23" s="119"/>
      <c r="Z23" s="119"/>
      <c r="AJ23" s="256"/>
      <c r="AK23" s="256"/>
      <c r="AL23" s="256"/>
      <c r="AM23" s="256"/>
      <c r="AN23" s="256"/>
    </row>
    <row r="24" spans="1:40" ht="14.45" hidden="1" customHeight="1" x14ac:dyDescent="0.25">
      <c r="A24" s="293"/>
      <c r="B24" s="389" t="str">
        <f>B120&amp;" - hours"</f>
        <v>Appointments with supporting specialty x - hours</v>
      </c>
      <c r="C24" s="371">
        <f>'Capacity inputs'!F19</f>
        <v>0</v>
      </c>
      <c r="D24" s="371" t="e">
        <f>$C24/60*D23</f>
        <v>#REF!</v>
      </c>
      <c r="E24" s="371" t="e">
        <f t="shared" ref="E24:I24" si="18">$C24/60*E23</f>
        <v>#REF!</v>
      </c>
      <c r="F24" s="371" t="e">
        <f t="shared" si="18"/>
        <v>#REF!</v>
      </c>
      <c r="G24" s="371" t="e">
        <f t="shared" si="18"/>
        <v>#REF!</v>
      </c>
      <c r="H24" s="371" t="e">
        <f t="shared" si="18"/>
        <v>#REF!</v>
      </c>
      <c r="I24" s="371" t="e">
        <f t="shared" si="18"/>
        <v>#REF!</v>
      </c>
      <c r="L24" s="184"/>
      <c r="M24" s="184"/>
      <c r="N24" s="184"/>
      <c r="O24" s="184"/>
      <c r="P24" s="363"/>
      <c r="Q24" s="363"/>
      <c r="R24" s="119"/>
      <c r="S24" s="119"/>
      <c r="T24" s="119"/>
      <c r="U24" s="119"/>
      <c r="V24" s="119"/>
      <c r="W24" s="119"/>
      <c r="X24" s="119"/>
      <c r="Y24" s="119"/>
      <c r="Z24" s="119"/>
      <c r="AJ24" s="256"/>
      <c r="AK24" s="256"/>
      <c r="AL24" s="256"/>
      <c r="AM24" s="256"/>
      <c r="AN24" s="256"/>
    </row>
    <row r="25" spans="1:40" ht="14.45" hidden="1" customHeight="1" x14ac:dyDescent="0.25">
      <c r="A25" s="260"/>
      <c r="B25" s="390" t="str">
        <f>B133</f>
        <v>Imaging scans</v>
      </c>
      <c r="C25" s="394"/>
      <c r="D25" s="372" t="e">
        <f>D142</f>
        <v>#REF!</v>
      </c>
      <c r="E25" s="372" t="e">
        <f t="shared" ref="E25:I25" si="19">E142</f>
        <v>#REF!</v>
      </c>
      <c r="F25" s="372" t="e">
        <f t="shared" si="19"/>
        <v>#REF!</v>
      </c>
      <c r="G25" s="372" t="e">
        <f t="shared" si="19"/>
        <v>#REF!</v>
      </c>
      <c r="H25" s="372" t="e">
        <f t="shared" si="19"/>
        <v>#REF!</v>
      </c>
      <c r="I25" s="372" t="e">
        <f t="shared" si="19"/>
        <v>#REF!</v>
      </c>
      <c r="L25" s="261" t="e">
        <f>L142</f>
        <v>#REF!</v>
      </c>
      <c r="M25" s="261" t="e">
        <f t="shared" ref="M25:Q25" si="20">M142</f>
        <v>#REF!</v>
      </c>
      <c r="N25" s="261" t="e">
        <f t="shared" si="20"/>
        <v>#REF!</v>
      </c>
      <c r="O25" s="261" t="e">
        <f t="shared" si="20"/>
        <v>#REF!</v>
      </c>
      <c r="P25" s="261" t="e">
        <f t="shared" si="20"/>
        <v>#REF!</v>
      </c>
      <c r="Q25" s="261" t="e">
        <f t="shared" si="20"/>
        <v>#REF!</v>
      </c>
      <c r="R25" s="119"/>
      <c r="S25" s="119"/>
      <c r="T25" s="119"/>
      <c r="U25" s="119"/>
      <c r="V25" s="119"/>
      <c r="W25" s="119"/>
      <c r="X25" s="119"/>
      <c r="Y25" s="119"/>
      <c r="Z25" s="119"/>
      <c r="AJ25" s="256"/>
      <c r="AK25" s="256"/>
      <c r="AL25" s="256"/>
      <c r="AM25" s="256"/>
      <c r="AN25" s="256"/>
    </row>
    <row r="26" spans="1:40" ht="14.45" hidden="1" customHeight="1" x14ac:dyDescent="0.25">
      <c r="A26" s="260"/>
      <c r="B26" s="390" t="str">
        <f>B133&amp;" - hours"</f>
        <v>Imaging scans - hours</v>
      </c>
      <c r="C26" s="372">
        <f>'Capacity inputs'!F20</f>
        <v>0</v>
      </c>
      <c r="D26" s="372" t="e">
        <f>$C$26/60*D25</f>
        <v>#REF!</v>
      </c>
      <c r="E26" s="372" t="e">
        <f t="shared" ref="E26:I26" si="21">$C$26/60*E25</f>
        <v>#REF!</v>
      </c>
      <c r="F26" s="372" t="e">
        <f t="shared" si="21"/>
        <v>#REF!</v>
      </c>
      <c r="G26" s="372" t="e">
        <f t="shared" si="21"/>
        <v>#REF!</v>
      </c>
      <c r="H26" s="372" t="e">
        <f t="shared" si="21"/>
        <v>#REF!</v>
      </c>
      <c r="I26" s="372" t="e">
        <f t="shared" si="21"/>
        <v>#REF!</v>
      </c>
      <c r="L26" s="687"/>
      <c r="M26" s="687"/>
      <c r="N26" s="687"/>
      <c r="O26" s="687"/>
      <c r="P26" s="687"/>
      <c r="Q26" s="687"/>
      <c r="R26" s="119"/>
      <c r="S26" s="119"/>
      <c r="T26" s="119"/>
      <c r="U26" s="119"/>
      <c r="V26" s="119"/>
      <c r="W26" s="119"/>
      <c r="X26" s="119"/>
      <c r="Y26" s="119"/>
      <c r="Z26" s="119"/>
      <c r="AJ26" s="256"/>
      <c r="AK26" s="256"/>
      <c r="AL26" s="256"/>
      <c r="AM26" s="256"/>
      <c r="AN26" s="256"/>
    </row>
    <row r="27" spans="1:40" ht="14.45" hidden="1" customHeight="1" x14ac:dyDescent="0.25">
      <c r="A27" s="260"/>
      <c r="B27" s="390" t="str">
        <f>B145</f>
        <v>Pathology tests</v>
      </c>
      <c r="C27" s="394"/>
      <c r="D27" s="372" t="e">
        <f>D154</f>
        <v>#REF!</v>
      </c>
      <c r="E27" s="372" t="e">
        <f t="shared" ref="E27:I27" si="22">E154</f>
        <v>#REF!</v>
      </c>
      <c r="F27" s="372" t="e">
        <f t="shared" si="22"/>
        <v>#REF!</v>
      </c>
      <c r="G27" s="372" t="e">
        <f t="shared" si="22"/>
        <v>#REF!</v>
      </c>
      <c r="H27" s="372" t="e">
        <f t="shared" si="22"/>
        <v>#REF!</v>
      </c>
      <c r="I27" s="372" t="e">
        <f t="shared" si="22"/>
        <v>#REF!</v>
      </c>
      <c r="L27" s="184"/>
      <c r="M27" s="184"/>
      <c r="N27" s="184"/>
      <c r="O27" s="184"/>
      <c r="P27" s="363"/>
      <c r="Q27" s="363"/>
      <c r="R27" s="119"/>
      <c r="S27" s="119"/>
      <c r="T27" s="119"/>
      <c r="U27" s="119"/>
      <c r="V27" s="119"/>
      <c r="W27" s="119"/>
      <c r="X27" s="119"/>
      <c r="Y27" s="119"/>
      <c r="Z27" s="119"/>
      <c r="AJ27" s="256"/>
      <c r="AK27" s="256"/>
      <c r="AL27" s="256"/>
      <c r="AM27" s="256"/>
      <c r="AN27" s="256"/>
    </row>
    <row r="28" spans="1:40" ht="14.45" hidden="1" customHeight="1" x14ac:dyDescent="0.25">
      <c r="A28" s="260"/>
      <c r="B28" s="390" t="str">
        <f>B145&amp;" - hours"</f>
        <v>Pathology tests - hours</v>
      </c>
      <c r="C28" s="372">
        <f>'Capacity inputs'!F21</f>
        <v>0</v>
      </c>
      <c r="D28" s="372" t="e">
        <f>$C28/60*D27</f>
        <v>#REF!</v>
      </c>
      <c r="E28" s="372" t="e">
        <f t="shared" ref="E28:I28" si="23">$C28/60*E27</f>
        <v>#REF!</v>
      </c>
      <c r="F28" s="372" t="e">
        <f t="shared" si="23"/>
        <v>#REF!</v>
      </c>
      <c r="G28" s="372" t="e">
        <f t="shared" si="23"/>
        <v>#REF!</v>
      </c>
      <c r="H28" s="372" t="e">
        <f t="shared" si="23"/>
        <v>#REF!</v>
      </c>
      <c r="I28" s="372" t="e">
        <f t="shared" si="23"/>
        <v>#REF!</v>
      </c>
      <c r="L28" s="184"/>
      <c r="M28" s="184"/>
      <c r="N28" s="184"/>
      <c r="O28" s="184"/>
      <c r="P28" s="363"/>
      <c r="Q28" s="363"/>
      <c r="R28" s="119"/>
      <c r="S28" s="119"/>
      <c r="T28" s="119"/>
      <c r="U28" s="119"/>
      <c r="V28" s="119"/>
      <c r="W28" s="119"/>
      <c r="X28" s="119"/>
      <c r="Y28" s="119"/>
      <c r="Z28" s="119"/>
      <c r="AJ28" s="256"/>
      <c r="AK28" s="256"/>
      <c r="AL28" s="256"/>
      <c r="AM28" s="256"/>
      <c r="AN28" s="256"/>
    </row>
    <row r="29" spans="1:40" ht="14.45" hidden="1" customHeight="1" x14ac:dyDescent="0.25">
      <c r="A29" s="260"/>
      <c r="B29" s="390" t="str">
        <f>B157</f>
        <v>Genomic tests</v>
      </c>
      <c r="C29" s="394"/>
      <c r="D29" s="372" t="e">
        <f>D166</f>
        <v>#REF!</v>
      </c>
      <c r="E29" s="372" t="e">
        <f t="shared" ref="E29:I29" si="24">E166</f>
        <v>#REF!</v>
      </c>
      <c r="F29" s="372" t="e">
        <f t="shared" si="24"/>
        <v>#REF!</v>
      </c>
      <c r="G29" s="372" t="e">
        <f t="shared" si="24"/>
        <v>#REF!</v>
      </c>
      <c r="H29" s="372" t="e">
        <f t="shared" si="24"/>
        <v>#REF!</v>
      </c>
      <c r="I29" s="372" t="e">
        <f t="shared" si="24"/>
        <v>#REF!</v>
      </c>
      <c r="L29" s="184"/>
      <c r="M29" s="184"/>
      <c r="N29" s="184"/>
      <c r="O29" s="184"/>
      <c r="P29" s="363"/>
      <c r="Q29" s="363"/>
      <c r="R29" s="119"/>
      <c r="S29" s="119"/>
      <c r="T29" s="119"/>
      <c r="U29" s="119"/>
      <c r="V29" s="119"/>
      <c r="W29" s="119"/>
      <c r="X29" s="119"/>
      <c r="Y29" s="119"/>
      <c r="Z29" s="119"/>
      <c r="AJ29" s="256"/>
      <c r="AK29" s="256"/>
      <c r="AL29" s="256"/>
      <c r="AM29" s="256"/>
      <c r="AN29" s="256"/>
    </row>
    <row r="30" spans="1:40" ht="14.45" hidden="1" customHeight="1" x14ac:dyDescent="0.25">
      <c r="A30" s="260"/>
      <c r="B30" s="693" t="str">
        <f>B157&amp;" - hours"</f>
        <v>Genomic tests - hours</v>
      </c>
      <c r="C30" s="694">
        <f>'Capacity inputs'!F22</f>
        <v>0</v>
      </c>
      <c r="D30" s="372" t="e">
        <f>$C30/60*D29</f>
        <v>#REF!</v>
      </c>
      <c r="E30" s="372" t="e">
        <f t="shared" ref="E30:I30" si="25">$C30/60*E29</f>
        <v>#REF!</v>
      </c>
      <c r="F30" s="372" t="e">
        <f t="shared" si="25"/>
        <v>#REF!</v>
      </c>
      <c r="G30" s="372" t="e">
        <f t="shared" si="25"/>
        <v>#REF!</v>
      </c>
      <c r="H30" s="372" t="e">
        <f t="shared" si="25"/>
        <v>#REF!</v>
      </c>
      <c r="I30" s="372" t="e">
        <f t="shared" si="25"/>
        <v>#REF!</v>
      </c>
      <c r="L30" s="184"/>
      <c r="M30" s="184"/>
      <c r="N30" s="184"/>
      <c r="O30" s="184"/>
      <c r="P30" s="363"/>
      <c r="Q30" s="363"/>
      <c r="R30" s="119"/>
      <c r="S30" s="119"/>
      <c r="T30" s="119"/>
      <c r="U30" s="119"/>
      <c r="V30" s="119"/>
      <c r="W30" s="119"/>
      <c r="X30" s="119"/>
      <c r="Y30" s="119"/>
      <c r="Z30" s="119"/>
      <c r="AJ30" s="256"/>
      <c r="AK30" s="256"/>
      <c r="AL30" s="256"/>
      <c r="AM30" s="256"/>
      <c r="AN30" s="256"/>
    </row>
    <row r="31" spans="1:40" ht="14.45" customHeight="1" x14ac:dyDescent="0.25">
      <c r="B31" s="218"/>
      <c r="D31" s="256"/>
      <c r="F31" s="119"/>
      <c r="G31" s="119"/>
      <c r="H31" s="119"/>
      <c r="I31" s="119"/>
      <c r="J31" s="119"/>
      <c r="K31" s="119"/>
      <c r="L31" s="262">
        <f>L14</f>
        <v>0</v>
      </c>
      <c r="M31" s="262">
        <f t="shared" ref="M31:Q31" si="26">M14</f>
        <v>0</v>
      </c>
      <c r="N31" s="262">
        <f t="shared" si="26"/>
        <v>0</v>
      </c>
      <c r="O31" s="262">
        <f t="shared" si="26"/>
        <v>0</v>
      </c>
      <c r="P31" s="262">
        <f t="shared" si="26"/>
        <v>0</v>
      </c>
      <c r="Q31" s="262">
        <f t="shared" si="26"/>
        <v>0</v>
      </c>
      <c r="R31" s="119"/>
      <c r="S31" s="119"/>
      <c r="T31" s="119"/>
      <c r="U31" s="119"/>
      <c r="V31" s="119"/>
      <c r="W31" s="119"/>
      <c r="X31" s="119"/>
      <c r="Y31" s="119"/>
      <c r="Z31" s="119"/>
    </row>
    <row r="32" spans="1:40" x14ac:dyDescent="0.25">
      <c r="B32" s="284"/>
      <c r="C32" s="284"/>
      <c r="D32" s="284"/>
      <c r="E32" s="284"/>
      <c r="F32" s="284"/>
      <c r="G32" s="284"/>
      <c r="H32" s="284"/>
      <c r="I32" s="284"/>
      <c r="J32" s="284"/>
      <c r="K32" s="284"/>
      <c r="L32" s="284"/>
      <c r="P32" s="119"/>
      <c r="Q32" s="119"/>
      <c r="R32" s="119"/>
      <c r="S32" s="119"/>
      <c r="V32" s="119"/>
      <c r="W32" s="119"/>
      <c r="X32" s="119"/>
      <c r="Y32" s="119"/>
      <c r="Z32" s="119"/>
      <c r="AJ32" s="256"/>
      <c r="AK32" s="256"/>
      <c r="AL32" s="256"/>
      <c r="AM32" s="256"/>
      <c r="AN32" s="256"/>
    </row>
    <row r="33" spans="1:40" hidden="1" x14ac:dyDescent="0.25">
      <c r="B33" s="326" t="s">
        <v>2132</v>
      </c>
      <c r="C33" s="327"/>
      <c r="D33" s="327"/>
      <c r="E33" s="328"/>
      <c r="F33" s="327"/>
      <c r="G33" s="329"/>
      <c r="H33" s="330"/>
      <c r="I33" s="330"/>
      <c r="J33" s="330"/>
      <c r="K33" s="330"/>
      <c r="L33" s="330"/>
      <c r="M33" s="330"/>
      <c r="N33" s="330"/>
      <c r="O33" s="330"/>
      <c r="P33" s="330"/>
      <c r="Q33" s="331"/>
      <c r="R33" s="119"/>
      <c r="S33" s="119"/>
      <c r="T33" s="119"/>
      <c r="U33" s="119"/>
      <c r="V33" s="119"/>
      <c r="W33" s="119"/>
      <c r="X33" s="119"/>
      <c r="Y33" s="119"/>
      <c r="Z33" s="119"/>
      <c r="AJ33" s="256"/>
      <c r="AK33" s="256"/>
      <c r="AL33" s="256"/>
      <c r="AM33" s="256"/>
      <c r="AN33" s="256"/>
    </row>
    <row r="34" spans="1:40" hidden="1" x14ac:dyDescent="0.25">
      <c r="A34" s="258"/>
      <c r="B34" s="455" t="s">
        <v>2133</v>
      </c>
      <c r="C34" s="448"/>
      <c r="D34" s="449"/>
      <c r="E34" s="450"/>
      <c r="F34" s="258"/>
      <c r="G34" s="258"/>
      <c r="H34" s="194"/>
      <c r="I34" s="194"/>
      <c r="J34" s="194"/>
      <c r="K34" s="194"/>
      <c r="L34" s="194"/>
      <c r="M34" s="194"/>
      <c r="N34" s="194"/>
      <c r="O34" s="194"/>
      <c r="P34" s="194"/>
      <c r="Q34" s="194"/>
      <c r="R34" s="119"/>
      <c r="S34" s="119"/>
      <c r="T34" s="119"/>
      <c r="U34" s="119"/>
      <c r="V34" s="119"/>
      <c r="W34" s="119"/>
      <c r="X34" s="119"/>
      <c r="Y34" s="119"/>
      <c r="Z34" s="119"/>
      <c r="AJ34" s="256"/>
      <c r="AK34" s="256"/>
      <c r="AL34" s="256"/>
      <c r="AM34" s="256"/>
      <c r="AN34" s="256"/>
    </row>
    <row r="35" spans="1:40" hidden="1" x14ac:dyDescent="0.25">
      <c r="A35" s="446"/>
      <c r="B35" s="451" t="s">
        <v>2134</v>
      </c>
      <c r="C35" s="349"/>
      <c r="D35" s="349"/>
      <c r="E35" s="349"/>
      <c r="F35" s="349"/>
      <c r="G35" s="349"/>
      <c r="H35" s="349"/>
      <c r="I35" s="193"/>
      <c r="J35" s="194"/>
      <c r="K35" s="194"/>
      <c r="L35" s="194"/>
      <c r="M35" s="194"/>
      <c r="N35" s="194"/>
      <c r="O35" s="194"/>
      <c r="P35" s="194"/>
      <c r="Q35" s="194"/>
      <c r="R35" s="119"/>
      <c r="S35" s="119"/>
      <c r="T35" s="119"/>
      <c r="U35" s="119"/>
      <c r="V35" s="119"/>
      <c r="W35" s="119"/>
      <c r="X35" s="119"/>
      <c r="Y35" s="119"/>
      <c r="Z35" s="119"/>
      <c r="AJ35" s="256"/>
      <c r="AK35" s="256"/>
      <c r="AL35" s="256"/>
      <c r="AM35" s="256"/>
      <c r="AN35" s="256"/>
    </row>
    <row r="36" spans="1:40" ht="65.45" hidden="1" customHeight="1" x14ac:dyDescent="0.25">
      <c r="A36" s="446"/>
      <c r="B36" s="283" t="s">
        <v>2064</v>
      </c>
      <c r="C36" s="151" t="s">
        <v>2135</v>
      </c>
      <c r="D36" s="808" t="s">
        <v>2119</v>
      </c>
      <c r="E36" s="227" t="s">
        <v>1892</v>
      </c>
      <c r="F36" s="227" t="s">
        <v>1893</v>
      </c>
      <c r="G36" s="150" t="s">
        <v>2089</v>
      </c>
      <c r="H36" s="150" t="s">
        <v>2090</v>
      </c>
      <c r="I36" s="227" t="s">
        <v>2091</v>
      </c>
      <c r="J36" s="454"/>
      <c r="K36" s="445" t="s">
        <v>2166</v>
      </c>
      <c r="L36" s="808" t="s">
        <v>2119</v>
      </c>
      <c r="M36" s="916" t="s">
        <v>1892</v>
      </c>
      <c r="N36" s="916" t="s">
        <v>1893</v>
      </c>
      <c r="O36" s="369" t="s">
        <v>2089</v>
      </c>
      <c r="P36" s="369" t="s">
        <v>2090</v>
      </c>
      <c r="Q36" s="916" t="s">
        <v>2091</v>
      </c>
      <c r="R36" s="119"/>
      <c r="S36" s="119"/>
      <c r="T36" s="119"/>
      <c r="U36" s="119"/>
      <c r="V36" s="119"/>
      <c r="W36" s="119"/>
      <c r="X36" s="119"/>
      <c r="Y36" s="119"/>
      <c r="Z36" s="119"/>
      <c r="AJ36" s="256"/>
      <c r="AK36" s="256"/>
      <c r="AL36" s="256"/>
      <c r="AM36" s="256"/>
      <c r="AN36" s="256"/>
    </row>
    <row r="37" spans="1:40" hidden="1" x14ac:dyDescent="0.25">
      <c r="A37" s="446"/>
      <c r="B37" s="309" t="str">
        <f>'Capacity inputs'!G12</f>
        <v xml:space="preserve">Garadacimab </v>
      </c>
      <c r="C37" s="135">
        <f>'Capacity inputs'!G$13</f>
        <v>1</v>
      </c>
      <c r="D37" s="114">
        <f>'Financial impact (cash)'!D13*$C37</f>
        <v>0</v>
      </c>
      <c r="E37" s="114">
        <f>'Financial impact (cash)'!E13*$C37</f>
        <v>0</v>
      </c>
      <c r="F37" s="114">
        <f>'Financial impact (cash)'!F13*$C37</f>
        <v>0</v>
      </c>
      <c r="G37" s="114">
        <f>'Financial impact (cash)'!G13*$C37</f>
        <v>0</v>
      </c>
      <c r="H37" s="114">
        <f>'Financial impact (cash)'!H13*$C37</f>
        <v>0</v>
      </c>
      <c r="I37" s="114">
        <f>'Financial impact (cash)'!I13*$C37</f>
        <v>0</v>
      </c>
      <c r="J37" s="454"/>
      <c r="K37" s="459" t="e">
        <f>'Unit costs'!#REF!</f>
        <v>#REF!</v>
      </c>
      <c r="L37" s="261" t="e">
        <f>(D37*$K37)/1000</f>
        <v>#REF!</v>
      </c>
      <c r="M37" s="261" t="e">
        <f t="shared" ref="M37:Q41" si="27">(E37*$K37)/1000</f>
        <v>#REF!</v>
      </c>
      <c r="N37" s="261" t="e">
        <f t="shared" si="27"/>
        <v>#REF!</v>
      </c>
      <c r="O37" s="261" t="e">
        <f t="shared" si="27"/>
        <v>#REF!</v>
      </c>
      <c r="P37" s="261" t="e">
        <f t="shared" si="27"/>
        <v>#REF!</v>
      </c>
      <c r="Q37" s="261" t="e">
        <f t="shared" si="27"/>
        <v>#REF!</v>
      </c>
      <c r="R37" s="119"/>
      <c r="S37" s="119"/>
      <c r="T37" s="119"/>
      <c r="U37" s="119"/>
      <c r="V37" s="119"/>
      <c r="W37" s="119"/>
      <c r="X37" s="119"/>
      <c r="Y37" s="119"/>
      <c r="Z37" s="119"/>
      <c r="AJ37" s="256"/>
      <c r="AK37" s="256"/>
      <c r="AL37" s="256"/>
      <c r="AM37" s="256"/>
      <c r="AN37" s="256"/>
    </row>
    <row r="38" spans="1:40" hidden="1" x14ac:dyDescent="0.25">
      <c r="A38" s="446"/>
      <c r="B38" s="309" t="str">
        <f>'Capacity inputs'!H12</f>
        <v xml:space="preserve">Lanadelumab </v>
      </c>
      <c r="C38" s="135">
        <f>'Capacity inputs'!H$13</f>
        <v>0</v>
      </c>
      <c r="D38" s="114">
        <f>'Financial impact (cash)'!D15*$C38</f>
        <v>0</v>
      </c>
      <c r="E38" s="114">
        <f>'Financial impact (cash)'!E15*$C38</f>
        <v>0</v>
      </c>
      <c r="F38" s="114">
        <f>'Financial impact (cash)'!F15*$C38</f>
        <v>0</v>
      </c>
      <c r="G38" s="114">
        <f>'Financial impact (cash)'!G15*$C38</f>
        <v>0</v>
      </c>
      <c r="H38" s="114">
        <f>'Financial impact (cash)'!H15*$C38</f>
        <v>0</v>
      </c>
      <c r="I38" s="114">
        <f>'Financial impact (cash)'!I15*$C38</f>
        <v>0</v>
      </c>
      <c r="J38" s="454"/>
      <c r="K38" s="459" t="e">
        <f>K37</f>
        <v>#REF!</v>
      </c>
      <c r="L38" s="261" t="e">
        <f t="shared" ref="L38:L41" si="28">(D38*$K38)/1000</f>
        <v>#REF!</v>
      </c>
      <c r="M38" s="261" t="e">
        <f t="shared" si="27"/>
        <v>#REF!</v>
      </c>
      <c r="N38" s="261" t="e">
        <f t="shared" si="27"/>
        <v>#REF!</v>
      </c>
      <c r="O38" s="261" t="e">
        <f t="shared" si="27"/>
        <v>#REF!</v>
      </c>
      <c r="P38" s="261" t="e">
        <f t="shared" si="27"/>
        <v>#REF!</v>
      </c>
      <c r="Q38" s="261" t="e">
        <f t="shared" si="27"/>
        <v>#REF!</v>
      </c>
      <c r="R38" s="119"/>
      <c r="S38" s="119"/>
      <c r="T38" s="119"/>
      <c r="U38" s="119"/>
      <c r="V38" s="119"/>
      <c r="W38" s="119"/>
      <c r="X38" s="119"/>
      <c r="Y38" s="119"/>
      <c r="Z38" s="119"/>
      <c r="AJ38" s="256"/>
      <c r="AK38" s="256"/>
      <c r="AL38" s="256"/>
      <c r="AM38" s="256"/>
      <c r="AN38" s="256"/>
    </row>
    <row r="39" spans="1:40" hidden="1" x14ac:dyDescent="0.25">
      <c r="A39" s="446"/>
      <c r="B39" s="309" t="str">
        <f>'Capacity inputs'!I12</f>
        <v xml:space="preserve">Berotralstat </v>
      </c>
      <c r="C39" s="135">
        <f>'Capacity inputs'!I$13</f>
        <v>0</v>
      </c>
      <c r="D39" s="114">
        <f>'Financial impact (cash)'!D16*$C39</f>
        <v>0</v>
      </c>
      <c r="E39" s="114">
        <f>'Financial impact (cash)'!E16*$C39</f>
        <v>0</v>
      </c>
      <c r="F39" s="114">
        <f>'Financial impact (cash)'!F16*$C39</f>
        <v>0</v>
      </c>
      <c r="G39" s="114">
        <f>'Financial impact (cash)'!G16*$C39</f>
        <v>0</v>
      </c>
      <c r="H39" s="114">
        <f>'Financial impact (cash)'!H16*$C39</f>
        <v>0</v>
      </c>
      <c r="I39" s="114">
        <f>'Financial impact (cash)'!I16*$C39</f>
        <v>0</v>
      </c>
      <c r="J39" s="454"/>
      <c r="K39" s="459" t="e">
        <f>K37</f>
        <v>#REF!</v>
      </c>
      <c r="L39" s="261" t="e">
        <f t="shared" si="28"/>
        <v>#REF!</v>
      </c>
      <c r="M39" s="261" t="e">
        <f t="shared" si="27"/>
        <v>#REF!</v>
      </c>
      <c r="N39" s="261" t="e">
        <f t="shared" si="27"/>
        <v>#REF!</v>
      </c>
      <c r="O39" s="261" t="e">
        <f t="shared" si="27"/>
        <v>#REF!</v>
      </c>
      <c r="P39" s="261" t="e">
        <f>(H39*$K39)/1000</f>
        <v>#REF!</v>
      </c>
      <c r="Q39" s="261" t="e">
        <f t="shared" si="27"/>
        <v>#REF!</v>
      </c>
      <c r="R39" s="119"/>
      <c r="S39" s="119"/>
      <c r="T39" s="119"/>
      <c r="U39" s="119"/>
      <c r="V39" s="119"/>
      <c r="W39" s="119"/>
      <c r="X39" s="119"/>
      <c r="Y39" s="119"/>
      <c r="Z39" s="119"/>
      <c r="AJ39" s="256"/>
      <c r="AK39" s="256"/>
      <c r="AL39" s="256"/>
      <c r="AM39" s="256"/>
      <c r="AN39" s="256"/>
    </row>
    <row r="40" spans="1:40" hidden="1" x14ac:dyDescent="0.25">
      <c r="A40" s="446"/>
      <c r="B40" s="817" t="str">
        <f>'Capacity inputs'!J12</f>
        <v>Cinryze</v>
      </c>
      <c r="C40" s="135">
        <f>'Capacity inputs'!J$13</f>
        <v>0</v>
      </c>
      <c r="D40" s="114">
        <f>'Financial impact (cash)'!D17*$C40</f>
        <v>0</v>
      </c>
      <c r="E40" s="114">
        <f>'Financial impact (cash)'!E17*$C40</f>
        <v>0</v>
      </c>
      <c r="F40" s="114">
        <f>'Financial impact (cash)'!F17*$C40</f>
        <v>0</v>
      </c>
      <c r="G40" s="114">
        <f>'Financial impact (cash)'!G17*$C40</f>
        <v>0</v>
      </c>
      <c r="H40" s="114">
        <f>'Financial impact (cash)'!H17*$C40</f>
        <v>0</v>
      </c>
      <c r="I40" s="114">
        <f>'Financial impact (cash)'!I17*$C40</f>
        <v>0</v>
      </c>
      <c r="J40" s="454"/>
      <c r="K40" s="459" t="e">
        <f>K37</f>
        <v>#REF!</v>
      </c>
      <c r="L40" s="261" t="e">
        <f t="shared" si="28"/>
        <v>#REF!</v>
      </c>
      <c r="M40" s="261" t="e">
        <f>(E40*$K40)/1000</f>
        <v>#REF!</v>
      </c>
      <c r="N40" s="261" t="e">
        <f t="shared" si="27"/>
        <v>#REF!</v>
      </c>
      <c r="O40" s="261" t="e">
        <f t="shared" si="27"/>
        <v>#REF!</v>
      </c>
      <c r="P40" s="261" t="e">
        <f t="shared" si="27"/>
        <v>#REF!</v>
      </c>
      <c r="Q40" s="261" t="e">
        <f t="shared" si="27"/>
        <v>#REF!</v>
      </c>
      <c r="R40" s="119"/>
      <c r="S40" s="119"/>
      <c r="T40" s="119"/>
      <c r="U40" s="119"/>
      <c r="V40" s="119"/>
      <c r="W40" s="119"/>
      <c r="X40" s="119"/>
      <c r="Y40" s="119"/>
      <c r="Z40" s="119"/>
      <c r="AJ40" s="256"/>
      <c r="AK40" s="256"/>
      <c r="AL40" s="256"/>
      <c r="AM40" s="256"/>
      <c r="AN40" s="256"/>
    </row>
    <row r="41" spans="1:40" hidden="1" x14ac:dyDescent="0.25">
      <c r="A41" s="446"/>
      <c r="B41" s="817" t="str">
        <f>'Capacity inputs'!K12</f>
        <v xml:space="preserve">Berinert </v>
      </c>
      <c r="C41" s="135">
        <f>'Capacity inputs'!K$13</f>
        <v>0</v>
      </c>
      <c r="D41" s="114">
        <f>'Financial impact (cash)'!D18*$C41</f>
        <v>0</v>
      </c>
      <c r="E41" s="114">
        <f>'Financial impact (cash)'!E18*$C41</f>
        <v>0</v>
      </c>
      <c r="F41" s="114">
        <f>'Financial impact (cash)'!F18*$C41</f>
        <v>0</v>
      </c>
      <c r="G41" s="114">
        <f>'Financial impact (cash)'!G18*$C41</f>
        <v>0</v>
      </c>
      <c r="H41" s="114">
        <f>'Financial impact (cash)'!H18*$C41</f>
        <v>0</v>
      </c>
      <c r="I41" s="114">
        <f>'Financial impact (cash)'!I18*$C41</f>
        <v>0</v>
      </c>
      <c r="J41" s="454"/>
      <c r="K41" s="459" t="e">
        <f>K37</f>
        <v>#REF!</v>
      </c>
      <c r="L41" s="261" t="e">
        <f t="shared" si="28"/>
        <v>#REF!</v>
      </c>
      <c r="M41" s="261" t="e">
        <f t="shared" si="27"/>
        <v>#REF!</v>
      </c>
      <c r="N41" s="261" t="e">
        <f t="shared" si="27"/>
        <v>#REF!</v>
      </c>
      <c r="O41" s="261" t="e">
        <f t="shared" si="27"/>
        <v>#REF!</v>
      </c>
      <c r="P41" s="261" t="e">
        <f t="shared" si="27"/>
        <v>#REF!</v>
      </c>
      <c r="Q41" s="261" t="e">
        <f t="shared" si="27"/>
        <v>#REF!</v>
      </c>
      <c r="R41" s="119"/>
      <c r="S41" s="119"/>
      <c r="T41" s="119"/>
      <c r="U41" s="119"/>
      <c r="V41" s="119"/>
      <c r="W41" s="119"/>
      <c r="X41" s="119"/>
      <c r="Y41" s="119"/>
      <c r="Z41" s="119"/>
      <c r="AJ41" s="256"/>
      <c r="AK41" s="256"/>
      <c r="AL41" s="256"/>
      <c r="AM41" s="256"/>
      <c r="AN41" s="256"/>
    </row>
    <row r="42" spans="1:40" hidden="1" x14ac:dyDescent="0.25">
      <c r="A42" s="446"/>
      <c r="B42" s="435"/>
      <c r="C42" s="287"/>
      <c r="D42" s="166">
        <f t="shared" ref="D42:I42" si="29">SUM(D37:D41)</f>
        <v>0</v>
      </c>
      <c r="E42" s="166">
        <f t="shared" si="29"/>
        <v>0</v>
      </c>
      <c r="F42" s="166">
        <f t="shared" si="29"/>
        <v>0</v>
      </c>
      <c r="G42" s="166">
        <f t="shared" si="29"/>
        <v>0</v>
      </c>
      <c r="H42" s="166">
        <f t="shared" si="29"/>
        <v>0</v>
      </c>
      <c r="I42" s="166">
        <f t="shared" si="29"/>
        <v>0</v>
      </c>
      <c r="J42" s="454"/>
      <c r="K42" s="194"/>
      <c r="L42" s="262" t="e">
        <f t="shared" ref="L42:Q42" si="30">SUM(L37:L41)</f>
        <v>#REF!</v>
      </c>
      <c r="M42" s="262" t="e">
        <f t="shared" si="30"/>
        <v>#REF!</v>
      </c>
      <c r="N42" s="262" t="e">
        <f t="shared" si="30"/>
        <v>#REF!</v>
      </c>
      <c r="O42" s="262" t="e">
        <f t="shared" si="30"/>
        <v>#REF!</v>
      </c>
      <c r="P42" s="262" t="e">
        <f t="shared" si="30"/>
        <v>#REF!</v>
      </c>
      <c r="Q42" s="262" t="e">
        <f t="shared" si="30"/>
        <v>#REF!</v>
      </c>
      <c r="R42" s="119"/>
      <c r="S42" s="119"/>
      <c r="T42" s="119"/>
      <c r="U42" s="119"/>
      <c r="V42" s="119"/>
      <c r="W42" s="119"/>
      <c r="X42" s="119"/>
      <c r="Y42" s="119"/>
      <c r="Z42" s="119"/>
      <c r="AJ42" s="256"/>
      <c r="AK42" s="256"/>
      <c r="AL42" s="256"/>
      <c r="AM42" s="256"/>
      <c r="AN42" s="256"/>
    </row>
    <row r="43" spans="1:40" hidden="1" x14ac:dyDescent="0.25">
      <c r="A43" s="446"/>
      <c r="B43" s="228"/>
      <c r="C43" s="287"/>
      <c r="D43" s="255" t="s">
        <v>2136</v>
      </c>
      <c r="E43" s="166">
        <f>E42-$D$42</f>
        <v>0</v>
      </c>
      <c r="F43" s="166">
        <f>F42-$D$42</f>
        <v>0</v>
      </c>
      <c r="G43" s="166">
        <f>G42-$D$42</f>
        <v>0</v>
      </c>
      <c r="H43" s="166">
        <f>H42-$D$42</f>
        <v>0</v>
      </c>
      <c r="I43" s="166">
        <f>I42-$D$42</f>
        <v>0</v>
      </c>
      <c r="J43" s="454"/>
      <c r="K43" s="194"/>
      <c r="L43" s="194"/>
      <c r="M43" s="262" t="e">
        <f>M42-$L42</f>
        <v>#REF!</v>
      </c>
      <c r="N43" s="262" t="e">
        <f t="shared" ref="N43:Q43" si="31">N42-$L42</f>
        <v>#REF!</v>
      </c>
      <c r="O43" s="262" t="e">
        <f t="shared" si="31"/>
        <v>#REF!</v>
      </c>
      <c r="P43" s="262" t="e">
        <f t="shared" si="31"/>
        <v>#REF!</v>
      </c>
      <c r="Q43" s="262" t="e">
        <f t="shared" si="31"/>
        <v>#REF!</v>
      </c>
      <c r="R43" s="119"/>
      <c r="S43" s="119"/>
      <c r="T43" s="119"/>
      <c r="U43" s="119"/>
      <c r="V43" s="119"/>
      <c r="W43" s="119"/>
      <c r="X43" s="119"/>
      <c r="Y43" s="119"/>
      <c r="Z43" s="119"/>
      <c r="AJ43" s="256"/>
      <c r="AK43" s="256"/>
      <c r="AL43" s="256"/>
      <c r="AM43" s="256"/>
      <c r="AN43" s="256"/>
    </row>
    <row r="44" spans="1:40" hidden="1" x14ac:dyDescent="0.25">
      <c r="A44" s="258"/>
      <c r="B44" s="447"/>
      <c r="C44" s="448"/>
      <c r="D44" s="449"/>
      <c r="E44" s="450"/>
      <c r="F44" s="258"/>
      <c r="G44" s="258"/>
      <c r="H44" s="258"/>
      <c r="I44" s="278"/>
      <c r="J44" s="194"/>
      <c r="K44" s="194"/>
      <c r="L44" s="194"/>
      <c r="M44" s="194"/>
      <c r="N44" s="194"/>
      <c r="O44" s="194"/>
      <c r="P44" s="194"/>
      <c r="Q44" s="194"/>
      <c r="R44" s="119"/>
      <c r="S44" s="119"/>
      <c r="T44" s="119"/>
      <c r="U44" s="119"/>
      <c r="V44" s="119"/>
      <c r="W44" s="119"/>
      <c r="X44" s="119"/>
      <c r="Y44" s="119"/>
      <c r="Z44" s="119"/>
      <c r="AJ44" s="256"/>
      <c r="AK44" s="256"/>
      <c r="AL44" s="256"/>
      <c r="AM44" s="256"/>
      <c r="AN44" s="256"/>
    </row>
    <row r="45" spans="1:40" hidden="1" x14ac:dyDescent="0.25">
      <c r="A45" s="258"/>
      <c r="B45" s="348" t="s">
        <v>2137</v>
      </c>
      <c r="C45" s="349"/>
      <c r="D45" s="349"/>
      <c r="E45" s="349"/>
      <c r="F45" s="349"/>
      <c r="G45" s="349"/>
      <c r="H45" s="349"/>
      <c r="I45" s="193"/>
      <c r="J45" s="194"/>
      <c r="K45" s="194"/>
      <c r="L45" s="194"/>
      <c r="M45" s="194"/>
      <c r="N45" s="194"/>
      <c r="O45" s="194"/>
      <c r="P45" s="194"/>
      <c r="Q45" s="194"/>
      <c r="R45" s="119"/>
      <c r="S45" s="119"/>
      <c r="T45" s="119"/>
      <c r="U45" s="119"/>
      <c r="V45" s="119"/>
      <c r="W45" s="119"/>
      <c r="X45" s="119"/>
      <c r="Y45" s="119"/>
      <c r="Z45" s="119"/>
      <c r="AJ45" s="256"/>
      <c r="AK45" s="256"/>
      <c r="AL45" s="256"/>
      <c r="AM45" s="256"/>
      <c r="AN45" s="256"/>
    </row>
    <row r="46" spans="1:40" ht="62.45" hidden="1" customHeight="1" x14ac:dyDescent="0.25">
      <c r="A46" s="258"/>
      <c r="B46" s="249" t="s">
        <v>2064</v>
      </c>
      <c r="C46" s="151" t="s">
        <v>2135</v>
      </c>
      <c r="D46" s="808" t="s">
        <v>2119</v>
      </c>
      <c r="E46" s="227" t="s">
        <v>1892</v>
      </c>
      <c r="F46" s="227" t="s">
        <v>1893</v>
      </c>
      <c r="G46" s="150" t="s">
        <v>2089</v>
      </c>
      <c r="H46" s="150" t="s">
        <v>2090</v>
      </c>
      <c r="I46" s="227" t="s">
        <v>2091</v>
      </c>
      <c r="J46" s="194"/>
      <c r="K46" s="445" t="s">
        <v>2166</v>
      </c>
      <c r="L46" s="808" t="s">
        <v>2119</v>
      </c>
      <c r="M46" s="916" t="s">
        <v>1892</v>
      </c>
      <c r="N46" s="916" t="s">
        <v>1893</v>
      </c>
      <c r="O46" s="369" t="s">
        <v>2089</v>
      </c>
      <c r="P46" s="369" t="s">
        <v>2090</v>
      </c>
      <c r="Q46" s="916" t="s">
        <v>2091</v>
      </c>
      <c r="R46" s="119"/>
      <c r="S46" s="119"/>
      <c r="T46" s="119"/>
      <c r="U46" s="119"/>
      <c r="V46" s="119"/>
      <c r="W46" s="119"/>
      <c r="X46" s="119"/>
      <c r="Y46" s="119"/>
      <c r="Z46" s="119"/>
      <c r="AJ46" s="256"/>
      <c r="AK46" s="256"/>
      <c r="AL46" s="256"/>
      <c r="AM46" s="256"/>
      <c r="AN46" s="256"/>
    </row>
    <row r="47" spans="1:40" hidden="1" x14ac:dyDescent="0.25">
      <c r="A47" s="258"/>
      <c r="B47" s="308" t="str">
        <f>B37</f>
        <v xml:space="preserve">Garadacimab </v>
      </c>
      <c r="C47" s="135">
        <f>'Capacity inputs'!G$14</f>
        <v>2</v>
      </c>
      <c r="D47" s="114">
        <f>'Financial impact (cash)'!D22*$C47</f>
        <v>0</v>
      </c>
      <c r="E47" s="114">
        <f>'Financial impact (cash)'!E22*$C47</f>
        <v>0</v>
      </c>
      <c r="F47" s="114">
        <f>'Financial impact (cash)'!F22*$C47</f>
        <v>0</v>
      </c>
      <c r="G47" s="114">
        <f>'Financial impact (cash)'!G22*$C47</f>
        <v>0</v>
      </c>
      <c r="H47" s="114">
        <f>'Financial impact (cash)'!H22*$C47</f>
        <v>0</v>
      </c>
      <c r="I47" s="114">
        <f>'Financial impact (cash)'!I22*$C47</f>
        <v>0</v>
      </c>
      <c r="J47" s="194"/>
      <c r="K47" s="459" t="e">
        <f>'Unit costs'!#REF!</f>
        <v>#REF!</v>
      </c>
      <c r="L47" s="261" t="e">
        <f>(D47*$K47)/1000</f>
        <v>#REF!</v>
      </c>
      <c r="M47" s="261" t="e">
        <f t="shared" ref="M47:Q51" si="32">(E47*$K47)/1000</f>
        <v>#REF!</v>
      </c>
      <c r="N47" s="261" t="e">
        <f t="shared" si="32"/>
        <v>#REF!</v>
      </c>
      <c r="O47" s="261" t="e">
        <f t="shared" si="32"/>
        <v>#REF!</v>
      </c>
      <c r="P47" s="261" t="e">
        <f t="shared" si="32"/>
        <v>#REF!</v>
      </c>
      <c r="Q47" s="261" t="e">
        <f t="shared" si="32"/>
        <v>#REF!</v>
      </c>
      <c r="R47" s="119"/>
      <c r="S47" s="119"/>
      <c r="T47" s="119"/>
      <c r="U47" s="119"/>
      <c r="V47" s="119"/>
      <c r="W47" s="119"/>
      <c r="X47" s="119"/>
      <c r="Y47" s="119"/>
      <c r="Z47" s="119"/>
      <c r="AJ47" s="256"/>
      <c r="AK47" s="256"/>
      <c r="AL47" s="256"/>
      <c r="AM47" s="256"/>
      <c r="AN47" s="256"/>
    </row>
    <row r="48" spans="1:40" hidden="1" x14ac:dyDescent="0.25">
      <c r="A48" s="258"/>
      <c r="B48" s="308" t="str">
        <f>B38</f>
        <v xml:space="preserve">Lanadelumab </v>
      </c>
      <c r="C48" s="135">
        <f>'Capacity inputs'!H$14</f>
        <v>2</v>
      </c>
      <c r="D48" s="114">
        <f>'Financial impact (cash)'!D15*$C48</f>
        <v>0</v>
      </c>
      <c r="E48" s="114">
        <f>'Financial impact (cash)'!E15*$C48</f>
        <v>0</v>
      </c>
      <c r="F48" s="114">
        <f>'Financial impact (cash)'!F15*$C48</f>
        <v>0</v>
      </c>
      <c r="G48" s="114">
        <f>'Financial impact (cash)'!G15*$C48</f>
        <v>0</v>
      </c>
      <c r="H48" s="114">
        <f>'Financial impact (cash)'!H15*$C48</f>
        <v>0</v>
      </c>
      <c r="I48" s="114">
        <f>'Financial impact (cash)'!I15*$C48</f>
        <v>0</v>
      </c>
      <c r="J48" s="194"/>
      <c r="K48" s="459" t="e">
        <f>K47</f>
        <v>#REF!</v>
      </c>
      <c r="L48" s="261" t="e">
        <f t="shared" ref="L48:L51" si="33">(D48*$K48)/1000</f>
        <v>#REF!</v>
      </c>
      <c r="M48" s="261" t="e">
        <f>(E48*$K48)/1000</f>
        <v>#REF!</v>
      </c>
      <c r="N48" s="261" t="e">
        <f t="shared" si="32"/>
        <v>#REF!</v>
      </c>
      <c r="O48" s="261" t="e">
        <f t="shared" si="32"/>
        <v>#REF!</v>
      </c>
      <c r="P48" s="261" t="e">
        <f t="shared" si="32"/>
        <v>#REF!</v>
      </c>
      <c r="Q48" s="261" t="e">
        <f t="shared" si="32"/>
        <v>#REF!</v>
      </c>
      <c r="R48" s="119"/>
      <c r="S48" s="119"/>
      <c r="T48" s="119"/>
      <c r="U48" s="119"/>
      <c r="V48" s="119"/>
      <c r="W48" s="119"/>
      <c r="X48" s="119"/>
      <c r="Y48" s="119"/>
      <c r="Z48" s="119"/>
      <c r="AJ48" s="256"/>
      <c r="AK48" s="256"/>
      <c r="AL48" s="256"/>
      <c r="AM48" s="256"/>
      <c r="AN48" s="256"/>
    </row>
    <row r="49" spans="1:40" hidden="1" x14ac:dyDescent="0.25">
      <c r="A49" s="258"/>
      <c r="B49" s="308" t="str">
        <f>B39</f>
        <v xml:space="preserve">Berotralstat </v>
      </c>
      <c r="C49" s="135">
        <f>'Capacity inputs'!I$14</f>
        <v>2</v>
      </c>
      <c r="D49" s="114">
        <f>'Financial impact (cash)'!D16*$C49</f>
        <v>0</v>
      </c>
      <c r="E49" s="114">
        <f>'Financial impact (cash)'!E16*$C49</f>
        <v>0</v>
      </c>
      <c r="F49" s="114">
        <f>'Financial impact (cash)'!F16*$C49</f>
        <v>0</v>
      </c>
      <c r="G49" s="114">
        <f>'Financial impact (cash)'!G16*$C49</f>
        <v>0</v>
      </c>
      <c r="H49" s="114">
        <f>'Financial impact (cash)'!H16*$C49</f>
        <v>0</v>
      </c>
      <c r="I49" s="114">
        <f>'Financial impact (cash)'!I16*$C49</f>
        <v>0</v>
      </c>
      <c r="J49" s="194"/>
      <c r="K49" s="459" t="e">
        <f>K47</f>
        <v>#REF!</v>
      </c>
      <c r="L49" s="261" t="e">
        <f t="shared" si="33"/>
        <v>#REF!</v>
      </c>
      <c r="M49" s="261" t="e">
        <f t="shared" si="32"/>
        <v>#REF!</v>
      </c>
      <c r="N49" s="261" t="e">
        <f t="shared" si="32"/>
        <v>#REF!</v>
      </c>
      <c r="O49" s="261" t="e">
        <f t="shared" si="32"/>
        <v>#REF!</v>
      </c>
      <c r="P49" s="261" t="e">
        <f t="shared" si="32"/>
        <v>#REF!</v>
      </c>
      <c r="Q49" s="261" t="e">
        <f t="shared" si="32"/>
        <v>#REF!</v>
      </c>
      <c r="R49" s="119"/>
      <c r="S49" s="119"/>
      <c r="T49" s="119"/>
      <c r="U49" s="119"/>
      <c r="V49" s="119"/>
      <c r="W49" s="119"/>
      <c r="X49" s="119"/>
      <c r="Y49" s="119"/>
      <c r="Z49" s="119"/>
      <c r="AJ49" s="256"/>
      <c r="AK49" s="256"/>
      <c r="AL49" s="256"/>
      <c r="AM49" s="256"/>
      <c r="AN49" s="256"/>
    </row>
    <row r="50" spans="1:40" hidden="1" x14ac:dyDescent="0.25">
      <c r="A50" s="258"/>
      <c r="B50" s="308" t="str">
        <f>B40</f>
        <v>Cinryze</v>
      </c>
      <c r="C50" s="135">
        <f>'Capacity inputs'!J$14</f>
        <v>2</v>
      </c>
      <c r="D50" s="114">
        <f>'Financial impact (cash)'!D17*$C50</f>
        <v>0</v>
      </c>
      <c r="E50" s="114">
        <f>'Financial impact (cash)'!E17*$C50</f>
        <v>0</v>
      </c>
      <c r="F50" s="114">
        <f>'Financial impact (cash)'!F17*$C50</f>
        <v>0</v>
      </c>
      <c r="G50" s="114">
        <f>'Financial impact (cash)'!G17*$C50</f>
        <v>0</v>
      </c>
      <c r="H50" s="114">
        <f>'Financial impact (cash)'!H17*$C50</f>
        <v>0</v>
      </c>
      <c r="I50" s="114">
        <f>'Financial impact (cash)'!I17*$C50</f>
        <v>0</v>
      </c>
      <c r="J50" s="194"/>
      <c r="K50" s="459" t="e">
        <f>K47</f>
        <v>#REF!</v>
      </c>
      <c r="L50" s="261" t="e">
        <f t="shared" si="33"/>
        <v>#REF!</v>
      </c>
      <c r="M50" s="261" t="e">
        <f t="shared" si="32"/>
        <v>#REF!</v>
      </c>
      <c r="N50" s="261" t="e">
        <f>(F50*$K50)/1000</f>
        <v>#REF!</v>
      </c>
      <c r="O50" s="261" t="e">
        <f t="shared" si="32"/>
        <v>#REF!</v>
      </c>
      <c r="P50" s="261" t="e">
        <f t="shared" si="32"/>
        <v>#REF!</v>
      </c>
      <c r="Q50" s="261" t="e">
        <f t="shared" si="32"/>
        <v>#REF!</v>
      </c>
      <c r="R50" s="119"/>
      <c r="S50" s="119"/>
      <c r="T50" s="119"/>
      <c r="U50" s="119"/>
      <c r="V50" s="119"/>
      <c r="W50" s="119"/>
      <c r="X50" s="119"/>
      <c r="Y50" s="119"/>
      <c r="Z50" s="119"/>
      <c r="AJ50" s="256"/>
      <c r="AK50" s="256"/>
      <c r="AL50" s="256"/>
      <c r="AM50" s="256"/>
      <c r="AN50" s="256"/>
    </row>
    <row r="51" spans="1:40" hidden="1" x14ac:dyDescent="0.25">
      <c r="A51" s="258"/>
      <c r="B51" s="308" t="str">
        <f>B41</f>
        <v xml:space="preserve">Berinert </v>
      </c>
      <c r="C51" s="135">
        <f>'Capacity inputs'!K$14</f>
        <v>2</v>
      </c>
      <c r="D51" s="114">
        <f>'Financial impact (cash)'!D18*$C51</f>
        <v>0</v>
      </c>
      <c r="E51" s="114">
        <f>'Financial impact (cash)'!E18*$C51</f>
        <v>0</v>
      </c>
      <c r="F51" s="114">
        <f>'Financial impact (cash)'!F18*$C51</f>
        <v>0</v>
      </c>
      <c r="G51" s="114">
        <f>'Financial impact (cash)'!G18*$C51</f>
        <v>0</v>
      </c>
      <c r="H51" s="114">
        <f>'Financial impact (cash)'!H18*$C51</f>
        <v>0</v>
      </c>
      <c r="I51" s="114">
        <f>'Financial impact (cash)'!I18*$C51</f>
        <v>0</v>
      </c>
      <c r="J51" s="194"/>
      <c r="K51" s="459" t="e">
        <f>K47</f>
        <v>#REF!</v>
      </c>
      <c r="L51" s="261" t="e">
        <f t="shared" si="33"/>
        <v>#REF!</v>
      </c>
      <c r="M51" s="261" t="e">
        <f>(E51*$K51)/1000</f>
        <v>#REF!</v>
      </c>
      <c r="N51" s="261" t="e">
        <f t="shared" si="32"/>
        <v>#REF!</v>
      </c>
      <c r="O51" s="261" t="e">
        <f t="shared" si="32"/>
        <v>#REF!</v>
      </c>
      <c r="P51" s="261" t="e">
        <f t="shared" si="32"/>
        <v>#REF!</v>
      </c>
      <c r="Q51" s="261" t="e">
        <f t="shared" si="32"/>
        <v>#REF!</v>
      </c>
      <c r="R51" s="119"/>
      <c r="S51" s="119"/>
      <c r="T51" s="119"/>
      <c r="U51" s="119"/>
      <c r="V51" s="119"/>
      <c r="W51" s="119"/>
      <c r="X51" s="119"/>
      <c r="Y51" s="119"/>
      <c r="Z51" s="119"/>
      <c r="AJ51" s="256"/>
      <c r="AK51" s="256"/>
      <c r="AL51" s="256"/>
      <c r="AM51" s="256"/>
      <c r="AN51" s="256"/>
    </row>
    <row r="52" spans="1:40" hidden="1" x14ac:dyDescent="0.25">
      <c r="A52" s="258"/>
      <c r="B52" s="250"/>
      <c r="C52" s="287"/>
      <c r="D52" s="166">
        <f t="shared" ref="D52:I52" si="34">SUM(D47:D51)</f>
        <v>0</v>
      </c>
      <c r="E52" s="166">
        <f t="shared" si="34"/>
        <v>0</v>
      </c>
      <c r="F52" s="166">
        <f t="shared" si="34"/>
        <v>0</v>
      </c>
      <c r="G52" s="166">
        <f t="shared" si="34"/>
        <v>0</v>
      </c>
      <c r="H52" s="166">
        <f t="shared" si="34"/>
        <v>0</v>
      </c>
      <c r="I52" s="166">
        <f t="shared" si="34"/>
        <v>0</v>
      </c>
      <c r="J52" s="194"/>
      <c r="K52" s="194"/>
      <c r="L52" s="262" t="e">
        <f t="shared" ref="L52:Q52" si="35">SUM(L47:L51)</f>
        <v>#REF!</v>
      </c>
      <c r="M52" s="262" t="e">
        <f t="shared" si="35"/>
        <v>#REF!</v>
      </c>
      <c r="N52" s="262" t="e">
        <f t="shared" si="35"/>
        <v>#REF!</v>
      </c>
      <c r="O52" s="262" t="e">
        <f t="shared" si="35"/>
        <v>#REF!</v>
      </c>
      <c r="P52" s="262" t="e">
        <f t="shared" si="35"/>
        <v>#REF!</v>
      </c>
      <c r="Q52" s="262" t="e">
        <f t="shared" si="35"/>
        <v>#REF!</v>
      </c>
      <c r="R52" s="119"/>
      <c r="S52" s="119"/>
      <c r="T52" s="119"/>
      <c r="U52" s="119"/>
      <c r="V52" s="119"/>
      <c r="W52" s="119"/>
      <c r="X52" s="119"/>
      <c r="Y52" s="119"/>
      <c r="Z52" s="119"/>
      <c r="AJ52" s="256"/>
      <c r="AK52" s="256"/>
      <c r="AL52" s="256"/>
      <c r="AM52" s="256"/>
      <c r="AN52" s="256"/>
    </row>
    <row r="53" spans="1:40" hidden="1" x14ac:dyDescent="0.25">
      <c r="A53" s="258"/>
      <c r="B53" s="277"/>
      <c r="C53" s="228"/>
      <c r="D53" s="255" t="s">
        <v>2138</v>
      </c>
      <c r="E53" s="166">
        <f>E52-$D$52</f>
        <v>0</v>
      </c>
      <c r="F53" s="166">
        <f t="shared" ref="F53:I53" si="36">F52-$D$52</f>
        <v>0</v>
      </c>
      <c r="G53" s="166">
        <f t="shared" si="36"/>
        <v>0</v>
      </c>
      <c r="H53" s="166">
        <f t="shared" si="36"/>
        <v>0</v>
      </c>
      <c r="I53" s="166">
        <f t="shared" si="36"/>
        <v>0</v>
      </c>
      <c r="J53" s="194"/>
      <c r="K53" s="194"/>
      <c r="L53" s="194"/>
      <c r="M53" s="262" t="e">
        <f>M52-$L52</f>
        <v>#REF!</v>
      </c>
      <c r="N53" s="262" t="e">
        <f t="shared" ref="N53:Q53" si="37">N52-$L52</f>
        <v>#REF!</v>
      </c>
      <c r="O53" s="262" t="e">
        <f t="shared" si="37"/>
        <v>#REF!</v>
      </c>
      <c r="P53" s="262" t="e">
        <f t="shared" si="37"/>
        <v>#REF!</v>
      </c>
      <c r="Q53" s="262" t="e">
        <f t="shared" si="37"/>
        <v>#REF!</v>
      </c>
      <c r="R53" s="119"/>
      <c r="S53" s="119"/>
      <c r="T53" s="119"/>
      <c r="U53" s="119"/>
      <c r="V53" s="119"/>
      <c r="W53" s="119"/>
      <c r="X53" s="119"/>
      <c r="Y53" s="119"/>
      <c r="Z53" s="119"/>
      <c r="AJ53" s="256"/>
      <c r="AK53" s="256"/>
      <c r="AL53" s="256"/>
      <c r="AM53" s="256"/>
      <c r="AN53" s="256"/>
    </row>
    <row r="54" spans="1:40" hidden="1" x14ac:dyDescent="0.25">
      <c r="A54" s="258"/>
      <c r="B54" s="258"/>
      <c r="C54" s="258"/>
      <c r="D54" s="452"/>
      <c r="E54" s="453"/>
      <c r="F54" s="453"/>
      <c r="G54" s="453"/>
      <c r="H54" s="453"/>
      <c r="I54" s="453"/>
      <c r="J54" s="194"/>
      <c r="K54" s="194"/>
      <c r="L54" s="194"/>
      <c r="M54" s="194"/>
      <c r="N54" s="194"/>
      <c r="O54" s="194"/>
      <c r="P54" s="194"/>
      <c r="Q54" s="194"/>
      <c r="R54" s="119"/>
      <c r="S54" s="119"/>
      <c r="T54" s="119"/>
      <c r="U54" s="119"/>
      <c r="V54" s="119"/>
      <c r="W54" s="119"/>
      <c r="X54" s="119"/>
      <c r="Y54" s="119"/>
      <c r="Z54" s="119"/>
      <c r="AJ54" s="256"/>
      <c r="AK54" s="256"/>
      <c r="AL54" s="256"/>
      <c r="AM54" s="256"/>
      <c r="AN54" s="256"/>
    </row>
    <row r="55" spans="1:40" hidden="1" x14ac:dyDescent="0.25">
      <c r="A55" s="264"/>
      <c r="B55" s="285" t="s">
        <v>2139</v>
      </c>
      <c r="C55" s="265"/>
      <c r="D55" s="265"/>
      <c r="E55" s="266"/>
      <c r="F55" s="267"/>
      <c r="G55" s="268"/>
      <c r="H55" s="268"/>
      <c r="I55" s="376"/>
      <c r="J55" s="377"/>
      <c r="K55" s="264"/>
      <c r="L55" s="264"/>
      <c r="M55" s="264"/>
      <c r="N55" s="264"/>
      <c r="O55" s="264"/>
      <c r="P55" s="264"/>
      <c r="Q55" s="190"/>
      <c r="R55" s="119"/>
      <c r="S55" s="119"/>
      <c r="V55" s="119"/>
    </row>
    <row r="56" spans="1:40" hidden="1" x14ac:dyDescent="0.25">
      <c r="A56" s="264"/>
      <c r="B56" s="689" t="s">
        <v>2140</v>
      </c>
      <c r="C56" s="342"/>
      <c r="D56" s="342"/>
      <c r="E56" s="342"/>
      <c r="F56" s="342"/>
      <c r="G56" s="342"/>
      <c r="H56" s="342"/>
      <c r="I56" s="342"/>
      <c r="J56" s="373"/>
      <c r="K56" s="190"/>
      <c r="L56" s="190"/>
      <c r="M56" s="190"/>
      <c r="N56" s="190"/>
      <c r="O56" s="190"/>
      <c r="P56" s="190"/>
      <c r="Q56" s="190"/>
      <c r="R56" s="119"/>
      <c r="S56" s="119"/>
      <c r="T56" s="119"/>
      <c r="U56" s="119"/>
      <c r="V56" s="119"/>
      <c r="W56" s="119"/>
      <c r="X56" s="119"/>
      <c r="Y56" s="119"/>
      <c r="Z56" s="119"/>
      <c r="AJ56" s="256"/>
      <c r="AK56" s="256"/>
      <c r="AL56" s="256"/>
      <c r="AM56" s="256"/>
      <c r="AN56" s="256"/>
    </row>
    <row r="57" spans="1:40" ht="45" hidden="1" x14ac:dyDescent="0.25">
      <c r="A57" s="264"/>
      <c r="B57" s="252" t="s">
        <v>2064</v>
      </c>
      <c r="C57" s="151" t="s">
        <v>2052</v>
      </c>
      <c r="D57" s="208" t="s">
        <v>2119</v>
      </c>
      <c r="E57" s="150" t="s">
        <v>1892</v>
      </c>
      <c r="F57" s="150" t="s">
        <v>1893</v>
      </c>
      <c r="G57" s="150" t="s">
        <v>2089</v>
      </c>
      <c r="H57" s="150" t="s">
        <v>2090</v>
      </c>
      <c r="I57" s="150" t="s">
        <v>2091</v>
      </c>
      <c r="J57" s="373"/>
      <c r="K57" s="190"/>
      <c r="L57" s="190"/>
      <c r="M57" s="190"/>
      <c r="N57" s="190"/>
      <c r="O57" s="190"/>
      <c r="P57" s="190"/>
      <c r="Q57" s="190"/>
      <c r="R57" s="119"/>
      <c r="S57" s="119"/>
      <c r="T57" s="119"/>
      <c r="U57" s="119"/>
      <c r="V57" s="119"/>
      <c r="W57" s="119"/>
      <c r="X57" s="119"/>
      <c r="Y57" s="119"/>
      <c r="Z57" s="119"/>
      <c r="AJ57" s="256"/>
      <c r="AK57" s="256"/>
      <c r="AL57" s="256"/>
      <c r="AM57" s="256"/>
      <c r="AN57" s="256"/>
    </row>
    <row r="58" spans="1:40" hidden="1" x14ac:dyDescent="0.25">
      <c r="A58" s="264"/>
      <c r="B58" s="308" t="str">
        <f>B50</f>
        <v>Cinryze</v>
      </c>
      <c r="C58" s="819">
        <f>'Capacity (local prices)'!C59</f>
        <v>52.178571428571431</v>
      </c>
      <c r="D58" s="819">
        <f>'Capacity (local prices)'!D59</f>
        <v>0</v>
      </c>
      <c r="E58" s="819">
        <f>'Capacity (local prices)'!E59</f>
        <v>0</v>
      </c>
      <c r="F58" s="819">
        <f>'Capacity (local prices)'!F59</f>
        <v>0</v>
      </c>
      <c r="G58" s="819">
        <f>'Capacity (local prices)'!G59</f>
        <v>0</v>
      </c>
      <c r="H58" s="819">
        <f>'Capacity (local prices)'!H59</f>
        <v>0</v>
      </c>
      <c r="I58" s="819">
        <f>'Capacity (local prices)'!I59</f>
        <v>0</v>
      </c>
      <c r="J58" s="373"/>
      <c r="K58" s="190"/>
      <c r="L58" s="190"/>
      <c r="M58" s="190"/>
      <c r="N58" s="190"/>
      <c r="O58" s="190"/>
      <c r="P58" s="190"/>
      <c r="Q58" s="190"/>
      <c r="R58" s="119"/>
      <c r="S58" s="119"/>
      <c r="T58" s="119"/>
      <c r="U58" s="119"/>
      <c r="V58" s="119"/>
      <c r="W58" s="119"/>
      <c r="X58" s="119"/>
      <c r="Y58" s="119"/>
      <c r="Z58" s="119"/>
      <c r="AJ58" s="256"/>
      <c r="AK58" s="256"/>
      <c r="AL58" s="256"/>
      <c r="AM58" s="256"/>
      <c r="AN58" s="256"/>
    </row>
    <row r="59" spans="1:40" hidden="1" x14ac:dyDescent="0.25">
      <c r="A59" s="264"/>
      <c r="B59" s="308" t="str">
        <f>B51</f>
        <v xml:space="preserve">Berinert </v>
      </c>
      <c r="C59" s="819">
        <f>'Capacity (local prices)'!C60</f>
        <v>52.178571428571431</v>
      </c>
      <c r="D59" s="819">
        <f>'Capacity (local prices)'!D60</f>
        <v>0</v>
      </c>
      <c r="E59" s="819">
        <f>'Capacity (local prices)'!E60</f>
        <v>0</v>
      </c>
      <c r="F59" s="819">
        <f>'Capacity (local prices)'!F60</f>
        <v>0</v>
      </c>
      <c r="G59" s="819">
        <f>'Capacity (local prices)'!G60</f>
        <v>0</v>
      </c>
      <c r="H59" s="819">
        <f>'Capacity (local prices)'!H60</f>
        <v>0</v>
      </c>
      <c r="I59" s="819">
        <f>'Capacity (local prices)'!I60</f>
        <v>0</v>
      </c>
      <c r="J59" s="373"/>
      <c r="K59" s="190"/>
      <c r="L59" s="190"/>
      <c r="M59" s="190"/>
      <c r="N59" s="190"/>
      <c r="O59" s="190"/>
      <c r="P59" s="190"/>
      <c r="Q59" s="190"/>
      <c r="R59" s="119"/>
      <c r="S59" s="119"/>
      <c r="T59" s="119"/>
      <c r="U59" s="119"/>
      <c r="V59" s="119"/>
      <c r="W59" s="119"/>
      <c r="X59" s="119"/>
      <c r="Y59" s="119"/>
      <c r="Z59" s="119"/>
      <c r="AJ59" s="256"/>
      <c r="AK59" s="256"/>
      <c r="AL59" s="256"/>
      <c r="AM59" s="256"/>
      <c r="AN59" s="256"/>
    </row>
    <row r="60" spans="1:40" hidden="1" x14ac:dyDescent="0.25">
      <c r="A60" s="264"/>
      <c r="B60" s="250"/>
      <c r="C60" s="287"/>
      <c r="D60" s="166">
        <f t="shared" ref="D60:I60" si="38">SUM(D58:D59)</f>
        <v>0</v>
      </c>
      <c r="E60" s="166">
        <f t="shared" si="38"/>
        <v>0</v>
      </c>
      <c r="F60" s="166">
        <f t="shared" si="38"/>
        <v>0</v>
      </c>
      <c r="G60" s="166">
        <f t="shared" si="38"/>
        <v>0</v>
      </c>
      <c r="H60" s="166">
        <f t="shared" si="38"/>
        <v>0</v>
      </c>
      <c r="I60" s="166">
        <f t="shared" si="38"/>
        <v>0</v>
      </c>
      <c r="J60" s="373"/>
      <c r="K60" s="190"/>
      <c r="L60" s="190"/>
      <c r="M60" s="190"/>
      <c r="N60" s="190"/>
      <c r="O60" s="190"/>
      <c r="P60" s="190"/>
      <c r="Q60" s="190"/>
      <c r="R60" s="119"/>
      <c r="S60" s="119"/>
      <c r="T60" s="119"/>
      <c r="U60" s="119"/>
      <c r="V60" s="119"/>
      <c r="W60" s="119"/>
      <c r="X60" s="119"/>
      <c r="Y60" s="119"/>
      <c r="Z60" s="119"/>
      <c r="AJ60" s="256"/>
      <c r="AK60" s="256"/>
      <c r="AL60" s="256"/>
      <c r="AM60" s="256"/>
      <c r="AN60" s="256"/>
    </row>
    <row r="61" spans="1:40" hidden="1" x14ac:dyDescent="0.25">
      <c r="A61" s="264"/>
      <c r="B61" s="184"/>
      <c r="C61" s="184"/>
      <c r="D61" s="688" t="s">
        <v>2141</v>
      </c>
      <c r="E61" s="166">
        <f>E60-$D$60</f>
        <v>0</v>
      </c>
      <c r="F61" s="166">
        <f>F60-$D$60</f>
        <v>0</v>
      </c>
      <c r="G61" s="166">
        <f>G60-$D$60</f>
        <v>0</v>
      </c>
      <c r="H61" s="166">
        <f>H60-$D$60</f>
        <v>0</v>
      </c>
      <c r="I61" s="166">
        <f>I60-$D$60</f>
        <v>0</v>
      </c>
      <c r="J61" s="373"/>
      <c r="K61" s="190"/>
      <c r="L61" s="190"/>
      <c r="M61" s="190"/>
      <c r="N61" s="190"/>
      <c r="O61" s="190"/>
      <c r="P61" s="190"/>
      <c r="Q61" s="190"/>
      <c r="R61" s="119"/>
      <c r="S61" s="119"/>
      <c r="T61" s="119"/>
      <c r="U61" s="119"/>
      <c r="V61" s="119"/>
      <c r="W61" s="119"/>
      <c r="X61" s="119"/>
      <c r="Y61" s="119"/>
      <c r="Z61" s="119"/>
      <c r="AJ61" s="256"/>
      <c r="AK61" s="256"/>
      <c r="AL61" s="256"/>
      <c r="AM61" s="256"/>
      <c r="AN61" s="256"/>
    </row>
    <row r="62" spans="1:40" x14ac:dyDescent="0.25">
      <c r="A62" s="264"/>
      <c r="B62" s="809"/>
      <c r="C62" s="810"/>
      <c r="D62" s="810"/>
      <c r="E62" s="810"/>
      <c r="F62" s="810"/>
      <c r="G62" s="810"/>
      <c r="H62" s="810"/>
      <c r="I62" s="810"/>
      <c r="J62" s="190"/>
      <c r="K62" s="190"/>
      <c r="L62" s="190"/>
      <c r="M62" s="190"/>
      <c r="N62" s="190"/>
      <c r="O62" s="190"/>
      <c r="P62" s="190"/>
      <c r="Q62" s="190"/>
      <c r="R62" s="119"/>
      <c r="S62" s="119"/>
      <c r="T62" s="119"/>
      <c r="U62" s="119"/>
      <c r="V62" s="119"/>
      <c r="W62" s="119"/>
      <c r="X62" s="119"/>
      <c r="Y62" s="119"/>
      <c r="Z62" s="119"/>
      <c r="AJ62" s="256"/>
      <c r="AK62" s="256"/>
      <c r="AL62" s="256"/>
      <c r="AM62" s="256"/>
      <c r="AN62" s="256"/>
    </row>
    <row r="63" spans="1:40" x14ac:dyDescent="0.25">
      <c r="A63" s="264"/>
      <c r="B63" s="689" t="s">
        <v>2252</v>
      </c>
      <c r="C63" s="342"/>
      <c r="D63" s="342"/>
      <c r="E63" s="342"/>
      <c r="F63" s="342"/>
      <c r="G63" s="342"/>
      <c r="H63" s="342"/>
      <c r="I63" s="690"/>
      <c r="J63" s="190"/>
      <c r="K63" s="190"/>
      <c r="L63" s="190"/>
      <c r="M63" s="190"/>
      <c r="N63" s="190"/>
      <c r="O63" s="190"/>
      <c r="P63" s="190"/>
      <c r="Q63" s="190"/>
      <c r="R63" s="119"/>
      <c r="S63" s="119"/>
      <c r="T63" s="119"/>
      <c r="U63" s="119"/>
      <c r="V63" s="119"/>
      <c r="W63" s="119"/>
      <c r="X63" s="119"/>
      <c r="Y63" s="119"/>
      <c r="Z63" s="119"/>
      <c r="AJ63" s="256"/>
      <c r="AK63" s="256"/>
      <c r="AL63" s="256"/>
      <c r="AM63" s="256"/>
      <c r="AN63" s="256"/>
    </row>
    <row r="64" spans="1:40" ht="45" x14ac:dyDescent="0.25">
      <c r="A64" s="264"/>
      <c r="B64" s="249" t="s">
        <v>2064</v>
      </c>
      <c r="C64" s="537" t="s">
        <v>2067</v>
      </c>
      <c r="D64" s="808" t="s">
        <v>2119</v>
      </c>
      <c r="E64" s="227" t="s">
        <v>1892</v>
      </c>
      <c r="F64" s="227" t="s">
        <v>1893</v>
      </c>
      <c r="G64" s="150" t="s">
        <v>2089</v>
      </c>
      <c r="H64" s="150" t="s">
        <v>2090</v>
      </c>
      <c r="I64" s="227" t="s">
        <v>2091</v>
      </c>
      <c r="J64" s="373"/>
      <c r="K64" s="445" t="s">
        <v>2259</v>
      </c>
      <c r="L64" s="808" t="s">
        <v>2119</v>
      </c>
      <c r="M64" s="916" t="s">
        <v>1892</v>
      </c>
      <c r="N64" s="916" t="s">
        <v>1893</v>
      </c>
      <c r="O64" s="369" t="s">
        <v>2089</v>
      </c>
      <c r="P64" s="369" t="s">
        <v>2090</v>
      </c>
      <c r="Q64" s="916" t="s">
        <v>2091</v>
      </c>
      <c r="R64" s="119"/>
      <c r="S64" s="119"/>
      <c r="T64" s="119"/>
      <c r="U64" s="119"/>
      <c r="V64" s="119"/>
      <c r="W64" s="119"/>
      <c r="X64" s="119"/>
      <c r="Y64" s="119"/>
      <c r="Z64" s="119"/>
      <c r="AJ64" s="256"/>
      <c r="AK64" s="256"/>
      <c r="AL64" s="256"/>
      <c r="AM64" s="256"/>
      <c r="AN64" s="256"/>
    </row>
    <row r="65" spans="1:40" x14ac:dyDescent="0.25">
      <c r="A65" s="264"/>
      <c r="B65" s="308" t="s">
        <v>2143</v>
      </c>
      <c r="C65" s="818">
        <f>'Capacity (local prices)'!C67</f>
        <v>2</v>
      </c>
      <c r="D65" s="819">
        <f>$C65*'Inputs and population'!G55*'Financial impact (cash)'!D18</f>
        <v>0</v>
      </c>
      <c r="E65" s="819">
        <f>$C65*'Inputs and population'!H55*'Financial impact (cash)'!E18</f>
        <v>0</v>
      </c>
      <c r="F65" s="819">
        <f>$C65*'Inputs and population'!I55*'Financial impact (cash)'!F18</f>
        <v>0</v>
      </c>
      <c r="G65" s="819">
        <f>$C65*'Inputs and population'!J55*'Financial impact (cash)'!G18</f>
        <v>0</v>
      </c>
      <c r="H65" s="819">
        <f>$C65*'Inputs and population'!K55*'Financial impact (cash)'!H18</f>
        <v>0</v>
      </c>
      <c r="I65" s="819">
        <f>$C65*'Inputs and population'!L55*'Financial impact (cash)'!I18</f>
        <v>0</v>
      </c>
      <c r="J65" s="373"/>
      <c r="K65" s="894">
        <f>'Unit costs'!O94</f>
        <v>0</v>
      </c>
      <c r="L65" s="261">
        <f>'Financial impact (cash)'!D18*$K65/1000</f>
        <v>0</v>
      </c>
      <c r="M65" s="261">
        <f>'Financial impact (cash)'!E18*$K65/1000</f>
        <v>0</v>
      </c>
      <c r="N65" s="261">
        <f>'Financial impact (cash)'!F18*$K65/1000</f>
        <v>0</v>
      </c>
      <c r="O65" s="261">
        <f>'Financial impact (cash)'!G18*$K65/1000</f>
        <v>0</v>
      </c>
      <c r="P65" s="261">
        <f>'Financial impact (cash)'!H18*$K65/1000</f>
        <v>0</v>
      </c>
      <c r="Q65" s="261">
        <f>'Financial impact (cash)'!I18*$K65/1000</f>
        <v>0</v>
      </c>
      <c r="R65" s="119"/>
      <c r="S65" s="119"/>
      <c r="T65" s="119"/>
      <c r="U65" s="119"/>
      <c r="V65" s="119"/>
      <c r="W65" s="119"/>
      <c r="X65" s="119"/>
      <c r="Y65" s="119"/>
      <c r="Z65" s="119"/>
      <c r="AJ65" s="256"/>
      <c r="AK65" s="256"/>
      <c r="AL65" s="256"/>
      <c r="AM65" s="256"/>
      <c r="AN65" s="256"/>
    </row>
    <row r="66" spans="1:40" x14ac:dyDescent="0.25">
      <c r="A66" s="264"/>
      <c r="B66" s="250"/>
      <c r="C66" s="287"/>
      <c r="D66" s="166">
        <f t="shared" ref="D66:I66" si="39">SUM(D65:D65)</f>
        <v>0</v>
      </c>
      <c r="E66" s="166">
        <f t="shared" si="39"/>
        <v>0</v>
      </c>
      <c r="F66" s="166">
        <f t="shared" si="39"/>
        <v>0</v>
      </c>
      <c r="G66" s="166">
        <f t="shared" si="39"/>
        <v>0</v>
      </c>
      <c r="H66" s="166">
        <f t="shared" si="39"/>
        <v>0</v>
      </c>
      <c r="I66" s="166">
        <f t="shared" si="39"/>
        <v>0</v>
      </c>
      <c r="J66" s="373"/>
      <c r="K66" s="190"/>
      <c r="L66" s="262">
        <f t="shared" ref="L66:Q66" si="40">SUM(L65:L65)</f>
        <v>0</v>
      </c>
      <c r="M66" s="262">
        <f t="shared" si="40"/>
        <v>0</v>
      </c>
      <c r="N66" s="262">
        <f t="shared" si="40"/>
        <v>0</v>
      </c>
      <c r="O66" s="262">
        <f t="shared" si="40"/>
        <v>0</v>
      </c>
      <c r="P66" s="262">
        <f t="shared" si="40"/>
        <v>0</v>
      </c>
      <c r="Q66" s="262">
        <f t="shared" si="40"/>
        <v>0</v>
      </c>
      <c r="R66" s="119"/>
      <c r="S66" s="119"/>
      <c r="T66" s="119"/>
      <c r="U66" s="119"/>
      <c r="V66" s="119"/>
      <c r="W66" s="119"/>
      <c r="X66" s="119"/>
      <c r="Y66" s="119"/>
      <c r="Z66" s="119"/>
      <c r="AJ66" s="256"/>
      <c r="AK66" s="256"/>
      <c r="AL66" s="256"/>
      <c r="AM66" s="256"/>
      <c r="AN66" s="256"/>
    </row>
    <row r="67" spans="1:40" x14ac:dyDescent="0.25">
      <c r="A67" s="264"/>
      <c r="B67" s="277"/>
      <c r="C67" s="228"/>
      <c r="D67" s="255" t="s">
        <v>2144</v>
      </c>
      <c r="E67" s="166">
        <f>E66-D66</f>
        <v>0</v>
      </c>
      <c r="F67" s="166">
        <f>F66-$D$66</f>
        <v>0</v>
      </c>
      <c r="G67" s="166">
        <f t="shared" ref="G67:I67" si="41">G66-$D$66</f>
        <v>0</v>
      </c>
      <c r="H67" s="166">
        <f t="shared" si="41"/>
        <v>0</v>
      </c>
      <c r="I67" s="166">
        <f t="shared" si="41"/>
        <v>0</v>
      </c>
      <c r="J67" s="373"/>
      <c r="K67" s="190"/>
      <c r="L67" s="917"/>
      <c r="M67" s="262">
        <f>M66-$L66</f>
        <v>0</v>
      </c>
      <c r="N67" s="262">
        <f t="shared" ref="N67:Q67" si="42">N66-$L66</f>
        <v>0</v>
      </c>
      <c r="O67" s="262">
        <f t="shared" si="42"/>
        <v>0</v>
      </c>
      <c r="P67" s="262">
        <f t="shared" si="42"/>
        <v>0</v>
      </c>
      <c r="Q67" s="262">
        <f t="shared" si="42"/>
        <v>0</v>
      </c>
      <c r="R67" s="119"/>
      <c r="S67" s="119"/>
      <c r="T67" s="119"/>
      <c r="U67" s="119"/>
      <c r="V67" s="119"/>
      <c r="W67" s="119"/>
      <c r="X67" s="119"/>
      <c r="Y67" s="119"/>
      <c r="Z67" s="119"/>
      <c r="AJ67" s="256"/>
      <c r="AK67" s="256"/>
      <c r="AL67" s="256"/>
      <c r="AM67" s="256"/>
      <c r="AN67" s="256"/>
    </row>
    <row r="68" spans="1:40" x14ac:dyDescent="0.25">
      <c r="A68" s="264"/>
      <c r="B68" s="286"/>
      <c r="C68" s="270"/>
      <c r="D68" s="269"/>
      <c r="E68" s="270"/>
      <c r="F68" s="271"/>
      <c r="G68" s="264"/>
      <c r="H68" s="264"/>
      <c r="I68" s="884"/>
      <c r="J68" s="190"/>
      <c r="K68" s="190"/>
      <c r="L68" s="190"/>
      <c r="M68" s="190"/>
      <c r="N68" s="190"/>
      <c r="O68" s="190"/>
      <c r="P68" s="190"/>
      <c r="Q68" s="190"/>
      <c r="R68" s="119"/>
      <c r="S68" s="119"/>
      <c r="T68" s="119"/>
      <c r="U68" s="119"/>
      <c r="V68" s="119"/>
      <c r="W68" s="119"/>
      <c r="X68" s="119"/>
      <c r="Y68" s="119"/>
      <c r="Z68" s="119"/>
      <c r="AJ68" s="256"/>
      <c r="AK68" s="256"/>
      <c r="AL68" s="256"/>
      <c r="AM68" s="256"/>
      <c r="AN68" s="256"/>
    </row>
    <row r="69" spans="1:40" hidden="1" x14ac:dyDescent="0.25">
      <c r="A69" s="257"/>
      <c r="B69" s="288" t="s">
        <v>2145</v>
      </c>
      <c r="C69" s="273"/>
      <c r="D69" s="273"/>
      <c r="E69" s="274"/>
      <c r="F69" s="275"/>
      <c r="G69" s="276"/>
      <c r="H69" s="276"/>
      <c r="I69" s="883"/>
      <c r="J69" s="378"/>
      <c r="K69" s="257"/>
      <c r="L69" s="257"/>
      <c r="M69" s="257"/>
      <c r="N69" s="257"/>
      <c r="O69" s="257"/>
      <c r="P69" s="257"/>
      <c r="Q69" s="192"/>
      <c r="R69" s="119"/>
      <c r="S69" s="119"/>
      <c r="V69" s="119"/>
    </row>
    <row r="70" spans="1:40" hidden="1" x14ac:dyDescent="0.25">
      <c r="A70" s="257"/>
      <c r="B70" s="343" t="s">
        <v>2146</v>
      </c>
      <c r="C70" s="344"/>
      <c r="D70" s="344"/>
      <c r="E70" s="344"/>
      <c r="F70" s="344"/>
      <c r="G70" s="344"/>
      <c r="H70" s="344"/>
      <c r="I70" s="191"/>
      <c r="J70" s="374"/>
      <c r="K70" s="192"/>
      <c r="L70" s="257"/>
      <c r="M70" s="257"/>
      <c r="N70" s="257"/>
      <c r="O70" s="257"/>
      <c r="P70" s="257"/>
      <c r="Q70" s="192"/>
      <c r="R70" s="119"/>
      <c r="S70" s="119"/>
      <c r="V70" s="119"/>
    </row>
    <row r="71" spans="1:40" ht="45" hidden="1" x14ac:dyDescent="0.25">
      <c r="A71" s="257"/>
      <c r="B71" s="252" t="s">
        <v>2064</v>
      </c>
      <c r="C71" s="361" t="s">
        <v>2130</v>
      </c>
      <c r="D71" s="808" t="s">
        <v>2119</v>
      </c>
      <c r="E71" s="227" t="s">
        <v>1892</v>
      </c>
      <c r="F71" s="227" t="s">
        <v>1893</v>
      </c>
      <c r="G71" s="150" t="s">
        <v>2089</v>
      </c>
      <c r="H71" s="150" t="s">
        <v>2090</v>
      </c>
      <c r="I71" s="227" t="s">
        <v>2091</v>
      </c>
      <c r="J71" s="257"/>
      <c r="K71" s="257"/>
      <c r="L71" s="257"/>
      <c r="M71" s="257"/>
      <c r="N71" s="257"/>
      <c r="O71" s="257"/>
      <c r="P71" s="257"/>
      <c r="Q71" s="192"/>
      <c r="R71" s="119"/>
      <c r="S71" s="119"/>
      <c r="V71" s="119"/>
    </row>
    <row r="72" spans="1:40" hidden="1" x14ac:dyDescent="0.25">
      <c r="A72" s="257"/>
      <c r="B72" s="309" t="e">
        <f>#REF!</f>
        <v>#REF!</v>
      </c>
      <c r="C72" s="135">
        <f>'Capacity inputs'!F15*'Capacity inputs'!G15</f>
        <v>0</v>
      </c>
      <c r="D72" s="114" t="e">
        <f>#REF!</f>
        <v>#REF!</v>
      </c>
      <c r="E72" s="114" t="e">
        <f>#REF!</f>
        <v>#REF!</v>
      </c>
      <c r="F72" s="114" t="e">
        <f>#REF!</f>
        <v>#REF!</v>
      </c>
      <c r="G72" s="114" t="e">
        <f>#REF!</f>
        <v>#REF!</v>
      </c>
      <c r="H72" s="114" t="e">
        <f>#REF!</f>
        <v>#REF!</v>
      </c>
      <c r="I72" s="114" t="e">
        <f>#REF!</f>
        <v>#REF!</v>
      </c>
      <c r="J72" s="257"/>
      <c r="K72" s="257"/>
      <c r="L72" s="257"/>
      <c r="M72" s="257"/>
      <c r="N72" s="257"/>
      <c r="O72" s="257"/>
      <c r="P72" s="257"/>
      <c r="Q72" s="192"/>
      <c r="R72" s="119"/>
      <c r="S72" s="119"/>
      <c r="T72" s="119"/>
      <c r="U72" s="119"/>
      <c r="V72" s="119"/>
      <c r="W72" s="119"/>
      <c r="X72" s="119"/>
      <c r="Y72" s="119"/>
      <c r="Z72" s="119"/>
      <c r="AJ72" s="256"/>
      <c r="AK72" s="256"/>
      <c r="AL72" s="256"/>
      <c r="AM72" s="256"/>
      <c r="AN72" s="256"/>
    </row>
    <row r="73" spans="1:40" hidden="1" x14ac:dyDescent="0.25">
      <c r="A73" s="257"/>
      <c r="B73" s="309" t="e">
        <f>#REF!</f>
        <v>#REF!</v>
      </c>
      <c r="C73" s="135">
        <f>'Capacity inputs'!F15*'Capacity inputs'!H15</f>
        <v>0</v>
      </c>
      <c r="D73" s="114" t="e">
        <f>#REF!</f>
        <v>#REF!</v>
      </c>
      <c r="E73" s="114" t="e">
        <f>#REF!</f>
        <v>#REF!</v>
      </c>
      <c r="F73" s="114" t="e">
        <f>#REF!</f>
        <v>#REF!</v>
      </c>
      <c r="G73" s="114" t="e">
        <f>#REF!</f>
        <v>#REF!</v>
      </c>
      <c r="H73" s="114" t="e">
        <f>#REF!</f>
        <v>#REF!</v>
      </c>
      <c r="I73" s="114" t="e">
        <f>#REF!</f>
        <v>#REF!</v>
      </c>
      <c r="J73" s="257"/>
      <c r="K73" s="257"/>
      <c r="L73" s="257"/>
      <c r="M73" s="257"/>
      <c r="N73" s="257"/>
      <c r="O73" s="257"/>
      <c r="P73" s="257"/>
      <c r="Q73" s="192"/>
      <c r="R73" s="119"/>
      <c r="S73" s="119"/>
      <c r="T73" s="119"/>
      <c r="U73" s="119"/>
      <c r="V73" s="119"/>
      <c r="W73" s="119"/>
      <c r="X73" s="119"/>
      <c r="Y73" s="119"/>
      <c r="Z73" s="119"/>
      <c r="AJ73" s="256"/>
      <c r="AK73" s="256"/>
      <c r="AL73" s="256"/>
      <c r="AM73" s="256"/>
      <c r="AN73" s="256"/>
    </row>
    <row r="74" spans="1:40" hidden="1" x14ac:dyDescent="0.25">
      <c r="A74" s="257"/>
      <c r="B74" s="309" t="e">
        <f>#REF!</f>
        <v>#REF!</v>
      </c>
      <c r="C74" s="135">
        <f>'Capacity inputs'!F15*'Capacity inputs'!I15</f>
        <v>0</v>
      </c>
      <c r="D74" s="114" t="e">
        <f>#REF!</f>
        <v>#REF!</v>
      </c>
      <c r="E74" s="114" t="e">
        <f>#REF!</f>
        <v>#REF!</v>
      </c>
      <c r="F74" s="114" t="e">
        <f>#REF!</f>
        <v>#REF!</v>
      </c>
      <c r="G74" s="114" t="e">
        <f>#REF!</f>
        <v>#REF!</v>
      </c>
      <c r="H74" s="114" t="e">
        <f>#REF!</f>
        <v>#REF!</v>
      </c>
      <c r="I74" s="114" t="e">
        <f>#REF!</f>
        <v>#REF!</v>
      </c>
      <c r="J74" s="257"/>
      <c r="K74" s="257"/>
      <c r="L74" s="257"/>
      <c r="M74" s="257"/>
      <c r="N74" s="257"/>
      <c r="O74" s="257"/>
      <c r="P74" s="257"/>
      <c r="Q74" s="192"/>
      <c r="R74" s="119"/>
      <c r="S74" s="119"/>
      <c r="T74" s="119"/>
      <c r="U74" s="119"/>
      <c r="V74" s="119"/>
      <c r="W74" s="119"/>
      <c r="X74" s="119"/>
      <c r="Y74" s="119"/>
      <c r="Z74" s="119"/>
      <c r="AJ74" s="256"/>
      <c r="AK74" s="256"/>
      <c r="AL74" s="256"/>
      <c r="AM74" s="256"/>
      <c r="AN74" s="256"/>
    </row>
    <row r="75" spans="1:40" hidden="1" x14ac:dyDescent="0.25">
      <c r="A75" s="257"/>
      <c r="B75" s="309" t="e">
        <f>#REF!</f>
        <v>#REF!</v>
      </c>
      <c r="C75" s="135">
        <f>'Capacity inputs'!F15*'Capacity inputs'!J15</f>
        <v>0</v>
      </c>
      <c r="D75" s="114" t="e">
        <f>#REF!</f>
        <v>#REF!</v>
      </c>
      <c r="E75" s="114" t="e">
        <f>#REF!</f>
        <v>#REF!</v>
      </c>
      <c r="F75" s="114" t="e">
        <f>#REF!</f>
        <v>#REF!</v>
      </c>
      <c r="G75" s="114" t="e">
        <f>#REF!</f>
        <v>#REF!</v>
      </c>
      <c r="H75" s="114" t="e">
        <f>#REF!</f>
        <v>#REF!</v>
      </c>
      <c r="I75" s="114" t="e">
        <f>#REF!</f>
        <v>#REF!</v>
      </c>
      <c r="J75" s="257"/>
      <c r="K75" s="257"/>
      <c r="L75" s="257"/>
      <c r="M75" s="257"/>
      <c r="N75" s="257"/>
      <c r="O75" s="257"/>
      <c r="P75" s="257"/>
      <c r="Q75" s="192"/>
      <c r="R75" s="119"/>
      <c r="S75" s="119"/>
      <c r="T75" s="119"/>
      <c r="U75" s="119"/>
      <c r="V75" s="119"/>
      <c r="W75" s="119"/>
      <c r="X75" s="119"/>
      <c r="Y75" s="119"/>
      <c r="Z75" s="119"/>
      <c r="AJ75" s="256"/>
      <c r="AK75" s="256"/>
      <c r="AL75" s="256"/>
      <c r="AM75" s="256"/>
      <c r="AN75" s="256"/>
    </row>
    <row r="76" spans="1:40" hidden="1" x14ac:dyDescent="0.25">
      <c r="A76" s="257"/>
      <c r="B76" s="309" t="str">
        <f>B65</f>
        <v>Berinert (IV)</v>
      </c>
      <c r="C76" s="135">
        <f>'Capacity inputs'!F15*'Capacity inputs'!K15</f>
        <v>0</v>
      </c>
      <c r="D76" s="114">
        <f t="shared" ref="D76:I76" si="43">D65</f>
        <v>0</v>
      </c>
      <c r="E76" s="114">
        <f t="shared" si="43"/>
        <v>0</v>
      </c>
      <c r="F76" s="114">
        <f t="shared" si="43"/>
        <v>0</v>
      </c>
      <c r="G76" s="114">
        <f t="shared" si="43"/>
        <v>0</v>
      </c>
      <c r="H76" s="114">
        <f t="shared" si="43"/>
        <v>0</v>
      </c>
      <c r="I76" s="114">
        <f t="shared" si="43"/>
        <v>0</v>
      </c>
      <c r="J76" s="257"/>
      <c r="K76" s="257"/>
      <c r="L76" s="257"/>
      <c r="M76" s="257"/>
      <c r="N76" s="257"/>
      <c r="O76" s="257"/>
      <c r="P76" s="257"/>
      <c r="Q76" s="192"/>
      <c r="R76" s="119"/>
      <c r="S76" s="119"/>
      <c r="T76" s="119"/>
      <c r="U76" s="119"/>
      <c r="V76" s="119"/>
      <c r="W76" s="119"/>
      <c r="X76" s="119"/>
      <c r="Y76" s="119"/>
      <c r="Z76" s="119"/>
      <c r="AJ76" s="256"/>
      <c r="AK76" s="256"/>
      <c r="AL76" s="256"/>
      <c r="AM76" s="256"/>
      <c r="AN76" s="256"/>
    </row>
    <row r="77" spans="1:40" hidden="1" x14ac:dyDescent="0.25">
      <c r="A77" s="257"/>
      <c r="B77" s="309" t="e">
        <f>#REF!</f>
        <v>#REF!</v>
      </c>
      <c r="C77" s="135" t="e">
        <f>'Capacity inputs'!F15*'Capacity inputs'!#REF!</f>
        <v>#REF!</v>
      </c>
      <c r="D77" s="114" t="e">
        <f>#REF!</f>
        <v>#REF!</v>
      </c>
      <c r="E77" s="114" t="e">
        <f>#REF!</f>
        <v>#REF!</v>
      </c>
      <c r="F77" s="114" t="e">
        <f>#REF!</f>
        <v>#REF!</v>
      </c>
      <c r="G77" s="114" t="e">
        <f>#REF!</f>
        <v>#REF!</v>
      </c>
      <c r="H77" s="114" t="e">
        <f>#REF!</f>
        <v>#REF!</v>
      </c>
      <c r="I77" s="114" t="e">
        <f>#REF!</f>
        <v>#REF!</v>
      </c>
      <c r="J77" s="257"/>
      <c r="K77" s="257"/>
      <c r="L77" s="257"/>
      <c r="M77" s="257"/>
      <c r="N77" s="257"/>
      <c r="O77" s="257"/>
      <c r="P77" s="257"/>
      <c r="Q77" s="192"/>
      <c r="R77" s="119"/>
      <c r="S77" s="119"/>
      <c r="T77" s="119"/>
      <c r="U77" s="119"/>
      <c r="V77" s="119"/>
      <c r="W77" s="119"/>
      <c r="X77" s="119"/>
      <c r="Y77" s="119"/>
      <c r="Z77" s="119"/>
      <c r="AJ77" s="256"/>
      <c r="AK77" s="256"/>
      <c r="AL77" s="256"/>
      <c r="AM77" s="256"/>
      <c r="AN77" s="256"/>
    </row>
    <row r="78" spans="1:40" hidden="1" x14ac:dyDescent="0.25">
      <c r="A78" s="257"/>
      <c r="B78" s="309" t="e">
        <f>#REF!</f>
        <v>#REF!</v>
      </c>
      <c r="C78" s="135" t="e">
        <f>'Capacity inputs'!F15*'Capacity inputs'!#REF!</f>
        <v>#REF!</v>
      </c>
      <c r="D78" s="114" t="e">
        <f>#REF!</f>
        <v>#REF!</v>
      </c>
      <c r="E78" s="114" t="e">
        <f>#REF!</f>
        <v>#REF!</v>
      </c>
      <c r="F78" s="114" t="e">
        <f>#REF!</f>
        <v>#REF!</v>
      </c>
      <c r="G78" s="114" t="e">
        <f>#REF!</f>
        <v>#REF!</v>
      </c>
      <c r="H78" s="114" t="e">
        <f>#REF!</f>
        <v>#REF!</v>
      </c>
      <c r="I78" s="114" t="e">
        <f>#REF!</f>
        <v>#REF!</v>
      </c>
      <c r="J78" s="257"/>
      <c r="K78" s="257"/>
      <c r="L78" s="257"/>
      <c r="M78" s="257"/>
      <c r="N78" s="257"/>
      <c r="O78" s="257"/>
      <c r="P78" s="257"/>
      <c r="Q78" s="192"/>
      <c r="R78" s="119"/>
      <c r="S78" s="119"/>
      <c r="T78" s="119"/>
      <c r="U78" s="119"/>
      <c r="V78" s="119"/>
      <c r="W78" s="119"/>
      <c r="X78" s="119"/>
      <c r="Y78" s="119"/>
      <c r="Z78" s="119"/>
      <c r="AJ78" s="256"/>
      <c r="AK78" s="256"/>
      <c r="AL78" s="256"/>
      <c r="AM78" s="256"/>
      <c r="AN78" s="256"/>
    </row>
    <row r="79" spans="1:40" hidden="1" x14ac:dyDescent="0.25">
      <c r="A79" s="257"/>
      <c r="B79" s="250" t="s">
        <v>2167</v>
      </c>
      <c r="C79" s="287"/>
      <c r="D79" s="166" t="e">
        <f>SUM(D72:D78)</f>
        <v>#REF!</v>
      </c>
      <c r="E79" s="166" t="e">
        <f t="shared" ref="E79:I79" si="44">SUM(E72:E78)</f>
        <v>#REF!</v>
      </c>
      <c r="F79" s="166" t="e">
        <f t="shared" si="44"/>
        <v>#REF!</v>
      </c>
      <c r="G79" s="166" t="e">
        <f t="shared" si="44"/>
        <v>#REF!</v>
      </c>
      <c r="H79" s="166" t="e">
        <f t="shared" si="44"/>
        <v>#REF!</v>
      </c>
      <c r="I79" s="166" t="e">
        <f t="shared" si="44"/>
        <v>#REF!</v>
      </c>
      <c r="J79" s="257"/>
      <c r="K79" s="257"/>
      <c r="L79" s="257"/>
      <c r="M79" s="257"/>
      <c r="N79" s="257"/>
      <c r="O79" s="257"/>
      <c r="P79" s="257"/>
      <c r="Q79" s="192"/>
      <c r="R79" s="119"/>
      <c r="S79" s="119"/>
      <c r="T79" s="119"/>
      <c r="U79" s="119"/>
      <c r="V79" s="119"/>
      <c r="W79" s="119"/>
      <c r="X79" s="119"/>
      <c r="Y79" s="119"/>
      <c r="Z79" s="119"/>
      <c r="AJ79" s="256"/>
      <c r="AK79" s="256"/>
      <c r="AL79" s="256"/>
      <c r="AM79" s="256"/>
      <c r="AN79" s="256"/>
    </row>
    <row r="80" spans="1:40" hidden="1" x14ac:dyDescent="0.25">
      <c r="A80" s="257"/>
      <c r="B80" s="277"/>
      <c r="C80" s="228"/>
      <c r="D80" s="255" t="s">
        <v>2147</v>
      </c>
      <c r="E80" s="166" t="e">
        <f>E79-$D$79</f>
        <v>#REF!</v>
      </c>
      <c r="F80" s="166" t="e">
        <f>F79-$D$79</f>
        <v>#REF!</v>
      </c>
      <c r="G80" s="166" t="e">
        <f>G79-$D$79</f>
        <v>#REF!</v>
      </c>
      <c r="H80" s="166" t="e">
        <f>H79-$D$79</f>
        <v>#REF!</v>
      </c>
      <c r="I80" s="166" t="e">
        <f>I79-$D$79</f>
        <v>#REF!</v>
      </c>
      <c r="J80" s="257"/>
      <c r="K80" s="257"/>
      <c r="L80" s="257"/>
      <c r="M80" s="257"/>
      <c r="N80" s="257"/>
      <c r="O80" s="257"/>
      <c r="P80" s="257"/>
      <c r="Q80" s="192"/>
      <c r="R80" s="119"/>
      <c r="S80" s="119"/>
      <c r="T80" s="119"/>
      <c r="U80" s="119"/>
      <c r="V80" s="119"/>
      <c r="W80" s="119"/>
      <c r="X80" s="119"/>
      <c r="Y80" s="119"/>
      <c r="Z80" s="119"/>
      <c r="AJ80" s="256"/>
      <c r="AK80" s="256"/>
      <c r="AL80" s="256"/>
      <c r="AM80" s="256"/>
      <c r="AN80" s="256"/>
    </row>
    <row r="81" spans="1:40" hidden="1" x14ac:dyDescent="0.25">
      <c r="A81" s="257"/>
      <c r="B81" s="289"/>
      <c r="C81" s="192"/>
      <c r="D81" s="192"/>
      <c r="E81" s="192"/>
      <c r="F81" s="192"/>
      <c r="G81" s="192"/>
      <c r="H81" s="192"/>
      <c r="I81" s="192"/>
      <c r="J81" s="192"/>
      <c r="K81" s="192"/>
      <c r="L81" s="257"/>
      <c r="M81" s="257"/>
      <c r="N81" s="257"/>
      <c r="O81" s="257"/>
      <c r="P81" s="257"/>
      <c r="Q81" s="192"/>
      <c r="R81" s="119"/>
      <c r="S81" s="119"/>
      <c r="T81" s="119"/>
      <c r="U81" s="119"/>
      <c r="V81" s="119"/>
      <c r="W81" s="119"/>
      <c r="X81" s="119"/>
      <c r="Y81" s="119"/>
      <c r="Z81" s="119"/>
      <c r="AJ81" s="256"/>
      <c r="AK81" s="256"/>
      <c r="AL81" s="256"/>
      <c r="AM81" s="256"/>
      <c r="AN81" s="256"/>
    </row>
    <row r="82" spans="1:40" hidden="1" x14ac:dyDescent="0.25">
      <c r="A82" s="257"/>
      <c r="B82" s="345" t="s">
        <v>2148</v>
      </c>
      <c r="C82" s="344"/>
      <c r="D82" s="344"/>
      <c r="E82" s="344"/>
      <c r="F82" s="344"/>
      <c r="G82" s="344"/>
      <c r="H82" s="344"/>
      <c r="I82" s="191"/>
      <c r="J82" s="374"/>
      <c r="K82" s="192"/>
      <c r="L82" s="257"/>
      <c r="M82" s="257"/>
      <c r="N82" s="257"/>
      <c r="O82" s="257"/>
      <c r="P82" s="257"/>
      <c r="Q82" s="192"/>
      <c r="R82" s="119"/>
      <c r="S82" s="119"/>
      <c r="T82" s="119"/>
      <c r="U82" s="119"/>
      <c r="V82" s="119"/>
      <c r="W82" s="119"/>
      <c r="X82" s="119"/>
      <c r="Y82" s="119"/>
      <c r="Z82" s="119"/>
      <c r="AJ82" s="256"/>
      <c r="AK82" s="256"/>
      <c r="AL82" s="256"/>
      <c r="AM82" s="256"/>
      <c r="AN82" s="256"/>
    </row>
    <row r="83" spans="1:40" ht="45" hidden="1" x14ac:dyDescent="0.25">
      <c r="A83" s="257"/>
      <c r="B83" s="252" t="s">
        <v>2064</v>
      </c>
      <c r="C83" s="361" t="s">
        <v>2130</v>
      </c>
      <c r="D83" s="808" t="s">
        <v>2119</v>
      </c>
      <c r="E83" s="227" t="s">
        <v>1892</v>
      </c>
      <c r="F83" s="227" t="s">
        <v>1893</v>
      </c>
      <c r="G83" s="150" t="s">
        <v>2089</v>
      </c>
      <c r="H83" s="150" t="s">
        <v>2090</v>
      </c>
      <c r="I83" s="227" t="s">
        <v>2091</v>
      </c>
      <c r="J83" s="257"/>
      <c r="K83" s="257"/>
      <c r="L83" s="257"/>
      <c r="M83" s="257"/>
      <c r="N83" s="257"/>
      <c r="O83" s="257"/>
      <c r="P83" s="257"/>
      <c r="Q83" s="192"/>
      <c r="R83" s="119"/>
      <c r="S83" s="119"/>
      <c r="T83" s="119"/>
      <c r="U83" s="119"/>
      <c r="V83" s="119"/>
      <c r="W83" s="119"/>
      <c r="X83" s="119"/>
      <c r="Y83" s="119"/>
      <c r="Z83" s="119"/>
      <c r="AJ83" s="256"/>
      <c r="AK83" s="256"/>
      <c r="AL83" s="256"/>
      <c r="AM83" s="256"/>
      <c r="AN83" s="256"/>
    </row>
    <row r="84" spans="1:40" hidden="1" x14ac:dyDescent="0.25">
      <c r="A84" s="257"/>
      <c r="B84" s="309" t="e">
        <f>B72</f>
        <v>#REF!</v>
      </c>
      <c r="C84" s="135">
        <f>'Capacity inputs'!F16*'Capacity inputs'!G16</f>
        <v>0</v>
      </c>
      <c r="D84" s="114" t="e">
        <f>#REF!</f>
        <v>#REF!</v>
      </c>
      <c r="E84" s="114" t="e">
        <f>#REF!</f>
        <v>#REF!</v>
      </c>
      <c r="F84" s="114" t="e">
        <f>#REF!</f>
        <v>#REF!</v>
      </c>
      <c r="G84" s="114" t="e">
        <f>#REF!</f>
        <v>#REF!</v>
      </c>
      <c r="H84" s="114" t="e">
        <f>#REF!</f>
        <v>#REF!</v>
      </c>
      <c r="I84" s="114" t="e">
        <f>#REF!</f>
        <v>#REF!</v>
      </c>
      <c r="J84" s="257"/>
      <c r="K84" s="257"/>
      <c r="L84" s="257"/>
      <c r="M84" s="257"/>
      <c r="N84" s="257"/>
      <c r="O84" s="257"/>
      <c r="P84" s="257"/>
      <c r="Q84" s="192"/>
      <c r="R84" s="119"/>
      <c r="S84" s="119"/>
      <c r="T84" s="119"/>
      <c r="U84" s="119"/>
      <c r="V84" s="119"/>
      <c r="W84" s="119"/>
      <c r="X84" s="119"/>
      <c r="Y84" s="119"/>
      <c r="Z84" s="119"/>
      <c r="AJ84" s="256"/>
      <c r="AK84" s="256"/>
      <c r="AL84" s="256"/>
      <c r="AM84" s="256"/>
      <c r="AN84" s="256"/>
    </row>
    <row r="85" spans="1:40" hidden="1" x14ac:dyDescent="0.25">
      <c r="A85" s="257"/>
      <c r="B85" s="309" t="e">
        <f>B73</f>
        <v>#REF!</v>
      </c>
      <c r="C85" s="135">
        <f>'Capacity inputs'!F16*'Capacity inputs'!H16</f>
        <v>0</v>
      </c>
      <c r="D85" s="114" t="e">
        <f>#REF!</f>
        <v>#REF!</v>
      </c>
      <c r="E85" s="114" t="e">
        <f>#REF!</f>
        <v>#REF!</v>
      </c>
      <c r="F85" s="114" t="e">
        <f>#REF!</f>
        <v>#REF!</v>
      </c>
      <c r="G85" s="114" t="e">
        <f>#REF!</f>
        <v>#REF!</v>
      </c>
      <c r="H85" s="114" t="e">
        <f>#REF!</f>
        <v>#REF!</v>
      </c>
      <c r="I85" s="114" t="e">
        <f>#REF!</f>
        <v>#REF!</v>
      </c>
      <c r="J85" s="257"/>
      <c r="K85" s="257"/>
      <c r="L85" s="257"/>
      <c r="M85" s="257"/>
      <c r="N85" s="257"/>
      <c r="O85" s="257"/>
      <c r="P85" s="257"/>
      <c r="Q85" s="192"/>
      <c r="R85" s="119"/>
      <c r="S85" s="119"/>
      <c r="T85" s="119"/>
      <c r="U85" s="119"/>
      <c r="V85" s="119"/>
      <c r="W85" s="119"/>
      <c r="X85" s="119"/>
      <c r="Y85" s="119"/>
      <c r="Z85" s="119"/>
      <c r="AJ85" s="256"/>
      <c r="AK85" s="256"/>
      <c r="AL85" s="256"/>
      <c r="AM85" s="256"/>
      <c r="AN85" s="256"/>
    </row>
    <row r="86" spans="1:40" hidden="1" x14ac:dyDescent="0.25">
      <c r="A86" s="257"/>
      <c r="B86" s="309" t="e">
        <f>B74</f>
        <v>#REF!</v>
      </c>
      <c r="C86" s="135">
        <f>'Capacity inputs'!F16*'Capacity inputs'!I16</f>
        <v>0</v>
      </c>
      <c r="D86" s="114" t="e">
        <f>#REF!</f>
        <v>#REF!</v>
      </c>
      <c r="E86" s="114" t="e">
        <f>#REF!</f>
        <v>#REF!</v>
      </c>
      <c r="F86" s="114" t="e">
        <f>#REF!</f>
        <v>#REF!</v>
      </c>
      <c r="G86" s="114" t="e">
        <f>#REF!</f>
        <v>#REF!</v>
      </c>
      <c r="H86" s="114" t="e">
        <f>#REF!</f>
        <v>#REF!</v>
      </c>
      <c r="I86" s="114" t="e">
        <f>#REF!</f>
        <v>#REF!</v>
      </c>
      <c r="J86" s="257"/>
      <c r="K86" s="257"/>
      <c r="L86" s="257"/>
      <c r="M86" s="257"/>
      <c r="N86" s="257"/>
      <c r="O86" s="257"/>
      <c r="P86" s="257"/>
      <c r="Q86" s="192"/>
      <c r="R86" s="119"/>
      <c r="S86" s="119"/>
      <c r="T86" s="119"/>
      <c r="U86" s="119"/>
      <c r="V86" s="119"/>
      <c r="W86" s="119"/>
      <c r="X86" s="119"/>
      <c r="Y86" s="119"/>
      <c r="Z86" s="119"/>
      <c r="AJ86" s="256"/>
      <c r="AK86" s="256"/>
      <c r="AL86" s="256"/>
      <c r="AM86" s="256"/>
      <c r="AN86" s="256"/>
    </row>
    <row r="87" spans="1:40" hidden="1" x14ac:dyDescent="0.25">
      <c r="A87" s="257"/>
      <c r="B87" s="309" t="e">
        <f>B75</f>
        <v>#REF!</v>
      </c>
      <c r="C87" s="135">
        <f>'Capacity inputs'!F16*'Capacity inputs'!J16</f>
        <v>0</v>
      </c>
      <c r="D87" s="114" t="e">
        <f>#REF!</f>
        <v>#REF!</v>
      </c>
      <c r="E87" s="114" t="e">
        <f>#REF!</f>
        <v>#REF!</v>
      </c>
      <c r="F87" s="114" t="e">
        <f>#REF!</f>
        <v>#REF!</v>
      </c>
      <c r="G87" s="114" t="e">
        <f>#REF!</f>
        <v>#REF!</v>
      </c>
      <c r="H87" s="114" t="e">
        <f>#REF!</f>
        <v>#REF!</v>
      </c>
      <c r="I87" s="114" t="e">
        <f>#REF!</f>
        <v>#REF!</v>
      </c>
      <c r="J87" s="257"/>
      <c r="K87" s="257"/>
      <c r="L87" s="257"/>
      <c r="M87" s="257"/>
      <c r="N87" s="257"/>
      <c r="O87" s="257"/>
      <c r="P87" s="257"/>
      <c r="Q87" s="192"/>
      <c r="R87" s="119"/>
      <c r="S87" s="119"/>
      <c r="T87" s="119"/>
      <c r="U87" s="119"/>
      <c r="V87" s="119"/>
      <c r="W87" s="119"/>
      <c r="X87" s="119"/>
      <c r="Y87" s="119"/>
      <c r="Z87" s="119"/>
      <c r="AJ87" s="256"/>
      <c r="AK87" s="256"/>
      <c r="AL87" s="256"/>
      <c r="AM87" s="256"/>
      <c r="AN87" s="256"/>
    </row>
    <row r="88" spans="1:40" hidden="1" x14ac:dyDescent="0.25">
      <c r="A88" s="257"/>
      <c r="B88" s="309" t="str">
        <f t="shared" ref="B88:B90" si="45">B76</f>
        <v>Berinert (IV)</v>
      </c>
      <c r="C88" s="135">
        <f>'Capacity inputs'!F16*'Capacity inputs'!K16</f>
        <v>0</v>
      </c>
      <c r="D88" s="114">
        <f t="shared" ref="D88:I88" si="46">D65</f>
        <v>0</v>
      </c>
      <c r="E88" s="114">
        <f t="shared" si="46"/>
        <v>0</v>
      </c>
      <c r="F88" s="114">
        <f t="shared" si="46"/>
        <v>0</v>
      </c>
      <c r="G88" s="114">
        <f t="shared" si="46"/>
        <v>0</v>
      </c>
      <c r="H88" s="114">
        <f t="shared" si="46"/>
        <v>0</v>
      </c>
      <c r="I88" s="114">
        <f t="shared" si="46"/>
        <v>0</v>
      </c>
      <c r="J88" s="257"/>
      <c r="K88" s="257"/>
      <c r="L88" s="257"/>
      <c r="M88" s="257"/>
      <c r="N88" s="257"/>
      <c r="O88" s="257"/>
      <c r="P88" s="257"/>
      <c r="Q88" s="192"/>
      <c r="R88" s="119"/>
      <c r="S88" s="119"/>
      <c r="T88" s="119"/>
      <c r="U88" s="119"/>
      <c r="V88" s="119"/>
      <c r="W88" s="119"/>
      <c r="X88" s="119"/>
      <c r="Y88" s="119"/>
      <c r="Z88" s="119"/>
      <c r="AJ88" s="256"/>
      <c r="AK88" s="256"/>
      <c r="AL88" s="256"/>
      <c r="AM88" s="256"/>
      <c r="AN88" s="256"/>
    </row>
    <row r="89" spans="1:40" hidden="1" x14ac:dyDescent="0.25">
      <c r="A89" s="257"/>
      <c r="B89" s="309" t="e">
        <f t="shared" si="45"/>
        <v>#REF!</v>
      </c>
      <c r="C89" s="135" t="e">
        <f>'Capacity inputs'!F16*'Capacity inputs'!#REF!</f>
        <v>#REF!</v>
      </c>
      <c r="D89" s="114" t="e">
        <f>#REF!</f>
        <v>#REF!</v>
      </c>
      <c r="E89" s="114" t="e">
        <f>#REF!</f>
        <v>#REF!</v>
      </c>
      <c r="F89" s="114" t="e">
        <f>#REF!</f>
        <v>#REF!</v>
      </c>
      <c r="G89" s="114" t="e">
        <f>#REF!</f>
        <v>#REF!</v>
      </c>
      <c r="H89" s="114" t="e">
        <f>#REF!</f>
        <v>#REF!</v>
      </c>
      <c r="I89" s="114" t="e">
        <f>#REF!</f>
        <v>#REF!</v>
      </c>
      <c r="J89" s="257"/>
      <c r="K89" s="257"/>
      <c r="L89" s="257"/>
      <c r="M89" s="257"/>
      <c r="N89" s="257"/>
      <c r="O89" s="257"/>
      <c r="P89" s="257"/>
      <c r="Q89" s="192"/>
      <c r="R89" s="119"/>
      <c r="S89" s="119"/>
      <c r="T89" s="119"/>
      <c r="U89" s="119"/>
      <c r="V89" s="119"/>
      <c r="W89" s="119"/>
      <c r="X89" s="119"/>
      <c r="Y89" s="119"/>
      <c r="Z89" s="119"/>
      <c r="AJ89" s="256"/>
      <c r="AK89" s="256"/>
      <c r="AL89" s="256"/>
      <c r="AM89" s="256"/>
      <c r="AN89" s="256"/>
    </row>
    <row r="90" spans="1:40" hidden="1" x14ac:dyDescent="0.25">
      <c r="A90" s="257"/>
      <c r="B90" s="309" t="e">
        <f t="shared" si="45"/>
        <v>#REF!</v>
      </c>
      <c r="C90" s="135" t="e">
        <f>'Capacity inputs'!F16*'Capacity inputs'!#REF!</f>
        <v>#REF!</v>
      </c>
      <c r="D90" s="114" t="e">
        <f>#REF!</f>
        <v>#REF!</v>
      </c>
      <c r="E90" s="114" t="e">
        <f>#REF!</f>
        <v>#REF!</v>
      </c>
      <c r="F90" s="114" t="e">
        <f>#REF!</f>
        <v>#REF!</v>
      </c>
      <c r="G90" s="114" t="e">
        <f>#REF!</f>
        <v>#REF!</v>
      </c>
      <c r="H90" s="114" t="e">
        <f>#REF!</f>
        <v>#REF!</v>
      </c>
      <c r="I90" s="114" t="e">
        <f>#REF!</f>
        <v>#REF!</v>
      </c>
      <c r="J90" s="257"/>
      <c r="K90" s="257"/>
      <c r="L90" s="257"/>
      <c r="M90" s="257"/>
      <c r="N90" s="257"/>
      <c r="O90" s="257"/>
      <c r="P90" s="257"/>
      <c r="Q90" s="192"/>
      <c r="R90" s="119"/>
      <c r="S90" s="119"/>
      <c r="T90" s="119"/>
      <c r="U90" s="119"/>
      <c r="V90" s="119"/>
      <c r="W90" s="119"/>
      <c r="X90" s="119"/>
      <c r="Y90" s="119"/>
      <c r="Z90" s="119"/>
      <c r="AJ90" s="256"/>
      <c r="AK90" s="256"/>
      <c r="AL90" s="256"/>
      <c r="AM90" s="256"/>
      <c r="AN90" s="256"/>
    </row>
    <row r="91" spans="1:40" hidden="1" x14ac:dyDescent="0.25">
      <c r="A91" s="257"/>
      <c r="B91" s="250"/>
      <c r="C91" s="287"/>
      <c r="D91" s="166" t="e">
        <f>SUM(D84:D90)</f>
        <v>#REF!</v>
      </c>
      <c r="E91" s="166" t="e">
        <f t="shared" ref="E91:I91" si="47">SUM(E84:E90)</f>
        <v>#REF!</v>
      </c>
      <c r="F91" s="166" t="e">
        <f t="shared" si="47"/>
        <v>#REF!</v>
      </c>
      <c r="G91" s="166" t="e">
        <f t="shared" si="47"/>
        <v>#REF!</v>
      </c>
      <c r="H91" s="166" t="e">
        <f t="shared" si="47"/>
        <v>#REF!</v>
      </c>
      <c r="I91" s="166" t="e">
        <f t="shared" si="47"/>
        <v>#REF!</v>
      </c>
      <c r="J91" s="257"/>
      <c r="K91" s="257"/>
      <c r="L91" s="257"/>
      <c r="M91" s="257"/>
      <c r="N91" s="257"/>
      <c r="O91" s="257"/>
      <c r="P91" s="257"/>
      <c r="Q91" s="192"/>
      <c r="R91" s="119"/>
      <c r="S91" s="119"/>
      <c r="T91" s="119"/>
      <c r="U91" s="119"/>
      <c r="V91" s="119"/>
      <c r="W91" s="119"/>
      <c r="X91" s="119"/>
      <c r="Y91" s="119"/>
      <c r="Z91" s="119"/>
      <c r="AJ91" s="256"/>
      <c r="AK91" s="256"/>
      <c r="AL91" s="256"/>
      <c r="AM91" s="256"/>
      <c r="AN91" s="256"/>
    </row>
    <row r="92" spans="1:40" hidden="1" x14ac:dyDescent="0.25">
      <c r="A92" s="257"/>
      <c r="B92" s="253"/>
      <c r="C92" s="253"/>
      <c r="D92" s="255" t="s">
        <v>2149</v>
      </c>
      <c r="E92" s="166" t="e">
        <f>E91-$D$91</f>
        <v>#REF!</v>
      </c>
      <c r="F92" s="166" t="e">
        <f>F91-$D$91</f>
        <v>#REF!</v>
      </c>
      <c r="G92" s="166" t="e">
        <f>G91-$D$91</f>
        <v>#REF!</v>
      </c>
      <c r="H92" s="166" t="e">
        <f>H91-$D$91</f>
        <v>#REF!</v>
      </c>
      <c r="I92" s="166" t="e">
        <f>I91-$D$91</f>
        <v>#REF!</v>
      </c>
      <c r="J92" s="257"/>
      <c r="K92" s="257"/>
      <c r="L92" s="257"/>
      <c r="M92" s="257"/>
      <c r="N92" s="257"/>
      <c r="O92" s="257"/>
      <c r="P92" s="257"/>
      <c r="Q92" s="192"/>
      <c r="R92" s="119"/>
      <c r="S92" s="119"/>
      <c r="T92" s="119"/>
      <c r="U92" s="119"/>
      <c r="V92" s="119"/>
      <c r="W92" s="119"/>
      <c r="X92" s="119"/>
      <c r="Y92" s="119"/>
      <c r="Z92" s="119"/>
      <c r="AJ92" s="256"/>
      <c r="AK92" s="256"/>
      <c r="AL92" s="256"/>
      <c r="AM92" s="256"/>
      <c r="AN92" s="256"/>
    </row>
    <row r="93" spans="1:40" hidden="1" x14ac:dyDescent="0.25">
      <c r="A93" s="257"/>
      <c r="B93" s="289"/>
      <c r="C93" s="192"/>
      <c r="D93" s="192"/>
      <c r="E93" s="192"/>
      <c r="F93" s="192"/>
      <c r="G93" s="192"/>
      <c r="H93" s="192"/>
      <c r="I93" s="192"/>
      <c r="J93" s="192"/>
      <c r="K93" s="192"/>
      <c r="L93" s="257"/>
      <c r="M93" s="257"/>
      <c r="N93" s="257"/>
      <c r="O93" s="257"/>
      <c r="P93" s="257"/>
      <c r="Q93" s="192"/>
      <c r="R93" s="119"/>
      <c r="S93" s="119"/>
      <c r="T93" s="119"/>
      <c r="U93" s="119"/>
      <c r="V93" s="119"/>
      <c r="W93" s="119"/>
      <c r="X93" s="119"/>
      <c r="Y93" s="119"/>
      <c r="Z93" s="119"/>
      <c r="AJ93" s="256"/>
      <c r="AK93" s="256"/>
      <c r="AL93" s="256"/>
      <c r="AM93" s="256"/>
      <c r="AN93" s="256"/>
    </row>
    <row r="94" spans="1:40" hidden="1" x14ac:dyDescent="0.25">
      <c r="A94" s="257"/>
      <c r="B94" s="345" t="s">
        <v>2150</v>
      </c>
      <c r="C94" s="344"/>
      <c r="D94" s="344"/>
      <c r="E94" s="344"/>
      <c r="F94" s="344"/>
      <c r="G94" s="344"/>
      <c r="H94" s="344"/>
      <c r="I94" s="191"/>
      <c r="J94" s="374"/>
      <c r="K94" s="192"/>
      <c r="L94" s="257"/>
      <c r="M94" s="257"/>
      <c r="N94" s="257"/>
      <c r="O94" s="257"/>
      <c r="P94" s="257"/>
      <c r="Q94" s="192"/>
      <c r="R94" s="119"/>
      <c r="S94" s="119"/>
      <c r="V94" s="119"/>
      <c r="AJ94" s="256"/>
      <c r="AK94" s="256"/>
      <c r="AL94" s="256"/>
      <c r="AM94" s="256"/>
      <c r="AN94" s="256"/>
    </row>
    <row r="95" spans="1:40" ht="45" hidden="1" x14ac:dyDescent="0.25">
      <c r="A95" s="257"/>
      <c r="B95" s="252" t="s">
        <v>2064</v>
      </c>
      <c r="C95" s="361" t="s">
        <v>2130</v>
      </c>
      <c r="D95" s="808" t="s">
        <v>2119</v>
      </c>
      <c r="E95" s="227" t="s">
        <v>1892</v>
      </c>
      <c r="F95" s="227" t="s">
        <v>1893</v>
      </c>
      <c r="G95" s="150" t="s">
        <v>2089</v>
      </c>
      <c r="H95" s="150" t="s">
        <v>2090</v>
      </c>
      <c r="I95" s="227" t="s">
        <v>2091</v>
      </c>
      <c r="J95" s="257"/>
      <c r="K95" s="257"/>
      <c r="L95" s="257"/>
      <c r="M95" s="257"/>
      <c r="N95" s="257"/>
      <c r="O95" s="257"/>
      <c r="P95" s="257"/>
      <c r="Q95" s="192"/>
      <c r="R95" s="119"/>
      <c r="S95" s="119"/>
      <c r="V95" s="119"/>
      <c r="AJ95" s="256"/>
      <c r="AK95" s="256"/>
      <c r="AL95" s="256"/>
      <c r="AM95" s="256"/>
      <c r="AN95" s="256"/>
    </row>
    <row r="96" spans="1:40" hidden="1" x14ac:dyDescent="0.25">
      <c r="A96" s="257"/>
      <c r="B96" s="309" t="e">
        <f>B72</f>
        <v>#REF!</v>
      </c>
      <c r="C96" s="135">
        <f>'Capacity inputs'!F17*'Capacity inputs'!G17</f>
        <v>0</v>
      </c>
      <c r="D96" s="114" t="e">
        <f>#REF!</f>
        <v>#REF!</v>
      </c>
      <c r="E96" s="114" t="e">
        <f>#REF!</f>
        <v>#REF!</v>
      </c>
      <c r="F96" s="114" t="e">
        <f>#REF!</f>
        <v>#REF!</v>
      </c>
      <c r="G96" s="114" t="e">
        <f>#REF!</f>
        <v>#REF!</v>
      </c>
      <c r="H96" s="114" t="e">
        <f>#REF!</f>
        <v>#REF!</v>
      </c>
      <c r="I96" s="114" t="e">
        <f>#REF!</f>
        <v>#REF!</v>
      </c>
      <c r="J96" s="257"/>
      <c r="K96" s="257"/>
      <c r="L96" s="257"/>
      <c r="M96" s="257"/>
      <c r="N96" s="257"/>
      <c r="O96" s="257"/>
      <c r="P96" s="257"/>
      <c r="Q96" s="192"/>
      <c r="R96" s="119"/>
      <c r="S96" s="119"/>
      <c r="V96" s="119"/>
      <c r="AJ96" s="256"/>
      <c r="AK96" s="256"/>
      <c r="AL96" s="256"/>
      <c r="AM96" s="256"/>
      <c r="AN96" s="256"/>
    </row>
    <row r="97" spans="1:40" hidden="1" x14ac:dyDescent="0.25">
      <c r="A97" s="257"/>
      <c r="B97" s="309" t="e">
        <f>B73</f>
        <v>#REF!</v>
      </c>
      <c r="C97" s="135">
        <f>'Capacity inputs'!F17*'Capacity inputs'!H17</f>
        <v>0</v>
      </c>
      <c r="D97" s="114" t="e">
        <f>#REF!</f>
        <v>#REF!</v>
      </c>
      <c r="E97" s="114" t="e">
        <f>#REF!</f>
        <v>#REF!</v>
      </c>
      <c r="F97" s="114" t="e">
        <f>#REF!</f>
        <v>#REF!</v>
      </c>
      <c r="G97" s="114" t="e">
        <f>#REF!</f>
        <v>#REF!</v>
      </c>
      <c r="H97" s="114" t="e">
        <f>#REF!</f>
        <v>#REF!</v>
      </c>
      <c r="I97" s="114" t="e">
        <f>#REF!</f>
        <v>#REF!</v>
      </c>
      <c r="J97" s="257"/>
      <c r="K97" s="257"/>
      <c r="L97" s="257"/>
      <c r="M97" s="257"/>
      <c r="N97" s="257"/>
      <c r="O97" s="257"/>
      <c r="P97" s="257"/>
      <c r="Q97" s="192"/>
      <c r="R97" s="119"/>
      <c r="S97" s="119"/>
      <c r="V97" s="119"/>
      <c r="AJ97" s="256"/>
      <c r="AK97" s="256"/>
      <c r="AL97" s="256"/>
      <c r="AM97" s="256"/>
      <c r="AN97" s="256"/>
    </row>
    <row r="98" spans="1:40" hidden="1" x14ac:dyDescent="0.25">
      <c r="A98" s="257"/>
      <c r="B98" s="309" t="e">
        <f t="shared" ref="B98:B102" si="48">B74</f>
        <v>#REF!</v>
      </c>
      <c r="C98" s="135">
        <f>'Capacity inputs'!F17*'Capacity inputs'!I17</f>
        <v>0</v>
      </c>
      <c r="D98" s="114" t="e">
        <f>#REF!</f>
        <v>#REF!</v>
      </c>
      <c r="E98" s="114" t="e">
        <f>#REF!</f>
        <v>#REF!</v>
      </c>
      <c r="F98" s="114" t="e">
        <f>#REF!</f>
        <v>#REF!</v>
      </c>
      <c r="G98" s="114" t="e">
        <f>#REF!</f>
        <v>#REF!</v>
      </c>
      <c r="H98" s="114" t="e">
        <f>#REF!</f>
        <v>#REF!</v>
      </c>
      <c r="I98" s="114" t="e">
        <f>#REF!</f>
        <v>#REF!</v>
      </c>
      <c r="J98" s="257"/>
      <c r="K98" s="257"/>
      <c r="L98" s="257"/>
      <c r="M98" s="257"/>
      <c r="N98" s="257"/>
      <c r="O98" s="257"/>
      <c r="P98" s="257"/>
      <c r="Q98" s="192"/>
      <c r="R98" s="119"/>
      <c r="S98" s="119"/>
      <c r="V98" s="119"/>
      <c r="AJ98" s="256"/>
      <c r="AK98" s="256"/>
      <c r="AL98" s="256"/>
      <c r="AM98" s="256"/>
      <c r="AN98" s="256"/>
    </row>
    <row r="99" spans="1:40" hidden="1" x14ac:dyDescent="0.25">
      <c r="A99" s="257"/>
      <c r="B99" s="309" t="e">
        <f t="shared" si="48"/>
        <v>#REF!</v>
      </c>
      <c r="C99" s="135">
        <f>'Capacity inputs'!F17*'Capacity inputs'!J17</f>
        <v>0</v>
      </c>
      <c r="D99" s="114" t="e">
        <f>#REF!</f>
        <v>#REF!</v>
      </c>
      <c r="E99" s="114" t="e">
        <f>#REF!</f>
        <v>#REF!</v>
      </c>
      <c r="F99" s="114" t="e">
        <f>#REF!</f>
        <v>#REF!</v>
      </c>
      <c r="G99" s="114" t="e">
        <f>#REF!</f>
        <v>#REF!</v>
      </c>
      <c r="H99" s="114" t="e">
        <f>#REF!</f>
        <v>#REF!</v>
      </c>
      <c r="I99" s="114" t="e">
        <f>#REF!</f>
        <v>#REF!</v>
      </c>
      <c r="J99" s="257"/>
      <c r="K99" s="257"/>
      <c r="L99" s="257"/>
      <c r="M99" s="257"/>
      <c r="N99" s="257"/>
      <c r="O99" s="257"/>
      <c r="P99" s="257"/>
      <c r="Q99" s="192"/>
      <c r="R99" s="119"/>
      <c r="S99" s="119"/>
      <c r="V99" s="119"/>
      <c r="AJ99" s="256"/>
      <c r="AK99" s="256"/>
      <c r="AL99" s="256"/>
      <c r="AM99" s="256"/>
      <c r="AN99" s="256"/>
    </row>
    <row r="100" spans="1:40" hidden="1" x14ac:dyDescent="0.25">
      <c r="A100" s="257"/>
      <c r="B100" s="309" t="str">
        <f t="shared" si="48"/>
        <v>Berinert (IV)</v>
      </c>
      <c r="C100" s="135">
        <f>'Capacity inputs'!F17*'Capacity inputs'!K17</f>
        <v>0</v>
      </c>
      <c r="D100" s="114">
        <f t="shared" ref="D100:I100" si="49">D65</f>
        <v>0</v>
      </c>
      <c r="E100" s="114">
        <f t="shared" si="49"/>
        <v>0</v>
      </c>
      <c r="F100" s="114">
        <f t="shared" si="49"/>
        <v>0</v>
      </c>
      <c r="G100" s="114">
        <f t="shared" si="49"/>
        <v>0</v>
      </c>
      <c r="H100" s="114">
        <f t="shared" si="49"/>
        <v>0</v>
      </c>
      <c r="I100" s="114">
        <f t="shared" si="49"/>
        <v>0</v>
      </c>
      <c r="J100" s="257"/>
      <c r="K100" s="257"/>
      <c r="L100" s="257"/>
      <c r="M100" s="257"/>
      <c r="N100" s="257"/>
      <c r="O100" s="257"/>
      <c r="P100" s="257"/>
      <c r="Q100" s="192"/>
      <c r="R100" s="119"/>
      <c r="S100" s="119"/>
      <c r="V100" s="119"/>
      <c r="AJ100" s="256"/>
      <c r="AK100" s="256"/>
      <c r="AL100" s="256"/>
      <c r="AM100" s="256"/>
      <c r="AN100" s="256"/>
    </row>
    <row r="101" spans="1:40" hidden="1" x14ac:dyDescent="0.25">
      <c r="A101" s="257"/>
      <c r="B101" s="309" t="e">
        <f t="shared" si="48"/>
        <v>#REF!</v>
      </c>
      <c r="C101" s="135" t="e">
        <f>'Capacity inputs'!F17*'Capacity inputs'!#REF!</f>
        <v>#REF!</v>
      </c>
      <c r="D101" s="114" t="e">
        <f>#REF!</f>
        <v>#REF!</v>
      </c>
      <c r="E101" s="114" t="e">
        <f>#REF!</f>
        <v>#REF!</v>
      </c>
      <c r="F101" s="114" t="e">
        <f>#REF!</f>
        <v>#REF!</v>
      </c>
      <c r="G101" s="114" t="e">
        <f>#REF!</f>
        <v>#REF!</v>
      </c>
      <c r="H101" s="114" t="e">
        <f>#REF!</f>
        <v>#REF!</v>
      </c>
      <c r="I101" s="114" t="e">
        <f>#REF!</f>
        <v>#REF!</v>
      </c>
      <c r="J101" s="257"/>
      <c r="K101" s="257"/>
      <c r="L101" s="257"/>
      <c r="M101" s="257"/>
      <c r="N101" s="257"/>
      <c r="O101" s="257"/>
      <c r="P101" s="257"/>
      <c r="Q101" s="192"/>
      <c r="R101" s="119"/>
      <c r="S101" s="119"/>
      <c r="V101" s="119"/>
      <c r="AJ101" s="256"/>
      <c r="AK101" s="256"/>
      <c r="AL101" s="256"/>
      <c r="AM101" s="256"/>
      <c r="AN101" s="256"/>
    </row>
    <row r="102" spans="1:40" hidden="1" x14ac:dyDescent="0.25">
      <c r="A102" s="257"/>
      <c r="B102" s="309" t="e">
        <f t="shared" si="48"/>
        <v>#REF!</v>
      </c>
      <c r="C102" s="135" t="e">
        <f>'Capacity inputs'!F17*'Capacity inputs'!#REF!</f>
        <v>#REF!</v>
      </c>
      <c r="D102" s="114" t="e">
        <f>#REF!</f>
        <v>#REF!</v>
      </c>
      <c r="E102" s="114" t="e">
        <f>#REF!</f>
        <v>#REF!</v>
      </c>
      <c r="F102" s="114" t="e">
        <f>#REF!</f>
        <v>#REF!</v>
      </c>
      <c r="G102" s="114" t="e">
        <f>#REF!</f>
        <v>#REF!</v>
      </c>
      <c r="H102" s="114" t="e">
        <f>#REF!</f>
        <v>#REF!</v>
      </c>
      <c r="I102" s="114" t="e">
        <f>#REF!</f>
        <v>#REF!</v>
      </c>
      <c r="J102" s="257"/>
      <c r="K102" s="257"/>
      <c r="L102" s="257"/>
      <c r="M102" s="257"/>
      <c r="N102" s="257"/>
      <c r="O102" s="257"/>
      <c r="P102" s="257"/>
      <c r="Q102" s="192"/>
      <c r="R102" s="119"/>
      <c r="S102" s="119"/>
      <c r="V102" s="119"/>
      <c r="AJ102" s="256"/>
      <c r="AK102" s="256"/>
      <c r="AL102" s="256"/>
      <c r="AM102" s="256"/>
      <c r="AN102" s="256"/>
    </row>
    <row r="103" spans="1:40" hidden="1" x14ac:dyDescent="0.25">
      <c r="A103" s="257"/>
      <c r="B103" s="250"/>
      <c r="C103" s="287"/>
      <c r="D103" s="166" t="e">
        <f>SUM(D96:D102)</f>
        <v>#REF!</v>
      </c>
      <c r="E103" s="166" t="e">
        <f t="shared" ref="E103:I103" si="50">SUM(E96:E102)</f>
        <v>#REF!</v>
      </c>
      <c r="F103" s="166" t="e">
        <f t="shared" si="50"/>
        <v>#REF!</v>
      </c>
      <c r="G103" s="166" t="e">
        <f t="shared" si="50"/>
        <v>#REF!</v>
      </c>
      <c r="H103" s="166" t="e">
        <f t="shared" si="50"/>
        <v>#REF!</v>
      </c>
      <c r="I103" s="166" t="e">
        <f t="shared" si="50"/>
        <v>#REF!</v>
      </c>
      <c r="J103" s="257"/>
      <c r="K103" s="257"/>
      <c r="L103" s="257"/>
      <c r="M103" s="257"/>
      <c r="N103" s="257"/>
      <c r="O103" s="257"/>
      <c r="P103" s="257"/>
      <c r="Q103" s="192"/>
      <c r="R103" s="119"/>
      <c r="S103" s="119"/>
      <c r="T103" s="119"/>
      <c r="U103" s="119"/>
      <c r="V103" s="119"/>
      <c r="W103" s="119"/>
      <c r="X103" s="119"/>
      <c r="Y103" s="119"/>
      <c r="Z103" s="119"/>
      <c r="AJ103" s="256"/>
      <c r="AK103" s="256"/>
      <c r="AL103" s="256"/>
      <c r="AM103" s="256"/>
      <c r="AN103" s="256"/>
    </row>
    <row r="104" spans="1:40" hidden="1" x14ac:dyDescent="0.25">
      <c r="A104" s="257"/>
      <c r="B104" s="277"/>
      <c r="C104" s="253"/>
      <c r="D104" s="255" t="s">
        <v>2151</v>
      </c>
      <c r="E104" s="166" t="e">
        <f>E103-$D$103</f>
        <v>#REF!</v>
      </c>
      <c r="F104" s="166" t="e">
        <f>F103-$D$103</f>
        <v>#REF!</v>
      </c>
      <c r="G104" s="166" t="e">
        <f>G103-$D$103</f>
        <v>#REF!</v>
      </c>
      <c r="H104" s="166" t="e">
        <f>H103-$D$103</f>
        <v>#REF!</v>
      </c>
      <c r="I104" s="166" t="e">
        <f>I103-$D$103</f>
        <v>#REF!</v>
      </c>
      <c r="J104" s="257"/>
      <c r="K104" s="257"/>
      <c r="L104" s="257"/>
      <c r="M104" s="257"/>
      <c r="N104" s="257"/>
      <c r="O104" s="257"/>
      <c r="P104" s="257"/>
      <c r="Q104" s="192"/>
      <c r="R104" s="119"/>
      <c r="S104" s="119"/>
      <c r="T104" s="119"/>
      <c r="U104" s="119"/>
      <c r="V104" s="119"/>
      <c r="W104" s="119"/>
      <c r="X104" s="119"/>
      <c r="Y104" s="119"/>
      <c r="Z104" s="119"/>
      <c r="AJ104" s="256"/>
      <c r="AK104" s="256"/>
      <c r="AL104" s="256"/>
      <c r="AM104" s="256"/>
      <c r="AN104" s="256"/>
    </row>
    <row r="105" spans="1:40" hidden="1" x14ac:dyDescent="0.25">
      <c r="A105" s="257"/>
      <c r="B105" s="289"/>
      <c r="C105" s="192"/>
      <c r="D105" s="192"/>
      <c r="E105" s="192"/>
      <c r="F105" s="192"/>
      <c r="G105" s="192"/>
      <c r="H105" s="192"/>
      <c r="I105" s="192"/>
      <c r="J105" s="257"/>
      <c r="K105" s="257"/>
      <c r="L105" s="257"/>
      <c r="M105" s="257"/>
      <c r="N105" s="257"/>
      <c r="O105" s="257"/>
      <c r="P105" s="257"/>
      <c r="Q105" s="192"/>
      <c r="R105" s="119"/>
      <c r="S105" s="119"/>
      <c r="T105" s="119"/>
      <c r="U105" s="119"/>
      <c r="V105" s="119"/>
      <c r="W105" s="119"/>
      <c r="X105" s="119"/>
      <c r="Y105" s="119"/>
      <c r="Z105" s="119"/>
      <c r="AJ105" s="256"/>
      <c r="AK105" s="256"/>
      <c r="AL105" s="256"/>
      <c r="AM105" s="256"/>
      <c r="AN105" s="256"/>
    </row>
    <row r="106" spans="1:40" hidden="1" x14ac:dyDescent="0.25">
      <c r="A106" s="553"/>
      <c r="B106" s="559" t="s">
        <v>2152</v>
      </c>
      <c r="C106" s="554"/>
      <c r="D106" s="555"/>
      <c r="E106" s="554"/>
      <c r="F106" s="556"/>
      <c r="G106" s="557"/>
      <c r="H106" s="557"/>
      <c r="I106" s="558"/>
      <c r="J106" s="553"/>
      <c r="K106" s="553"/>
      <c r="L106" s="553"/>
      <c r="M106" s="553"/>
      <c r="N106" s="553"/>
      <c r="O106" s="553"/>
      <c r="P106" s="259"/>
      <c r="Q106" s="259"/>
      <c r="R106" s="119"/>
      <c r="S106" s="119"/>
      <c r="T106" s="119"/>
      <c r="U106" s="119"/>
      <c r="V106" s="119"/>
      <c r="W106" s="119"/>
      <c r="X106" s="119"/>
      <c r="Y106" s="119"/>
      <c r="Z106" s="119"/>
      <c r="AJ106" s="256"/>
      <c r="AK106" s="256"/>
      <c r="AL106" s="256"/>
      <c r="AM106" s="256"/>
      <c r="AN106" s="256"/>
    </row>
    <row r="107" spans="1:40" hidden="1" x14ac:dyDescent="0.25">
      <c r="A107" s="259"/>
      <c r="B107" s="346" t="s">
        <v>2153</v>
      </c>
      <c r="C107" s="347"/>
      <c r="D107" s="347"/>
      <c r="E107" s="347"/>
      <c r="F107" s="347"/>
      <c r="G107" s="347"/>
      <c r="H107" s="347"/>
      <c r="I107" s="195"/>
      <c r="J107" s="259"/>
      <c r="K107" s="259"/>
      <c r="L107" s="196"/>
      <c r="M107" s="196"/>
      <c r="N107" s="259"/>
      <c r="O107" s="196"/>
      <c r="P107" s="196"/>
      <c r="Q107" s="196"/>
      <c r="R107" s="119"/>
      <c r="S107" s="119"/>
      <c r="V107" s="119"/>
    </row>
    <row r="108" spans="1:40" ht="45" hidden="1" x14ac:dyDescent="0.25">
      <c r="A108" s="259"/>
      <c r="B108" s="249" t="s">
        <v>2064</v>
      </c>
      <c r="C108" s="361" t="s">
        <v>2130</v>
      </c>
      <c r="D108" s="808" t="s">
        <v>2119</v>
      </c>
      <c r="E108" s="227" t="s">
        <v>1892</v>
      </c>
      <c r="F108" s="227" t="s">
        <v>1893</v>
      </c>
      <c r="G108" s="150" t="s">
        <v>2089</v>
      </c>
      <c r="H108" s="150" t="s">
        <v>2090</v>
      </c>
      <c r="I108" s="227" t="s">
        <v>2091</v>
      </c>
      <c r="J108" s="259"/>
      <c r="K108" s="259"/>
      <c r="L108" s="196"/>
      <c r="M108" s="196"/>
      <c r="N108" s="259"/>
      <c r="O108" s="196"/>
      <c r="P108" s="196"/>
      <c r="Q108" s="196"/>
      <c r="R108" s="119"/>
      <c r="S108" s="119"/>
      <c r="V108" s="119"/>
    </row>
    <row r="109" spans="1:40" hidden="1" x14ac:dyDescent="0.25">
      <c r="A109" s="259"/>
      <c r="B109" s="309" t="e">
        <f>B96</f>
        <v>#REF!</v>
      </c>
      <c r="C109" s="135">
        <f>'Capacity inputs'!F18</f>
        <v>0</v>
      </c>
      <c r="D109" s="114" t="e">
        <f>#REF!*'Capacity inputs'!$G18</f>
        <v>#REF!</v>
      </c>
      <c r="E109" s="114" t="e">
        <f>#REF!*'Capacity inputs'!$G18</f>
        <v>#REF!</v>
      </c>
      <c r="F109" s="114" t="e">
        <f>#REF!*'Capacity inputs'!$G18</f>
        <v>#REF!</v>
      </c>
      <c r="G109" s="114" t="e">
        <f>#REF!*'Capacity inputs'!$G18</f>
        <v>#REF!</v>
      </c>
      <c r="H109" s="114" t="e">
        <f>#REF!*'Capacity inputs'!$G18</f>
        <v>#REF!</v>
      </c>
      <c r="I109" s="114" t="e">
        <f>#REF!*'Capacity inputs'!$G18</f>
        <v>#REF!</v>
      </c>
      <c r="J109" s="259"/>
      <c r="K109" s="259"/>
      <c r="L109" s="196"/>
      <c r="M109" s="196"/>
      <c r="N109" s="259"/>
      <c r="O109" s="196"/>
      <c r="P109" s="196"/>
      <c r="Q109" s="196"/>
      <c r="R109" s="119"/>
      <c r="S109" s="119"/>
      <c r="V109" s="119"/>
    </row>
    <row r="110" spans="1:40" hidden="1" x14ac:dyDescent="0.25">
      <c r="A110" s="259"/>
      <c r="B110" s="309" t="e">
        <f t="shared" ref="B110:B115" si="51">B97</f>
        <v>#REF!</v>
      </c>
      <c r="C110" s="135">
        <f>'Capacity inputs'!F18</f>
        <v>0</v>
      </c>
      <c r="D110" s="114" t="e">
        <f>#REF!*'Capacity inputs'!$H18</f>
        <v>#REF!</v>
      </c>
      <c r="E110" s="114" t="e">
        <f>#REF!*'Capacity inputs'!$H18</f>
        <v>#REF!</v>
      </c>
      <c r="F110" s="114" t="e">
        <f>#REF!*'Capacity inputs'!$H18</f>
        <v>#REF!</v>
      </c>
      <c r="G110" s="114" t="e">
        <f>#REF!*'Capacity inputs'!$H18</f>
        <v>#REF!</v>
      </c>
      <c r="H110" s="114" t="e">
        <f>#REF!*'Capacity inputs'!$H18</f>
        <v>#REF!</v>
      </c>
      <c r="I110" s="114" t="e">
        <f>#REF!*'Capacity inputs'!$H18</f>
        <v>#REF!</v>
      </c>
      <c r="J110" s="259"/>
      <c r="K110" s="259"/>
      <c r="L110" s="196"/>
      <c r="M110" s="196"/>
      <c r="N110" s="259"/>
      <c r="O110" s="196"/>
      <c r="P110" s="196"/>
      <c r="Q110" s="196"/>
      <c r="R110" s="119"/>
      <c r="S110" s="119"/>
      <c r="V110" s="119"/>
    </row>
    <row r="111" spans="1:40" hidden="1" x14ac:dyDescent="0.25">
      <c r="A111" s="259"/>
      <c r="B111" s="309" t="e">
        <f t="shared" si="51"/>
        <v>#REF!</v>
      </c>
      <c r="C111" s="135">
        <f>'Capacity inputs'!F18</f>
        <v>0</v>
      </c>
      <c r="D111" s="114" t="e">
        <f>#REF!*'Capacity inputs'!$I18</f>
        <v>#REF!</v>
      </c>
      <c r="E111" s="114" t="e">
        <f>#REF!*'Capacity inputs'!$I18</f>
        <v>#REF!</v>
      </c>
      <c r="F111" s="114" t="e">
        <f>#REF!*'Capacity inputs'!$I18</f>
        <v>#REF!</v>
      </c>
      <c r="G111" s="114" t="e">
        <f>#REF!*'Capacity inputs'!$I18</f>
        <v>#REF!</v>
      </c>
      <c r="H111" s="114" t="e">
        <f>#REF!*'Capacity inputs'!$I18</f>
        <v>#REF!</v>
      </c>
      <c r="I111" s="114" t="e">
        <f>#REF!*'Capacity inputs'!$I18</f>
        <v>#REF!</v>
      </c>
      <c r="J111" s="259"/>
      <c r="K111" s="259"/>
      <c r="L111" s="196"/>
      <c r="M111" s="196"/>
      <c r="N111" s="259"/>
      <c r="O111" s="196"/>
      <c r="P111" s="196"/>
      <c r="Q111" s="196"/>
      <c r="R111" s="119"/>
      <c r="S111" s="119"/>
      <c r="V111" s="119"/>
    </row>
    <row r="112" spans="1:40" hidden="1" x14ac:dyDescent="0.25">
      <c r="A112" s="259"/>
      <c r="B112" s="309" t="e">
        <f t="shared" si="51"/>
        <v>#REF!</v>
      </c>
      <c r="C112" s="135">
        <f>'Capacity inputs'!F18</f>
        <v>0</v>
      </c>
      <c r="D112" s="114" t="e">
        <f>#REF!*'Capacity inputs'!$J18</f>
        <v>#REF!</v>
      </c>
      <c r="E112" s="114" t="e">
        <f>#REF!*'Capacity inputs'!$J18</f>
        <v>#REF!</v>
      </c>
      <c r="F112" s="114" t="e">
        <f>#REF!*'Capacity inputs'!$J18</f>
        <v>#REF!</v>
      </c>
      <c r="G112" s="114" t="e">
        <f>#REF!*'Capacity inputs'!$J18</f>
        <v>#REF!</v>
      </c>
      <c r="H112" s="114" t="e">
        <f>#REF!*'Capacity inputs'!$J18</f>
        <v>#REF!</v>
      </c>
      <c r="I112" s="114" t="e">
        <f>#REF!*'Capacity inputs'!$J18</f>
        <v>#REF!</v>
      </c>
      <c r="J112" s="259"/>
      <c r="K112" s="259"/>
      <c r="L112" s="196"/>
      <c r="M112" s="196"/>
      <c r="N112" s="259"/>
      <c r="O112" s="196"/>
      <c r="P112" s="196"/>
      <c r="Q112" s="196"/>
      <c r="R112" s="119"/>
      <c r="S112" s="119"/>
      <c r="V112" s="119"/>
    </row>
    <row r="113" spans="1:40" hidden="1" x14ac:dyDescent="0.25">
      <c r="A113" s="259"/>
      <c r="B113" s="309" t="str">
        <f t="shared" si="51"/>
        <v>Berinert (IV)</v>
      </c>
      <c r="C113" s="135">
        <f>'Capacity inputs'!F18</f>
        <v>0</v>
      </c>
      <c r="D113" s="114">
        <f>D65*'Capacity inputs'!$K18</f>
        <v>0</v>
      </c>
      <c r="E113" s="114">
        <f>E65*'Capacity inputs'!$K18</f>
        <v>0</v>
      </c>
      <c r="F113" s="114">
        <f>F65*'Capacity inputs'!$K18</f>
        <v>0</v>
      </c>
      <c r="G113" s="114">
        <f>G65*'Capacity inputs'!$K18</f>
        <v>0</v>
      </c>
      <c r="H113" s="114">
        <f>H65*'Capacity inputs'!$K18</f>
        <v>0</v>
      </c>
      <c r="I113" s="114">
        <f>I65*'Capacity inputs'!$K18</f>
        <v>0</v>
      </c>
      <c r="J113" s="259"/>
      <c r="K113" s="259"/>
      <c r="L113" s="196"/>
      <c r="M113" s="196"/>
      <c r="N113" s="259"/>
      <c r="O113" s="196"/>
      <c r="P113" s="196"/>
      <c r="Q113" s="196"/>
      <c r="R113" s="119"/>
      <c r="S113" s="119"/>
      <c r="V113" s="119"/>
    </row>
    <row r="114" spans="1:40" hidden="1" x14ac:dyDescent="0.25">
      <c r="A114" s="259"/>
      <c r="B114" s="309" t="e">
        <f t="shared" si="51"/>
        <v>#REF!</v>
      </c>
      <c r="C114" s="135">
        <f>'Capacity inputs'!F18</f>
        <v>0</v>
      </c>
      <c r="D114" s="114" t="e">
        <f>#REF!*'Capacity inputs'!#REF!</f>
        <v>#REF!</v>
      </c>
      <c r="E114" s="114" t="e">
        <f>#REF!*'Capacity inputs'!#REF!</f>
        <v>#REF!</v>
      </c>
      <c r="F114" s="114" t="e">
        <f>#REF!*'Capacity inputs'!#REF!</f>
        <v>#REF!</v>
      </c>
      <c r="G114" s="114" t="e">
        <f>#REF!*'Capacity inputs'!#REF!</f>
        <v>#REF!</v>
      </c>
      <c r="H114" s="114" t="e">
        <f>#REF!*'Capacity inputs'!#REF!</f>
        <v>#REF!</v>
      </c>
      <c r="I114" s="114" t="e">
        <f>#REF!*'Capacity inputs'!#REF!</f>
        <v>#REF!</v>
      </c>
      <c r="J114" s="259"/>
      <c r="K114" s="259"/>
      <c r="L114" s="196"/>
      <c r="M114" s="196"/>
      <c r="N114" s="259"/>
      <c r="O114" s="196"/>
      <c r="P114" s="196"/>
      <c r="Q114" s="196"/>
      <c r="R114" s="119"/>
      <c r="S114" s="119"/>
      <c r="V114" s="119"/>
    </row>
    <row r="115" spans="1:40" hidden="1" x14ac:dyDescent="0.25">
      <c r="A115" s="259"/>
      <c r="B115" s="309" t="e">
        <f t="shared" si="51"/>
        <v>#REF!</v>
      </c>
      <c r="C115" s="135">
        <f>'Capacity inputs'!F18</f>
        <v>0</v>
      </c>
      <c r="D115" s="114" t="e">
        <f>#REF!*'Capacity inputs'!#REF!</f>
        <v>#REF!</v>
      </c>
      <c r="E115" s="114" t="e">
        <f>#REF!*'Capacity inputs'!#REF!</f>
        <v>#REF!</v>
      </c>
      <c r="F115" s="114" t="e">
        <f>#REF!*'Capacity inputs'!#REF!</f>
        <v>#REF!</v>
      </c>
      <c r="G115" s="114" t="e">
        <f>#REF!*'Capacity inputs'!#REF!</f>
        <v>#REF!</v>
      </c>
      <c r="H115" s="114" t="e">
        <f>#REF!*'Capacity inputs'!#REF!</f>
        <v>#REF!</v>
      </c>
      <c r="I115" s="114" t="e">
        <f>#REF!*'Capacity inputs'!#REF!</f>
        <v>#REF!</v>
      </c>
      <c r="J115" s="259"/>
      <c r="K115" s="259"/>
      <c r="L115" s="196"/>
      <c r="M115" s="196"/>
      <c r="N115" s="259"/>
      <c r="O115" s="196"/>
      <c r="P115" s="196"/>
      <c r="Q115" s="196"/>
      <c r="R115" s="119"/>
      <c r="S115" s="119"/>
      <c r="V115" s="119"/>
    </row>
    <row r="116" spans="1:40" hidden="1" x14ac:dyDescent="0.25">
      <c r="A116" s="259"/>
      <c r="B116" s="250"/>
      <c r="C116" s="185"/>
      <c r="D116" s="166" t="e">
        <f>SUM(D109:D115)</f>
        <v>#REF!</v>
      </c>
      <c r="E116" s="166" t="e">
        <f t="shared" ref="E116:I116" si="52">SUM(E109:E115)</f>
        <v>#REF!</v>
      </c>
      <c r="F116" s="166" t="e">
        <f t="shared" si="52"/>
        <v>#REF!</v>
      </c>
      <c r="G116" s="166" t="e">
        <f t="shared" si="52"/>
        <v>#REF!</v>
      </c>
      <c r="H116" s="166" t="e">
        <f t="shared" si="52"/>
        <v>#REF!</v>
      </c>
      <c r="I116" s="166" t="e">
        <f t="shared" si="52"/>
        <v>#REF!</v>
      </c>
      <c r="J116" s="259"/>
      <c r="K116" s="259"/>
      <c r="L116" s="196"/>
      <c r="M116" s="196"/>
      <c r="N116" s="259"/>
      <c r="O116" s="196"/>
      <c r="P116" s="196"/>
      <c r="Q116" s="196"/>
      <c r="R116" s="119"/>
      <c r="S116" s="119"/>
      <c r="V116" s="119"/>
    </row>
    <row r="117" spans="1:40" hidden="1" x14ac:dyDescent="0.25">
      <c r="A117" s="259"/>
      <c r="B117" s="277"/>
      <c r="C117" s="199"/>
      <c r="D117" s="255" t="s">
        <v>2154</v>
      </c>
      <c r="E117" s="166" t="e">
        <f>E116-$D$116</f>
        <v>#REF!</v>
      </c>
      <c r="F117" s="166" t="e">
        <f>F116-$D$116</f>
        <v>#REF!</v>
      </c>
      <c r="G117" s="166" t="e">
        <f>G116-$D$116</f>
        <v>#REF!</v>
      </c>
      <c r="H117" s="166" t="e">
        <f>H116-$D$116</f>
        <v>#REF!</v>
      </c>
      <c r="I117" s="166" t="e">
        <f>I116-$D$116</f>
        <v>#REF!</v>
      </c>
      <c r="J117" s="259"/>
      <c r="K117" s="259"/>
      <c r="L117" s="196"/>
      <c r="M117" s="196"/>
      <c r="N117" s="259"/>
      <c r="O117" s="196"/>
      <c r="P117" s="196"/>
      <c r="Q117" s="196"/>
      <c r="R117" s="119"/>
      <c r="S117" s="119"/>
      <c r="V117" s="119"/>
    </row>
    <row r="118" spans="1:40" hidden="1" x14ac:dyDescent="0.25">
      <c r="A118" s="259"/>
      <c r="B118" s="290"/>
      <c r="C118" s="347"/>
      <c r="D118" s="196"/>
      <c r="E118" s="196"/>
      <c r="F118" s="196"/>
      <c r="G118" s="196"/>
      <c r="H118" s="196"/>
      <c r="I118" s="196"/>
      <c r="J118" s="196"/>
      <c r="K118" s="196"/>
      <c r="L118" s="196"/>
      <c r="M118" s="196"/>
      <c r="N118" s="259"/>
      <c r="O118" s="196"/>
      <c r="P118" s="196"/>
      <c r="Q118" s="196"/>
      <c r="R118" s="119"/>
      <c r="S118" s="119"/>
      <c r="T118" s="119"/>
      <c r="U118" s="119"/>
      <c r="V118" s="119"/>
      <c r="W118" s="119"/>
      <c r="X118" s="119"/>
      <c r="Y118" s="119"/>
      <c r="Z118" s="119"/>
      <c r="AJ118" s="256"/>
      <c r="AK118" s="256"/>
      <c r="AL118" s="256"/>
      <c r="AM118" s="256"/>
      <c r="AN118" s="256"/>
    </row>
    <row r="119" spans="1:40" hidden="1" x14ac:dyDescent="0.25">
      <c r="A119" s="293"/>
      <c r="B119" s="294" t="s">
        <v>2155</v>
      </c>
      <c r="C119" s="295"/>
      <c r="D119" s="295"/>
      <c r="E119" s="296"/>
      <c r="F119" s="297"/>
      <c r="G119" s="298"/>
      <c r="H119" s="298"/>
      <c r="I119" s="340"/>
      <c r="J119" s="293"/>
      <c r="K119" s="293"/>
      <c r="L119" s="293"/>
      <c r="M119" s="293"/>
      <c r="N119" s="293"/>
      <c r="O119" s="293"/>
      <c r="P119" s="293"/>
      <c r="Q119" s="358"/>
      <c r="R119" s="119"/>
      <c r="S119" s="119"/>
      <c r="T119" s="119"/>
      <c r="U119" s="119"/>
      <c r="V119" s="119"/>
      <c r="W119" s="119"/>
      <c r="X119" s="119"/>
      <c r="Y119" s="119"/>
      <c r="Z119" s="119"/>
      <c r="AJ119" s="256"/>
      <c r="AK119" s="256"/>
      <c r="AL119" s="256"/>
      <c r="AM119" s="256"/>
      <c r="AN119" s="256"/>
    </row>
    <row r="120" spans="1:40" hidden="1" x14ac:dyDescent="0.25">
      <c r="A120" s="293"/>
      <c r="B120" s="350" t="s">
        <v>2156</v>
      </c>
      <c r="C120" s="351"/>
      <c r="D120" s="351"/>
      <c r="E120" s="351"/>
      <c r="F120" s="351"/>
      <c r="G120" s="351"/>
      <c r="H120" s="351"/>
      <c r="I120" s="299"/>
      <c r="J120" s="358"/>
      <c r="K120" s="358"/>
      <c r="L120" s="379"/>
      <c r="M120" s="379"/>
      <c r="N120" s="379"/>
      <c r="O120" s="379"/>
      <c r="P120" s="379"/>
      <c r="Q120" s="379"/>
      <c r="R120" s="119"/>
      <c r="S120" s="119"/>
      <c r="T120" s="119"/>
      <c r="U120" s="119"/>
      <c r="V120" s="119"/>
      <c r="W120" s="119"/>
      <c r="X120" s="119"/>
      <c r="Y120" s="119"/>
      <c r="Z120" s="119"/>
      <c r="AJ120" s="256"/>
      <c r="AK120" s="256"/>
      <c r="AL120" s="256"/>
      <c r="AM120" s="256"/>
      <c r="AN120" s="256"/>
    </row>
    <row r="121" spans="1:40" ht="45" hidden="1" x14ac:dyDescent="0.25">
      <c r="A121" s="293"/>
      <c r="B121" s="249" t="s">
        <v>2064</v>
      </c>
      <c r="C121" s="151" t="s">
        <v>2135</v>
      </c>
      <c r="D121" s="808" t="s">
        <v>2119</v>
      </c>
      <c r="E121" s="227" t="s">
        <v>1892</v>
      </c>
      <c r="F121" s="227" t="s">
        <v>1893</v>
      </c>
      <c r="G121" s="150" t="s">
        <v>2089</v>
      </c>
      <c r="H121" s="150" t="s">
        <v>2090</v>
      </c>
      <c r="I121" s="227" t="s">
        <v>2091</v>
      </c>
      <c r="J121" s="293"/>
      <c r="K121" s="445" t="s">
        <v>2166</v>
      </c>
      <c r="L121" s="808" t="s">
        <v>2119</v>
      </c>
      <c r="M121" s="227" t="s">
        <v>1892</v>
      </c>
      <c r="N121" s="227" t="s">
        <v>1893</v>
      </c>
      <c r="O121" s="150" t="s">
        <v>2089</v>
      </c>
      <c r="P121" s="150" t="s">
        <v>2090</v>
      </c>
      <c r="Q121" s="227" t="s">
        <v>2091</v>
      </c>
      <c r="R121" s="119"/>
      <c r="S121" s="119"/>
      <c r="T121" s="119"/>
      <c r="U121" s="119"/>
      <c r="V121" s="119"/>
      <c r="W121" s="119"/>
      <c r="X121" s="119"/>
      <c r="Y121" s="119"/>
      <c r="Z121" s="119"/>
      <c r="AJ121" s="256"/>
      <c r="AK121" s="256"/>
      <c r="AL121" s="256"/>
      <c r="AM121" s="256"/>
      <c r="AN121" s="256"/>
    </row>
    <row r="122" spans="1:40" hidden="1" x14ac:dyDescent="0.25">
      <c r="A122" s="293"/>
      <c r="B122" s="309" t="e">
        <f>B109</f>
        <v>#REF!</v>
      </c>
      <c r="C122" s="135">
        <f>'Capacity inputs'!G19</f>
        <v>0</v>
      </c>
      <c r="D122" s="114">
        <f>$C122*'Financial impact (cash)'!D13</f>
        <v>0</v>
      </c>
      <c r="E122" s="114">
        <f>$C122*'Financial impact (cash)'!E13</f>
        <v>0</v>
      </c>
      <c r="F122" s="114">
        <f>$C122*'Financial impact (cash)'!F13</f>
        <v>0</v>
      </c>
      <c r="G122" s="114">
        <f>$C122*'Financial impact (cash)'!G13</f>
        <v>0</v>
      </c>
      <c r="H122" s="114">
        <f>$C122*'Financial impact (cash)'!H13</f>
        <v>0</v>
      </c>
      <c r="I122" s="114">
        <f>$C122*'Financial impact (cash)'!I13</f>
        <v>0</v>
      </c>
      <c r="J122" s="293"/>
      <c r="K122" s="261" t="e">
        <f>'Unit costs'!#REF!</f>
        <v>#REF!</v>
      </c>
      <c r="L122" s="261" t="e">
        <f>D122*$K122/1000</f>
        <v>#REF!</v>
      </c>
      <c r="M122" s="261" t="e">
        <f t="shared" ref="M122:Q128" si="53">E122*$K122/1000</f>
        <v>#REF!</v>
      </c>
      <c r="N122" s="261" t="e">
        <f t="shared" si="53"/>
        <v>#REF!</v>
      </c>
      <c r="O122" s="261" t="e">
        <f t="shared" si="53"/>
        <v>#REF!</v>
      </c>
      <c r="P122" s="261" t="e">
        <f t="shared" si="53"/>
        <v>#REF!</v>
      </c>
      <c r="Q122" s="261" t="e">
        <f t="shared" si="53"/>
        <v>#REF!</v>
      </c>
      <c r="R122" s="119"/>
      <c r="S122" s="119"/>
      <c r="T122" s="119"/>
      <c r="U122" s="119"/>
      <c r="V122" s="119"/>
      <c r="W122" s="119"/>
      <c r="X122" s="119"/>
      <c r="Y122" s="119"/>
      <c r="Z122" s="119"/>
      <c r="AJ122" s="256"/>
      <c r="AK122" s="256"/>
      <c r="AL122" s="256"/>
      <c r="AM122" s="256"/>
      <c r="AN122" s="256"/>
    </row>
    <row r="123" spans="1:40" hidden="1" x14ac:dyDescent="0.25">
      <c r="A123" s="293"/>
      <c r="B123" s="309" t="e">
        <f t="shared" ref="B123:B128" si="54">B110</f>
        <v>#REF!</v>
      </c>
      <c r="C123" s="135">
        <f>'Capacity inputs'!H19</f>
        <v>0</v>
      </c>
      <c r="D123" s="114">
        <f>$C123*'Financial impact (cash)'!D15</f>
        <v>0</v>
      </c>
      <c r="E123" s="114">
        <f>$C123*'Financial impact (cash)'!E15</f>
        <v>0</v>
      </c>
      <c r="F123" s="114">
        <f>$C123*'Financial impact (cash)'!F15</f>
        <v>0</v>
      </c>
      <c r="G123" s="114">
        <f>$C123*'Financial impact (cash)'!G15</f>
        <v>0</v>
      </c>
      <c r="H123" s="114">
        <f>$C123*'Financial impact (cash)'!H15</f>
        <v>0</v>
      </c>
      <c r="I123" s="114">
        <f>$C123*'Financial impact (cash)'!I15</f>
        <v>0</v>
      </c>
      <c r="J123" s="293"/>
      <c r="K123" s="261" t="e">
        <f>K122</f>
        <v>#REF!</v>
      </c>
      <c r="L123" s="261" t="e">
        <f>D123*$K123/1000</f>
        <v>#REF!</v>
      </c>
      <c r="M123" s="261" t="e">
        <f t="shared" si="53"/>
        <v>#REF!</v>
      </c>
      <c r="N123" s="261" t="e">
        <f t="shared" si="53"/>
        <v>#REF!</v>
      </c>
      <c r="O123" s="261" t="e">
        <f t="shared" si="53"/>
        <v>#REF!</v>
      </c>
      <c r="P123" s="261" t="e">
        <f t="shared" si="53"/>
        <v>#REF!</v>
      </c>
      <c r="Q123" s="261" t="e">
        <f t="shared" si="53"/>
        <v>#REF!</v>
      </c>
      <c r="R123" s="119"/>
      <c r="S123" s="119"/>
      <c r="T123" s="119"/>
      <c r="U123" s="119"/>
      <c r="V123" s="119"/>
      <c r="W123" s="119"/>
      <c r="X123" s="119"/>
      <c r="Y123" s="119"/>
      <c r="Z123" s="119"/>
      <c r="AJ123" s="256"/>
      <c r="AK123" s="256"/>
      <c r="AL123" s="256"/>
      <c r="AM123" s="256"/>
      <c r="AN123" s="256"/>
    </row>
    <row r="124" spans="1:40" hidden="1" x14ac:dyDescent="0.25">
      <c r="A124" s="293"/>
      <c r="B124" s="309" t="e">
        <f t="shared" si="54"/>
        <v>#REF!</v>
      </c>
      <c r="C124" s="135">
        <f>'Capacity inputs'!I19</f>
        <v>0</v>
      </c>
      <c r="D124" s="114">
        <f>$C124*'Financial impact (cash)'!D16</f>
        <v>0</v>
      </c>
      <c r="E124" s="114">
        <f>$C124*'Financial impact (cash)'!E16</f>
        <v>0</v>
      </c>
      <c r="F124" s="114">
        <f>$C124*'Financial impact (cash)'!F16</f>
        <v>0</v>
      </c>
      <c r="G124" s="114">
        <f>$C124*'Financial impact (cash)'!G16</f>
        <v>0</v>
      </c>
      <c r="H124" s="114">
        <f>$C124*'Financial impact (cash)'!H16</f>
        <v>0</v>
      </c>
      <c r="I124" s="114">
        <f>$C124*'Financial impact (cash)'!I16</f>
        <v>0</v>
      </c>
      <c r="J124" s="293"/>
      <c r="K124" s="261" t="e">
        <f>K122</f>
        <v>#REF!</v>
      </c>
      <c r="L124" s="261" t="e">
        <f>D124*$K124/1000</f>
        <v>#REF!</v>
      </c>
      <c r="M124" s="261" t="e">
        <f t="shared" si="53"/>
        <v>#REF!</v>
      </c>
      <c r="N124" s="261" t="e">
        <f t="shared" si="53"/>
        <v>#REF!</v>
      </c>
      <c r="O124" s="261" t="e">
        <f t="shared" si="53"/>
        <v>#REF!</v>
      </c>
      <c r="P124" s="261" t="e">
        <f t="shared" si="53"/>
        <v>#REF!</v>
      </c>
      <c r="Q124" s="261" t="e">
        <f t="shared" si="53"/>
        <v>#REF!</v>
      </c>
      <c r="R124" s="119"/>
      <c r="S124" s="119"/>
      <c r="T124" s="119"/>
      <c r="U124" s="119"/>
      <c r="V124" s="119"/>
      <c r="W124" s="119"/>
      <c r="X124" s="119"/>
      <c r="Y124" s="119"/>
      <c r="Z124" s="119"/>
      <c r="AJ124" s="256"/>
      <c r="AK124" s="256"/>
      <c r="AL124" s="256"/>
      <c r="AM124" s="256"/>
      <c r="AN124" s="256"/>
    </row>
    <row r="125" spans="1:40" hidden="1" x14ac:dyDescent="0.25">
      <c r="A125" s="293"/>
      <c r="B125" s="309" t="e">
        <f t="shared" si="54"/>
        <v>#REF!</v>
      </c>
      <c r="C125" s="135">
        <f>'Capacity inputs'!J19</f>
        <v>0</v>
      </c>
      <c r="D125" s="114">
        <f>$C125*'Financial impact (cash)'!D17</f>
        <v>0</v>
      </c>
      <c r="E125" s="114">
        <f>$C125*'Financial impact (cash)'!E17</f>
        <v>0</v>
      </c>
      <c r="F125" s="114">
        <f>$C125*'Financial impact (cash)'!F17</f>
        <v>0</v>
      </c>
      <c r="G125" s="114">
        <f>$C125*'Financial impact (cash)'!G17</f>
        <v>0</v>
      </c>
      <c r="H125" s="114">
        <f>$C125*'Financial impact (cash)'!H17</f>
        <v>0</v>
      </c>
      <c r="I125" s="114">
        <f>$C125*'Financial impact (cash)'!I17</f>
        <v>0</v>
      </c>
      <c r="J125" s="293"/>
      <c r="K125" s="261" t="e">
        <f>K122</f>
        <v>#REF!</v>
      </c>
      <c r="L125" s="261" t="e">
        <f>D125*$K125/1000</f>
        <v>#REF!</v>
      </c>
      <c r="M125" s="261" t="e">
        <f t="shared" si="53"/>
        <v>#REF!</v>
      </c>
      <c r="N125" s="261" t="e">
        <f t="shared" si="53"/>
        <v>#REF!</v>
      </c>
      <c r="O125" s="261" t="e">
        <f t="shared" si="53"/>
        <v>#REF!</v>
      </c>
      <c r="P125" s="261" t="e">
        <f t="shared" si="53"/>
        <v>#REF!</v>
      </c>
      <c r="Q125" s="261" t="e">
        <f t="shared" si="53"/>
        <v>#REF!</v>
      </c>
      <c r="R125" s="119"/>
      <c r="S125" s="119"/>
      <c r="T125" s="119"/>
      <c r="U125" s="119"/>
      <c r="V125" s="119"/>
      <c r="W125" s="119"/>
      <c r="X125" s="119"/>
      <c r="Y125" s="119"/>
      <c r="Z125" s="119"/>
      <c r="AJ125" s="256"/>
      <c r="AK125" s="256"/>
      <c r="AL125" s="256"/>
      <c r="AM125" s="256"/>
      <c r="AN125" s="256"/>
    </row>
    <row r="126" spans="1:40" hidden="1" x14ac:dyDescent="0.25">
      <c r="A126" s="293"/>
      <c r="B126" s="309" t="str">
        <f t="shared" si="54"/>
        <v>Berinert (IV)</v>
      </c>
      <c r="C126" s="135">
        <f>'Capacity inputs'!K19</f>
        <v>0</v>
      </c>
      <c r="D126" s="114">
        <f>$C126*'Financial impact (cash)'!D18</f>
        <v>0</v>
      </c>
      <c r="E126" s="114">
        <f>$C126*'Financial impact (cash)'!E18</f>
        <v>0</v>
      </c>
      <c r="F126" s="114">
        <f>$C126*'Financial impact (cash)'!F18</f>
        <v>0</v>
      </c>
      <c r="G126" s="114">
        <f>$C126*'Financial impact (cash)'!G18</f>
        <v>0</v>
      </c>
      <c r="H126" s="114">
        <f>$C126*'Financial impact (cash)'!H18</f>
        <v>0</v>
      </c>
      <c r="I126" s="114">
        <f>$C126*'Financial impact (cash)'!I18</f>
        <v>0</v>
      </c>
      <c r="J126" s="293"/>
      <c r="K126" s="261" t="e">
        <f>K122</f>
        <v>#REF!</v>
      </c>
      <c r="L126" s="261" t="e">
        <f t="shared" ref="L126:L128" si="55">D126*$K126/1000</f>
        <v>#REF!</v>
      </c>
      <c r="M126" s="261" t="e">
        <f t="shared" si="53"/>
        <v>#REF!</v>
      </c>
      <c r="N126" s="261" t="e">
        <f t="shared" si="53"/>
        <v>#REF!</v>
      </c>
      <c r="O126" s="261" t="e">
        <f t="shared" si="53"/>
        <v>#REF!</v>
      </c>
      <c r="P126" s="261" t="e">
        <f t="shared" si="53"/>
        <v>#REF!</v>
      </c>
      <c r="Q126" s="261" t="e">
        <f t="shared" si="53"/>
        <v>#REF!</v>
      </c>
      <c r="R126" s="119"/>
      <c r="S126" s="119"/>
      <c r="T126" s="119"/>
      <c r="U126" s="119"/>
      <c r="V126" s="119"/>
      <c r="W126" s="119"/>
      <c r="X126" s="119"/>
      <c r="Y126" s="119"/>
      <c r="Z126" s="119"/>
      <c r="AJ126" s="256"/>
      <c r="AK126" s="256"/>
      <c r="AL126" s="256"/>
      <c r="AM126" s="256"/>
      <c r="AN126" s="256"/>
    </row>
    <row r="127" spans="1:40" hidden="1" x14ac:dyDescent="0.25">
      <c r="A127" s="293"/>
      <c r="B127" s="309" t="e">
        <f t="shared" si="54"/>
        <v>#REF!</v>
      </c>
      <c r="C127" s="135" t="e">
        <f>'Capacity inputs'!#REF!</f>
        <v>#REF!</v>
      </c>
      <c r="D127" s="114" t="e">
        <f>$C127*'Financial impact (cash)'!#REF!</f>
        <v>#REF!</v>
      </c>
      <c r="E127" s="114" t="e">
        <f>$C127*'Financial impact (cash)'!#REF!</f>
        <v>#REF!</v>
      </c>
      <c r="F127" s="114" t="e">
        <f>$C127*'Financial impact (cash)'!#REF!</f>
        <v>#REF!</v>
      </c>
      <c r="G127" s="114" t="e">
        <f>$C127*'Financial impact (cash)'!#REF!</f>
        <v>#REF!</v>
      </c>
      <c r="H127" s="114" t="e">
        <f>$C127*'Financial impact (cash)'!#REF!</f>
        <v>#REF!</v>
      </c>
      <c r="I127" s="114" t="e">
        <f>$C127*'Financial impact (cash)'!#REF!</f>
        <v>#REF!</v>
      </c>
      <c r="J127" s="293"/>
      <c r="K127" s="261" t="e">
        <f>K122</f>
        <v>#REF!</v>
      </c>
      <c r="L127" s="261" t="e">
        <f t="shared" si="55"/>
        <v>#REF!</v>
      </c>
      <c r="M127" s="261" t="e">
        <f t="shared" si="53"/>
        <v>#REF!</v>
      </c>
      <c r="N127" s="261" t="e">
        <f t="shared" si="53"/>
        <v>#REF!</v>
      </c>
      <c r="O127" s="261" t="e">
        <f t="shared" si="53"/>
        <v>#REF!</v>
      </c>
      <c r="P127" s="261" t="e">
        <f t="shared" si="53"/>
        <v>#REF!</v>
      </c>
      <c r="Q127" s="261" t="e">
        <f t="shared" si="53"/>
        <v>#REF!</v>
      </c>
      <c r="R127" s="119"/>
      <c r="S127" s="119"/>
      <c r="T127" s="119"/>
      <c r="U127" s="119"/>
      <c r="V127" s="119"/>
      <c r="W127" s="119"/>
      <c r="X127" s="119"/>
      <c r="Y127" s="119"/>
      <c r="Z127" s="119"/>
      <c r="AJ127" s="256"/>
      <c r="AK127" s="256"/>
      <c r="AL127" s="256"/>
      <c r="AM127" s="256"/>
      <c r="AN127" s="256"/>
    </row>
    <row r="128" spans="1:40" hidden="1" x14ac:dyDescent="0.25">
      <c r="A128" s="293"/>
      <c r="B128" s="309" t="e">
        <f t="shared" si="54"/>
        <v>#REF!</v>
      </c>
      <c r="C128" s="135" t="e">
        <f>'Capacity inputs'!#REF!</f>
        <v>#REF!</v>
      </c>
      <c r="D128" s="114" t="e">
        <f>$C128*'Financial impact (cash)'!#REF!</f>
        <v>#REF!</v>
      </c>
      <c r="E128" s="114" t="e">
        <f>$C128*'Financial impact (cash)'!#REF!</f>
        <v>#REF!</v>
      </c>
      <c r="F128" s="114" t="e">
        <f>$C128*'Financial impact (cash)'!#REF!</f>
        <v>#REF!</v>
      </c>
      <c r="G128" s="114" t="e">
        <f>$C128*'Financial impact (cash)'!#REF!</f>
        <v>#REF!</v>
      </c>
      <c r="H128" s="114" t="e">
        <f>$C128*'Financial impact (cash)'!#REF!</f>
        <v>#REF!</v>
      </c>
      <c r="I128" s="114" t="e">
        <f>$C128*'Financial impact (cash)'!#REF!</f>
        <v>#REF!</v>
      </c>
      <c r="J128" s="293"/>
      <c r="K128" s="261" t="e">
        <f>K122</f>
        <v>#REF!</v>
      </c>
      <c r="L128" s="261" t="e">
        <f t="shared" si="55"/>
        <v>#REF!</v>
      </c>
      <c r="M128" s="261" t="e">
        <f t="shared" si="53"/>
        <v>#REF!</v>
      </c>
      <c r="N128" s="261" t="e">
        <f t="shared" si="53"/>
        <v>#REF!</v>
      </c>
      <c r="O128" s="261" t="e">
        <f t="shared" si="53"/>
        <v>#REF!</v>
      </c>
      <c r="P128" s="261" t="e">
        <f t="shared" si="53"/>
        <v>#REF!</v>
      </c>
      <c r="Q128" s="261" t="e">
        <f t="shared" si="53"/>
        <v>#REF!</v>
      </c>
      <c r="R128" s="119"/>
      <c r="S128" s="119"/>
      <c r="T128" s="119"/>
      <c r="U128" s="119"/>
      <c r="V128" s="119"/>
      <c r="W128" s="119"/>
      <c r="X128" s="119"/>
      <c r="Y128" s="119"/>
      <c r="Z128" s="119"/>
      <c r="AJ128" s="256"/>
      <c r="AK128" s="256"/>
      <c r="AL128" s="256"/>
      <c r="AM128" s="256"/>
      <c r="AN128" s="256"/>
    </row>
    <row r="129" spans="1:40" hidden="1" x14ac:dyDescent="0.25">
      <c r="A129" s="293"/>
      <c r="B129" s="250"/>
      <c r="C129" s="185"/>
      <c r="D129" s="166" t="e">
        <f>SUM(D122:D128)</f>
        <v>#REF!</v>
      </c>
      <c r="E129" s="166" t="e">
        <f t="shared" ref="E129:I129" si="56">SUM(E122:E128)</f>
        <v>#REF!</v>
      </c>
      <c r="F129" s="166" t="e">
        <f t="shared" si="56"/>
        <v>#REF!</v>
      </c>
      <c r="G129" s="166" t="e">
        <f t="shared" si="56"/>
        <v>#REF!</v>
      </c>
      <c r="H129" s="166" t="e">
        <f t="shared" si="56"/>
        <v>#REF!</v>
      </c>
      <c r="I129" s="166" t="e">
        <f t="shared" si="56"/>
        <v>#REF!</v>
      </c>
      <c r="J129" s="293"/>
      <c r="K129" s="918"/>
      <c r="L129" s="262" t="e">
        <f>SUM(L122:L128)</f>
        <v>#REF!</v>
      </c>
      <c r="M129" s="262" t="e">
        <f t="shared" ref="M129:Q129" si="57">SUM(M122:M128)</f>
        <v>#REF!</v>
      </c>
      <c r="N129" s="262" t="e">
        <f t="shared" si="57"/>
        <v>#REF!</v>
      </c>
      <c r="O129" s="262" t="e">
        <f t="shared" si="57"/>
        <v>#REF!</v>
      </c>
      <c r="P129" s="262" t="e">
        <f t="shared" si="57"/>
        <v>#REF!</v>
      </c>
      <c r="Q129" s="262" t="e">
        <f t="shared" si="57"/>
        <v>#REF!</v>
      </c>
      <c r="R129" s="119"/>
      <c r="S129" s="119"/>
      <c r="T129" s="119"/>
      <c r="U129" s="119"/>
      <c r="V129" s="119"/>
      <c r="W129" s="119"/>
      <c r="X129" s="119"/>
      <c r="Y129" s="119"/>
      <c r="Z129" s="119"/>
      <c r="AJ129" s="256"/>
      <c r="AK129" s="256"/>
      <c r="AL129" s="256"/>
      <c r="AM129" s="256"/>
      <c r="AN129" s="256"/>
    </row>
    <row r="130" spans="1:40" hidden="1" x14ac:dyDescent="0.25">
      <c r="A130" s="293"/>
      <c r="B130" s="277"/>
      <c r="C130" s="228"/>
      <c r="D130" s="255" t="s">
        <v>2157</v>
      </c>
      <c r="E130" s="166" t="e">
        <f>E129-$D$129</f>
        <v>#REF!</v>
      </c>
      <c r="F130" s="166" t="e">
        <f>F129-$D$129</f>
        <v>#REF!</v>
      </c>
      <c r="G130" s="166" t="e">
        <f>G129-$D$129</f>
        <v>#REF!</v>
      </c>
      <c r="H130" s="166" t="e">
        <f>H129-$D$129</f>
        <v>#REF!</v>
      </c>
      <c r="I130" s="166" t="e">
        <f>I129-$D$129</f>
        <v>#REF!</v>
      </c>
      <c r="J130" s="293"/>
      <c r="K130" s="293"/>
      <c r="L130" s="919"/>
      <c r="M130" s="262" t="e">
        <f>M129-$L$129</f>
        <v>#REF!</v>
      </c>
      <c r="N130" s="262" t="e">
        <f t="shared" ref="N130:Q130" si="58">N129-$L$129</f>
        <v>#REF!</v>
      </c>
      <c r="O130" s="262" t="e">
        <f t="shared" si="58"/>
        <v>#REF!</v>
      </c>
      <c r="P130" s="262" t="e">
        <f t="shared" si="58"/>
        <v>#REF!</v>
      </c>
      <c r="Q130" s="262" t="e">
        <f t="shared" si="58"/>
        <v>#REF!</v>
      </c>
      <c r="R130" s="119"/>
      <c r="S130" s="119"/>
      <c r="V130" s="119"/>
    </row>
    <row r="131" spans="1:40" hidden="1" x14ac:dyDescent="0.25">
      <c r="A131" s="293"/>
      <c r="B131" s="293"/>
      <c r="C131" s="293"/>
      <c r="D131" s="293"/>
      <c r="E131" s="293"/>
      <c r="F131" s="293"/>
      <c r="G131" s="293"/>
      <c r="H131" s="293"/>
      <c r="I131" s="293"/>
      <c r="J131" s="293"/>
      <c r="K131" s="293"/>
      <c r="L131" s="293"/>
      <c r="M131" s="293"/>
      <c r="N131" s="293"/>
      <c r="O131" s="293"/>
      <c r="P131" s="293"/>
      <c r="Q131" s="293"/>
      <c r="R131" s="119"/>
      <c r="S131" s="119"/>
      <c r="V131" s="119"/>
    </row>
    <row r="132" spans="1:40" hidden="1" x14ac:dyDescent="0.25">
      <c r="A132" s="260"/>
      <c r="B132" s="291" t="s">
        <v>2158</v>
      </c>
      <c r="C132" s="279"/>
      <c r="D132" s="280"/>
      <c r="E132" s="281"/>
      <c r="F132" s="282"/>
      <c r="G132" s="282"/>
      <c r="H132" s="282"/>
      <c r="I132" s="380"/>
      <c r="J132" s="260"/>
      <c r="K132" s="260"/>
      <c r="L132" s="260"/>
      <c r="M132" s="260"/>
      <c r="N132" s="260"/>
      <c r="O132" s="260"/>
      <c r="P132" s="260"/>
      <c r="Q132" s="198"/>
      <c r="R132" s="119"/>
      <c r="S132" s="119"/>
      <c r="T132" s="119"/>
      <c r="U132" s="119"/>
      <c r="V132" s="119"/>
      <c r="W132" s="119"/>
      <c r="X132" s="119"/>
      <c r="Y132" s="119"/>
      <c r="Z132" s="119"/>
      <c r="AJ132" s="256"/>
      <c r="AK132" s="256"/>
      <c r="AL132" s="256"/>
      <c r="AM132" s="256"/>
      <c r="AN132" s="256"/>
    </row>
    <row r="133" spans="1:40" hidden="1" x14ac:dyDescent="0.25">
      <c r="A133" s="260"/>
      <c r="B133" s="352" t="s">
        <v>2159</v>
      </c>
      <c r="C133" s="353"/>
      <c r="D133" s="353"/>
      <c r="E133" s="353"/>
      <c r="F133" s="353"/>
      <c r="G133" s="353"/>
      <c r="H133" s="353"/>
      <c r="I133" s="197"/>
      <c r="J133" s="198"/>
      <c r="K133" s="198"/>
      <c r="L133" s="375"/>
      <c r="M133" s="375"/>
      <c r="N133" s="375"/>
      <c r="O133" s="375"/>
      <c r="P133" s="375"/>
      <c r="Q133" s="375"/>
      <c r="R133" s="119"/>
      <c r="S133" s="119"/>
      <c r="T133" s="119"/>
      <c r="U133" s="119"/>
      <c r="V133" s="119"/>
      <c r="W133" s="119"/>
      <c r="X133" s="119"/>
      <c r="Y133" s="119"/>
      <c r="Z133" s="119"/>
      <c r="AJ133" s="256"/>
      <c r="AK133" s="256"/>
      <c r="AL133" s="256"/>
      <c r="AM133" s="256"/>
      <c r="AN133" s="256"/>
    </row>
    <row r="134" spans="1:40" ht="45" hidden="1" x14ac:dyDescent="0.25">
      <c r="A134" s="260"/>
      <c r="B134" s="249" t="s">
        <v>2064</v>
      </c>
      <c r="C134" s="151" t="s">
        <v>2135</v>
      </c>
      <c r="D134" s="808" t="s">
        <v>2119</v>
      </c>
      <c r="E134" s="227" t="s">
        <v>1892</v>
      </c>
      <c r="F134" s="227" t="s">
        <v>1893</v>
      </c>
      <c r="G134" s="150" t="s">
        <v>2089</v>
      </c>
      <c r="H134" s="150" t="s">
        <v>2090</v>
      </c>
      <c r="I134" s="227" t="s">
        <v>2091</v>
      </c>
      <c r="J134" s="260"/>
      <c r="K134" s="445" t="s">
        <v>2166</v>
      </c>
      <c r="L134" s="808" t="s">
        <v>2119</v>
      </c>
      <c r="M134" s="227" t="s">
        <v>1892</v>
      </c>
      <c r="N134" s="227" t="s">
        <v>1893</v>
      </c>
      <c r="O134" s="150" t="s">
        <v>2089</v>
      </c>
      <c r="P134" s="150" t="s">
        <v>2090</v>
      </c>
      <c r="Q134" s="227" t="s">
        <v>2091</v>
      </c>
      <c r="R134" s="119"/>
      <c r="S134" s="119"/>
      <c r="T134" s="119"/>
      <c r="U134" s="119"/>
      <c r="V134" s="119"/>
      <c r="W134" s="119"/>
      <c r="X134" s="119"/>
      <c r="Y134" s="119"/>
      <c r="Z134" s="119"/>
      <c r="AJ134" s="256"/>
      <c r="AK134" s="256"/>
      <c r="AL134" s="256"/>
      <c r="AM134" s="256"/>
      <c r="AN134" s="256"/>
    </row>
    <row r="135" spans="1:40" hidden="1" x14ac:dyDescent="0.25">
      <c r="A135" s="260"/>
      <c r="B135" s="309" t="e">
        <f>B122</f>
        <v>#REF!</v>
      </c>
      <c r="C135" s="135">
        <f>'Capacity inputs'!G20</f>
        <v>0</v>
      </c>
      <c r="D135" s="114">
        <f>$C135*'Financial impact (cash)'!D13</f>
        <v>0</v>
      </c>
      <c r="E135" s="114">
        <f>$C135*'Financial impact (cash)'!E13</f>
        <v>0</v>
      </c>
      <c r="F135" s="114">
        <f>$C135*'Financial impact (cash)'!F13</f>
        <v>0</v>
      </c>
      <c r="G135" s="114">
        <f>$C135*'Financial impact (cash)'!G13</f>
        <v>0</v>
      </c>
      <c r="H135" s="114">
        <f>$C135*'Financial impact (cash)'!H13</f>
        <v>0</v>
      </c>
      <c r="I135" s="114">
        <f>$C135*'Financial impact (cash)'!I13</f>
        <v>0</v>
      </c>
      <c r="J135" s="260"/>
      <c r="K135" s="261" t="e">
        <f>'Unit costs'!#REF!</f>
        <v>#REF!</v>
      </c>
      <c r="L135" s="261" t="e">
        <f>$K135*D135/1000</f>
        <v>#REF!</v>
      </c>
      <c r="M135" s="261" t="e">
        <f t="shared" ref="M135:Q141" si="59">$K135*E135/1000</f>
        <v>#REF!</v>
      </c>
      <c r="N135" s="261" t="e">
        <f t="shared" si="59"/>
        <v>#REF!</v>
      </c>
      <c r="O135" s="261" t="e">
        <f t="shared" si="59"/>
        <v>#REF!</v>
      </c>
      <c r="P135" s="261" t="e">
        <f t="shared" si="59"/>
        <v>#REF!</v>
      </c>
      <c r="Q135" s="261" t="e">
        <f t="shared" si="59"/>
        <v>#REF!</v>
      </c>
      <c r="R135" s="119"/>
      <c r="S135" s="119"/>
      <c r="T135" s="119"/>
      <c r="U135" s="119"/>
      <c r="V135" s="119"/>
      <c r="W135" s="119"/>
      <c r="X135" s="119"/>
      <c r="Y135" s="119"/>
      <c r="Z135" s="119"/>
      <c r="AJ135" s="256"/>
      <c r="AK135" s="256"/>
      <c r="AL135" s="256"/>
      <c r="AM135" s="256"/>
      <c r="AN135" s="256"/>
    </row>
    <row r="136" spans="1:40" hidden="1" x14ac:dyDescent="0.25">
      <c r="A136" s="260"/>
      <c r="B136" s="309" t="e">
        <f t="shared" ref="B136:B141" si="60">B123</f>
        <v>#REF!</v>
      </c>
      <c r="C136" s="135">
        <f>'Capacity inputs'!H20</f>
        <v>0</v>
      </c>
      <c r="D136" s="114">
        <f>$C136*'Financial impact (cash)'!D15</f>
        <v>0</v>
      </c>
      <c r="E136" s="114">
        <f>$C136*'Financial impact (cash)'!E15</f>
        <v>0</v>
      </c>
      <c r="F136" s="114">
        <f>$C136*'Financial impact (cash)'!F15</f>
        <v>0</v>
      </c>
      <c r="G136" s="114">
        <f>$C136*'Financial impact (cash)'!G15</f>
        <v>0</v>
      </c>
      <c r="H136" s="114">
        <f>$C136*'Financial impact (cash)'!H15</f>
        <v>0</v>
      </c>
      <c r="I136" s="114">
        <f>$C136*'Financial impact (cash)'!I15</f>
        <v>0</v>
      </c>
      <c r="J136" s="260"/>
      <c r="K136" s="261" t="e">
        <f>K135</f>
        <v>#REF!</v>
      </c>
      <c r="L136" s="261" t="e">
        <f t="shared" ref="L136:L141" si="61">$K136*D136/1000</f>
        <v>#REF!</v>
      </c>
      <c r="M136" s="261" t="e">
        <f t="shared" si="59"/>
        <v>#REF!</v>
      </c>
      <c r="N136" s="261" t="e">
        <f t="shared" si="59"/>
        <v>#REF!</v>
      </c>
      <c r="O136" s="261" t="e">
        <f t="shared" si="59"/>
        <v>#REF!</v>
      </c>
      <c r="P136" s="261" t="e">
        <f t="shared" si="59"/>
        <v>#REF!</v>
      </c>
      <c r="Q136" s="261" t="e">
        <f t="shared" si="59"/>
        <v>#REF!</v>
      </c>
      <c r="R136" s="119"/>
      <c r="S136" s="119"/>
      <c r="T136" s="119"/>
      <c r="U136" s="119"/>
      <c r="V136" s="119"/>
      <c r="W136" s="119"/>
      <c r="X136" s="119"/>
      <c r="Y136" s="119"/>
      <c r="Z136" s="119"/>
      <c r="AJ136" s="256"/>
      <c r="AK136" s="256"/>
      <c r="AL136" s="256"/>
      <c r="AM136" s="256"/>
      <c r="AN136" s="256"/>
    </row>
    <row r="137" spans="1:40" hidden="1" x14ac:dyDescent="0.25">
      <c r="A137" s="260"/>
      <c r="B137" s="309" t="e">
        <f t="shared" si="60"/>
        <v>#REF!</v>
      </c>
      <c r="C137" s="135">
        <f>'Capacity inputs'!I20</f>
        <v>0</v>
      </c>
      <c r="D137" s="114">
        <f>$C137*'Financial impact (cash)'!D16</f>
        <v>0</v>
      </c>
      <c r="E137" s="114">
        <f>$C137*'Financial impact (cash)'!E16</f>
        <v>0</v>
      </c>
      <c r="F137" s="114">
        <f>$C137*'Financial impact (cash)'!F16</f>
        <v>0</v>
      </c>
      <c r="G137" s="114">
        <f>$C137*'Financial impact (cash)'!G16</f>
        <v>0</v>
      </c>
      <c r="H137" s="114">
        <f>$C137*'Financial impact (cash)'!H16</f>
        <v>0</v>
      </c>
      <c r="I137" s="114">
        <f>$C137*'Financial impact (cash)'!I16</f>
        <v>0</v>
      </c>
      <c r="J137" s="260"/>
      <c r="K137" s="261" t="e">
        <f>K135</f>
        <v>#REF!</v>
      </c>
      <c r="L137" s="261" t="e">
        <f t="shared" si="61"/>
        <v>#REF!</v>
      </c>
      <c r="M137" s="261" t="e">
        <f t="shared" si="59"/>
        <v>#REF!</v>
      </c>
      <c r="N137" s="261" t="e">
        <f t="shared" si="59"/>
        <v>#REF!</v>
      </c>
      <c r="O137" s="261" t="e">
        <f t="shared" si="59"/>
        <v>#REF!</v>
      </c>
      <c r="P137" s="261" t="e">
        <f t="shared" si="59"/>
        <v>#REF!</v>
      </c>
      <c r="Q137" s="261" t="e">
        <f t="shared" si="59"/>
        <v>#REF!</v>
      </c>
      <c r="R137" s="119"/>
      <c r="S137" s="119"/>
      <c r="T137" s="119"/>
      <c r="U137" s="119"/>
      <c r="V137" s="119"/>
      <c r="W137" s="119"/>
      <c r="X137" s="119"/>
      <c r="Y137" s="119"/>
      <c r="Z137" s="119"/>
      <c r="AJ137" s="256"/>
      <c r="AK137" s="256"/>
      <c r="AL137" s="256"/>
      <c r="AM137" s="256"/>
      <c r="AN137" s="256"/>
    </row>
    <row r="138" spans="1:40" hidden="1" x14ac:dyDescent="0.25">
      <c r="A138" s="260"/>
      <c r="B138" s="309" t="e">
        <f t="shared" si="60"/>
        <v>#REF!</v>
      </c>
      <c r="C138" s="135">
        <f>'Capacity inputs'!J20</f>
        <v>0</v>
      </c>
      <c r="D138" s="114">
        <f>$C138*'Financial impact (cash)'!D17</f>
        <v>0</v>
      </c>
      <c r="E138" s="114">
        <f>$C138*'Financial impact (cash)'!E17</f>
        <v>0</v>
      </c>
      <c r="F138" s="114">
        <f>$C138*'Financial impact (cash)'!F17</f>
        <v>0</v>
      </c>
      <c r="G138" s="114">
        <f>$C138*'Financial impact (cash)'!G17</f>
        <v>0</v>
      </c>
      <c r="H138" s="114">
        <f>$C138*'Financial impact (cash)'!H17</f>
        <v>0</v>
      </c>
      <c r="I138" s="114">
        <f>$C138*'Financial impact (cash)'!I17</f>
        <v>0</v>
      </c>
      <c r="J138" s="260"/>
      <c r="K138" s="261" t="e">
        <f>K135</f>
        <v>#REF!</v>
      </c>
      <c r="L138" s="261" t="e">
        <f t="shared" si="61"/>
        <v>#REF!</v>
      </c>
      <c r="M138" s="261" t="e">
        <f t="shared" si="59"/>
        <v>#REF!</v>
      </c>
      <c r="N138" s="261" t="e">
        <f t="shared" si="59"/>
        <v>#REF!</v>
      </c>
      <c r="O138" s="261" t="e">
        <f t="shared" si="59"/>
        <v>#REF!</v>
      </c>
      <c r="P138" s="261" t="e">
        <f t="shared" si="59"/>
        <v>#REF!</v>
      </c>
      <c r="Q138" s="261" t="e">
        <f t="shared" si="59"/>
        <v>#REF!</v>
      </c>
      <c r="R138" s="119"/>
      <c r="S138" s="119"/>
      <c r="T138" s="119"/>
      <c r="U138" s="119"/>
      <c r="V138" s="119"/>
      <c r="W138" s="119"/>
      <c r="X138" s="119"/>
      <c r="Y138" s="119"/>
      <c r="Z138" s="119"/>
      <c r="AJ138" s="256"/>
      <c r="AK138" s="256"/>
      <c r="AL138" s="256"/>
      <c r="AM138" s="256"/>
      <c r="AN138" s="256"/>
    </row>
    <row r="139" spans="1:40" hidden="1" x14ac:dyDescent="0.25">
      <c r="A139" s="260"/>
      <c r="B139" s="309" t="str">
        <f t="shared" si="60"/>
        <v>Berinert (IV)</v>
      </c>
      <c r="C139" s="135">
        <f>'Capacity inputs'!K20</f>
        <v>0</v>
      </c>
      <c r="D139" s="114">
        <f>$C139*'Financial impact (cash)'!D18</f>
        <v>0</v>
      </c>
      <c r="E139" s="114">
        <f>$C139*'Financial impact (cash)'!E18</f>
        <v>0</v>
      </c>
      <c r="F139" s="114">
        <f>$C139*'Financial impact (cash)'!F18</f>
        <v>0</v>
      </c>
      <c r="G139" s="114">
        <f>$C139*'Financial impact (cash)'!G18</f>
        <v>0</v>
      </c>
      <c r="H139" s="114">
        <f>$C139*'Financial impact (cash)'!H18</f>
        <v>0</v>
      </c>
      <c r="I139" s="114">
        <f>$C139*'Financial impact (cash)'!I18</f>
        <v>0</v>
      </c>
      <c r="J139" s="260"/>
      <c r="K139" s="261" t="e">
        <f>K135</f>
        <v>#REF!</v>
      </c>
      <c r="L139" s="261" t="e">
        <f t="shared" si="61"/>
        <v>#REF!</v>
      </c>
      <c r="M139" s="261" t="e">
        <f t="shared" si="59"/>
        <v>#REF!</v>
      </c>
      <c r="N139" s="261" t="e">
        <f t="shared" si="59"/>
        <v>#REF!</v>
      </c>
      <c r="O139" s="261" t="e">
        <f t="shared" si="59"/>
        <v>#REF!</v>
      </c>
      <c r="P139" s="261" t="e">
        <f t="shared" si="59"/>
        <v>#REF!</v>
      </c>
      <c r="Q139" s="261" t="e">
        <f t="shared" si="59"/>
        <v>#REF!</v>
      </c>
      <c r="R139" s="119"/>
      <c r="S139" s="119"/>
      <c r="T139" s="119"/>
      <c r="U139" s="119"/>
      <c r="V139" s="119"/>
      <c r="W139" s="119"/>
      <c r="X139" s="119"/>
      <c r="Y139" s="119"/>
      <c r="Z139" s="119"/>
      <c r="AJ139" s="256"/>
      <c r="AK139" s="256"/>
      <c r="AL139" s="256"/>
      <c r="AM139" s="256"/>
      <c r="AN139" s="256"/>
    </row>
    <row r="140" spans="1:40" hidden="1" x14ac:dyDescent="0.25">
      <c r="A140" s="260"/>
      <c r="B140" s="309" t="e">
        <f t="shared" si="60"/>
        <v>#REF!</v>
      </c>
      <c r="C140" s="135" t="e">
        <f>'Capacity inputs'!#REF!</f>
        <v>#REF!</v>
      </c>
      <c r="D140" s="114" t="e">
        <f>$C140*'Financial impact (cash)'!#REF!</f>
        <v>#REF!</v>
      </c>
      <c r="E140" s="114" t="e">
        <f>$C140*'Financial impact (cash)'!#REF!</f>
        <v>#REF!</v>
      </c>
      <c r="F140" s="114" t="e">
        <f>$C140*'Financial impact (cash)'!#REF!</f>
        <v>#REF!</v>
      </c>
      <c r="G140" s="114" t="e">
        <f>$C140*'Financial impact (cash)'!#REF!</f>
        <v>#REF!</v>
      </c>
      <c r="H140" s="114" t="e">
        <f>$C140*'Financial impact (cash)'!#REF!</f>
        <v>#REF!</v>
      </c>
      <c r="I140" s="114" t="e">
        <f>$C140*'Financial impact (cash)'!#REF!</f>
        <v>#REF!</v>
      </c>
      <c r="J140" s="260"/>
      <c r="K140" s="261" t="e">
        <f>K135</f>
        <v>#REF!</v>
      </c>
      <c r="L140" s="261" t="e">
        <f t="shared" si="61"/>
        <v>#REF!</v>
      </c>
      <c r="M140" s="261" t="e">
        <f t="shared" si="59"/>
        <v>#REF!</v>
      </c>
      <c r="N140" s="261" t="e">
        <f t="shared" si="59"/>
        <v>#REF!</v>
      </c>
      <c r="O140" s="261" t="e">
        <f t="shared" si="59"/>
        <v>#REF!</v>
      </c>
      <c r="P140" s="261" t="e">
        <f t="shared" si="59"/>
        <v>#REF!</v>
      </c>
      <c r="Q140" s="261" t="e">
        <f t="shared" si="59"/>
        <v>#REF!</v>
      </c>
      <c r="R140" s="119"/>
      <c r="S140" s="119"/>
      <c r="T140" s="119"/>
      <c r="U140" s="119"/>
      <c r="V140" s="119"/>
      <c r="W140" s="119"/>
      <c r="X140" s="119"/>
      <c r="Y140" s="119"/>
      <c r="Z140" s="119"/>
      <c r="AJ140" s="256"/>
      <c r="AK140" s="256"/>
      <c r="AL140" s="256"/>
      <c r="AM140" s="256"/>
      <c r="AN140" s="256"/>
    </row>
    <row r="141" spans="1:40" hidden="1" x14ac:dyDescent="0.25">
      <c r="A141" s="260"/>
      <c r="B141" s="309" t="e">
        <f t="shared" si="60"/>
        <v>#REF!</v>
      </c>
      <c r="C141" s="135" t="e">
        <f>'Capacity inputs'!#REF!</f>
        <v>#REF!</v>
      </c>
      <c r="D141" s="114" t="e">
        <f>$C141*'Financial impact (cash)'!#REF!</f>
        <v>#REF!</v>
      </c>
      <c r="E141" s="114" t="e">
        <f>$C141*'Financial impact (cash)'!#REF!</f>
        <v>#REF!</v>
      </c>
      <c r="F141" s="114" t="e">
        <f>$C141*'Financial impact (cash)'!#REF!</f>
        <v>#REF!</v>
      </c>
      <c r="G141" s="114" t="e">
        <f>$C141*'Financial impact (cash)'!#REF!</f>
        <v>#REF!</v>
      </c>
      <c r="H141" s="114" t="e">
        <f>$C141*'Financial impact (cash)'!#REF!</f>
        <v>#REF!</v>
      </c>
      <c r="I141" s="114" t="e">
        <f>$C141*'Financial impact (cash)'!#REF!</f>
        <v>#REF!</v>
      </c>
      <c r="J141" s="260"/>
      <c r="K141" s="261" t="e">
        <f>K135</f>
        <v>#REF!</v>
      </c>
      <c r="L141" s="261" t="e">
        <f t="shared" si="61"/>
        <v>#REF!</v>
      </c>
      <c r="M141" s="261" t="e">
        <f t="shared" si="59"/>
        <v>#REF!</v>
      </c>
      <c r="N141" s="261" t="e">
        <f t="shared" si="59"/>
        <v>#REF!</v>
      </c>
      <c r="O141" s="261" t="e">
        <f t="shared" si="59"/>
        <v>#REF!</v>
      </c>
      <c r="P141" s="261" t="e">
        <f t="shared" si="59"/>
        <v>#REF!</v>
      </c>
      <c r="Q141" s="261" t="e">
        <f t="shared" si="59"/>
        <v>#REF!</v>
      </c>
      <c r="R141" s="119"/>
      <c r="S141" s="119"/>
      <c r="T141" s="119"/>
      <c r="U141" s="119"/>
      <c r="V141" s="119"/>
      <c r="W141" s="119"/>
      <c r="X141" s="119"/>
      <c r="Y141" s="119"/>
      <c r="Z141" s="119"/>
      <c r="AJ141" s="256"/>
      <c r="AK141" s="256"/>
      <c r="AL141" s="256"/>
      <c r="AM141" s="256"/>
      <c r="AN141" s="256"/>
    </row>
    <row r="142" spans="1:40" hidden="1" x14ac:dyDescent="0.25">
      <c r="A142" s="260"/>
      <c r="B142" s="250"/>
      <c r="C142" s="185"/>
      <c r="D142" s="166" t="e">
        <f>SUM(D135:D141)</f>
        <v>#REF!</v>
      </c>
      <c r="E142" s="166" t="e">
        <f t="shared" ref="E142:I142" si="62">SUM(E135:E141)</f>
        <v>#REF!</v>
      </c>
      <c r="F142" s="166" t="e">
        <f t="shared" si="62"/>
        <v>#REF!</v>
      </c>
      <c r="G142" s="166" t="e">
        <f t="shared" si="62"/>
        <v>#REF!</v>
      </c>
      <c r="H142" s="166" t="e">
        <f t="shared" si="62"/>
        <v>#REF!</v>
      </c>
      <c r="I142" s="166" t="e">
        <f t="shared" si="62"/>
        <v>#REF!</v>
      </c>
      <c r="J142" s="260"/>
      <c r="K142" s="920"/>
      <c r="L142" s="262" t="e">
        <f>SUM(L135:L141)</f>
        <v>#REF!</v>
      </c>
      <c r="M142" s="262" t="e">
        <f t="shared" ref="M142:Q142" si="63">SUM(M135:M141)</f>
        <v>#REF!</v>
      </c>
      <c r="N142" s="262" t="e">
        <f t="shared" si="63"/>
        <v>#REF!</v>
      </c>
      <c r="O142" s="262" t="e">
        <f t="shared" si="63"/>
        <v>#REF!</v>
      </c>
      <c r="P142" s="262" t="e">
        <f t="shared" si="63"/>
        <v>#REF!</v>
      </c>
      <c r="Q142" s="262" t="e">
        <f t="shared" si="63"/>
        <v>#REF!</v>
      </c>
      <c r="R142" s="119"/>
      <c r="S142" s="119"/>
      <c r="T142" s="119"/>
      <c r="U142" s="119"/>
      <c r="V142" s="119"/>
      <c r="W142" s="119"/>
      <c r="X142" s="119"/>
      <c r="Y142" s="119"/>
      <c r="Z142" s="119"/>
      <c r="AJ142" s="256"/>
      <c r="AK142" s="256"/>
      <c r="AL142" s="256"/>
      <c r="AM142" s="256"/>
      <c r="AN142" s="256"/>
    </row>
    <row r="143" spans="1:40" hidden="1" x14ac:dyDescent="0.25">
      <c r="A143" s="260"/>
      <c r="B143" s="277"/>
      <c r="C143" s="228"/>
      <c r="D143" s="255" t="s">
        <v>2160</v>
      </c>
      <c r="E143" s="166" t="e">
        <f>E142-$D$142</f>
        <v>#REF!</v>
      </c>
      <c r="F143" s="166" t="e">
        <f>F142-$D$142</f>
        <v>#REF!</v>
      </c>
      <c r="G143" s="166" t="e">
        <f>G142-$D$142</f>
        <v>#REF!</v>
      </c>
      <c r="H143" s="166" t="e">
        <f>H142-$D$142</f>
        <v>#REF!</v>
      </c>
      <c r="I143" s="166" t="e">
        <f>I142-$D$142</f>
        <v>#REF!</v>
      </c>
      <c r="J143" s="260"/>
      <c r="K143" s="260"/>
      <c r="L143" s="921"/>
      <c r="M143" s="262" t="e">
        <f>M142-$L$142</f>
        <v>#REF!</v>
      </c>
      <c r="N143" s="262" t="e">
        <f t="shared" ref="N143:Q143" si="64">N142-$L$142</f>
        <v>#REF!</v>
      </c>
      <c r="O143" s="262" t="e">
        <f t="shared" si="64"/>
        <v>#REF!</v>
      </c>
      <c r="P143" s="262" t="e">
        <f t="shared" si="64"/>
        <v>#REF!</v>
      </c>
      <c r="Q143" s="262" t="e">
        <f t="shared" si="64"/>
        <v>#REF!</v>
      </c>
      <c r="R143" s="119"/>
      <c r="S143" s="119"/>
      <c r="V143" s="119"/>
    </row>
    <row r="144" spans="1:40" hidden="1" x14ac:dyDescent="0.25">
      <c r="A144" s="260"/>
      <c r="B144" s="292"/>
      <c r="C144" s="198"/>
      <c r="D144" s="198"/>
      <c r="E144" s="198"/>
      <c r="F144" s="198"/>
      <c r="G144" s="198"/>
      <c r="H144" s="198"/>
      <c r="I144" s="198"/>
      <c r="J144" s="260"/>
      <c r="K144" s="260"/>
      <c r="L144" s="198"/>
      <c r="M144" s="198"/>
      <c r="N144" s="198"/>
      <c r="O144" s="198"/>
      <c r="P144" s="198"/>
      <c r="Q144" s="198"/>
      <c r="R144" s="119"/>
      <c r="S144" s="119"/>
      <c r="V144" s="119"/>
    </row>
    <row r="145" spans="1:40" hidden="1" x14ac:dyDescent="0.25">
      <c r="A145" s="260"/>
      <c r="B145" s="352" t="s">
        <v>2161</v>
      </c>
      <c r="C145" s="353"/>
      <c r="D145" s="353"/>
      <c r="E145" s="353"/>
      <c r="F145" s="353"/>
      <c r="G145" s="353"/>
      <c r="H145" s="353"/>
      <c r="I145" s="197"/>
      <c r="J145" s="260"/>
      <c r="K145" s="260"/>
      <c r="L145" s="198"/>
      <c r="M145" s="198"/>
      <c r="N145" s="198"/>
      <c r="O145" s="198"/>
      <c r="P145" s="198"/>
      <c r="Q145" s="198"/>
      <c r="R145" s="119"/>
      <c r="S145" s="119"/>
      <c r="T145" s="119"/>
      <c r="U145" s="119"/>
      <c r="V145" s="119"/>
      <c r="W145" s="119"/>
      <c r="X145" s="119"/>
      <c r="Y145" s="119"/>
      <c r="Z145" s="119"/>
      <c r="AJ145" s="256"/>
      <c r="AK145" s="256"/>
      <c r="AL145" s="256"/>
      <c r="AM145" s="256"/>
      <c r="AN145" s="256"/>
    </row>
    <row r="146" spans="1:40" ht="45" hidden="1" x14ac:dyDescent="0.25">
      <c r="A146" s="260"/>
      <c r="B146" s="249" t="s">
        <v>2064</v>
      </c>
      <c r="C146" s="151" t="s">
        <v>2135</v>
      </c>
      <c r="D146" s="808" t="s">
        <v>2119</v>
      </c>
      <c r="E146" s="227" t="s">
        <v>1892</v>
      </c>
      <c r="F146" s="227" t="s">
        <v>1893</v>
      </c>
      <c r="G146" s="150" t="s">
        <v>2089</v>
      </c>
      <c r="H146" s="150" t="s">
        <v>2090</v>
      </c>
      <c r="I146" s="227" t="s">
        <v>2091</v>
      </c>
      <c r="J146" s="260"/>
      <c r="K146" s="260"/>
      <c r="L146" s="198"/>
      <c r="M146" s="198"/>
      <c r="N146" s="198"/>
      <c r="O146" s="198"/>
      <c r="P146" s="198"/>
      <c r="Q146" s="198"/>
      <c r="R146" s="119"/>
      <c r="S146" s="119"/>
      <c r="T146" s="119"/>
      <c r="U146" s="119"/>
      <c r="V146" s="119"/>
      <c r="W146" s="119"/>
      <c r="X146" s="119"/>
      <c r="Y146" s="119"/>
      <c r="Z146" s="119"/>
      <c r="AJ146" s="256"/>
      <c r="AK146" s="256"/>
      <c r="AL146" s="256"/>
      <c r="AM146" s="256"/>
      <c r="AN146" s="256"/>
    </row>
    <row r="147" spans="1:40" hidden="1" x14ac:dyDescent="0.25">
      <c r="A147" s="260"/>
      <c r="B147" s="309" t="e">
        <f>B135</f>
        <v>#REF!</v>
      </c>
      <c r="C147" s="135">
        <f>'Capacity inputs'!G21</f>
        <v>0</v>
      </c>
      <c r="D147" s="114">
        <f>'Financial impact (cash)'!D13*$C147</f>
        <v>0</v>
      </c>
      <c r="E147" s="114">
        <f>'Financial impact (cash)'!E13*$C147</f>
        <v>0</v>
      </c>
      <c r="F147" s="114">
        <f>'Financial impact (cash)'!F13*$C147</f>
        <v>0</v>
      </c>
      <c r="G147" s="114">
        <f>'Financial impact (cash)'!G13*$C147</f>
        <v>0</v>
      </c>
      <c r="H147" s="114">
        <f>'Financial impact (cash)'!H13*$C147</f>
        <v>0</v>
      </c>
      <c r="I147" s="114">
        <f>'Financial impact (cash)'!I13*$C147</f>
        <v>0</v>
      </c>
      <c r="J147" s="260"/>
      <c r="K147" s="260"/>
      <c r="L147" s="198"/>
      <c r="M147" s="198"/>
      <c r="N147" s="198"/>
      <c r="O147" s="198"/>
      <c r="P147" s="198"/>
      <c r="Q147" s="198"/>
      <c r="R147" s="119"/>
      <c r="S147" s="119"/>
      <c r="T147" s="119"/>
      <c r="U147" s="119"/>
      <c r="V147" s="119"/>
      <c r="W147" s="119"/>
      <c r="X147" s="119"/>
      <c r="Y147" s="119"/>
      <c r="Z147" s="119"/>
      <c r="AJ147" s="256"/>
      <c r="AK147" s="256"/>
      <c r="AL147" s="256"/>
      <c r="AM147" s="256"/>
      <c r="AN147" s="256"/>
    </row>
    <row r="148" spans="1:40" hidden="1" x14ac:dyDescent="0.25">
      <c r="A148" s="260"/>
      <c r="B148" s="309" t="e">
        <f t="shared" ref="B148:B153" si="65">B136</f>
        <v>#REF!</v>
      </c>
      <c r="C148" s="135">
        <f>'Capacity inputs'!H21</f>
        <v>0</v>
      </c>
      <c r="D148" s="114">
        <f>'Financial impact (cash)'!D15*$C148</f>
        <v>0</v>
      </c>
      <c r="E148" s="114">
        <f>'Financial impact (cash)'!E15*$C148</f>
        <v>0</v>
      </c>
      <c r="F148" s="114">
        <f>'Financial impact (cash)'!F15*$C148</f>
        <v>0</v>
      </c>
      <c r="G148" s="114">
        <f>'Financial impact (cash)'!G15*$C148</f>
        <v>0</v>
      </c>
      <c r="H148" s="114">
        <f>'Financial impact (cash)'!H15*$C148</f>
        <v>0</v>
      </c>
      <c r="I148" s="114">
        <f>'Financial impact (cash)'!I15*$C148</f>
        <v>0</v>
      </c>
      <c r="J148" s="260"/>
      <c r="K148" s="260"/>
      <c r="L148" s="198"/>
      <c r="M148" s="198"/>
      <c r="N148" s="198"/>
      <c r="O148" s="198"/>
      <c r="P148" s="198"/>
      <c r="Q148" s="198"/>
      <c r="R148" s="119"/>
      <c r="S148" s="119"/>
      <c r="T148" s="119"/>
      <c r="U148" s="119"/>
      <c r="V148" s="119"/>
      <c r="W148" s="119"/>
      <c r="X148" s="119"/>
      <c r="Y148" s="119"/>
      <c r="Z148" s="119"/>
      <c r="AJ148" s="256"/>
      <c r="AK148" s="256"/>
      <c r="AL148" s="256"/>
      <c r="AM148" s="256"/>
      <c r="AN148" s="256"/>
    </row>
    <row r="149" spans="1:40" hidden="1" x14ac:dyDescent="0.25">
      <c r="A149" s="260"/>
      <c r="B149" s="309" t="e">
        <f t="shared" si="65"/>
        <v>#REF!</v>
      </c>
      <c r="C149" s="135">
        <f>'Capacity inputs'!I21</f>
        <v>0</v>
      </c>
      <c r="D149" s="114">
        <f>'Financial impact (cash)'!D16*$C149</f>
        <v>0</v>
      </c>
      <c r="E149" s="114">
        <f>'Financial impact (cash)'!E16*$C149</f>
        <v>0</v>
      </c>
      <c r="F149" s="114">
        <f>'Financial impact (cash)'!F16*$C149</f>
        <v>0</v>
      </c>
      <c r="G149" s="114">
        <f>'Financial impact (cash)'!G16*$C149</f>
        <v>0</v>
      </c>
      <c r="H149" s="114">
        <f>'Financial impact (cash)'!H16*$C149</f>
        <v>0</v>
      </c>
      <c r="I149" s="114">
        <f>'Financial impact (cash)'!I16*$C149</f>
        <v>0</v>
      </c>
      <c r="J149" s="260"/>
      <c r="K149" s="260"/>
      <c r="L149" s="198"/>
      <c r="M149" s="198"/>
      <c r="N149" s="198"/>
      <c r="O149" s="198"/>
      <c r="P149" s="198"/>
      <c r="Q149" s="198"/>
      <c r="R149" s="119"/>
      <c r="S149" s="119"/>
      <c r="T149" s="119"/>
      <c r="U149" s="119"/>
      <c r="V149" s="119"/>
      <c r="W149" s="119"/>
      <c r="X149" s="119"/>
      <c r="Y149" s="119"/>
      <c r="Z149" s="119"/>
      <c r="AJ149" s="256"/>
      <c r="AK149" s="256"/>
      <c r="AL149" s="256"/>
      <c r="AM149" s="256"/>
      <c r="AN149" s="256"/>
    </row>
    <row r="150" spans="1:40" hidden="1" x14ac:dyDescent="0.25">
      <c r="A150" s="260"/>
      <c r="B150" s="309" t="e">
        <f t="shared" si="65"/>
        <v>#REF!</v>
      </c>
      <c r="C150" s="135">
        <f>'Capacity inputs'!J21</f>
        <v>0</v>
      </c>
      <c r="D150" s="114">
        <f>'Financial impact (cash)'!D17*$C150</f>
        <v>0</v>
      </c>
      <c r="E150" s="114">
        <f>'Financial impact (cash)'!E17*$C150</f>
        <v>0</v>
      </c>
      <c r="F150" s="114">
        <f>'Financial impact (cash)'!F17*$C150</f>
        <v>0</v>
      </c>
      <c r="G150" s="114">
        <f>'Financial impact (cash)'!G17*$C150</f>
        <v>0</v>
      </c>
      <c r="H150" s="114">
        <f>'Financial impact (cash)'!H17*$C150</f>
        <v>0</v>
      </c>
      <c r="I150" s="114">
        <f>'Financial impact (cash)'!I17*$C150</f>
        <v>0</v>
      </c>
      <c r="J150" s="260"/>
      <c r="K150" s="260"/>
      <c r="L150" s="198"/>
      <c r="M150" s="198"/>
      <c r="N150" s="198"/>
      <c r="O150" s="198"/>
      <c r="P150" s="198"/>
      <c r="Q150" s="198"/>
      <c r="R150" s="119"/>
      <c r="S150" s="119"/>
      <c r="T150" s="119"/>
      <c r="U150" s="119"/>
      <c r="V150" s="119"/>
      <c r="W150" s="119"/>
      <c r="X150" s="119"/>
      <c r="Y150" s="119"/>
      <c r="Z150" s="119"/>
      <c r="AJ150" s="256"/>
      <c r="AK150" s="256"/>
      <c r="AL150" s="256"/>
      <c r="AM150" s="256"/>
      <c r="AN150" s="256"/>
    </row>
    <row r="151" spans="1:40" hidden="1" x14ac:dyDescent="0.25">
      <c r="A151" s="260"/>
      <c r="B151" s="309" t="str">
        <f t="shared" si="65"/>
        <v>Berinert (IV)</v>
      </c>
      <c r="C151" s="135">
        <f>'Capacity inputs'!K21</f>
        <v>0</v>
      </c>
      <c r="D151" s="114">
        <f>'Financial impact (cash)'!D18*$C151</f>
        <v>0</v>
      </c>
      <c r="E151" s="114">
        <f>'Financial impact (cash)'!E18*$C151</f>
        <v>0</v>
      </c>
      <c r="F151" s="114">
        <f>'Financial impact (cash)'!F18*$C151</f>
        <v>0</v>
      </c>
      <c r="G151" s="114">
        <f>'Financial impact (cash)'!G18*$C151</f>
        <v>0</v>
      </c>
      <c r="H151" s="114">
        <f>'Financial impact (cash)'!H18*$C151</f>
        <v>0</v>
      </c>
      <c r="I151" s="114">
        <f>'Financial impact (cash)'!I18*$C151</f>
        <v>0</v>
      </c>
      <c r="J151" s="260"/>
      <c r="K151" s="260"/>
      <c r="L151" s="198"/>
      <c r="M151" s="198"/>
      <c r="N151" s="198"/>
      <c r="O151" s="198"/>
      <c r="P151" s="198"/>
      <c r="Q151" s="198"/>
      <c r="R151" s="119"/>
      <c r="S151" s="119"/>
      <c r="T151" s="119"/>
      <c r="U151" s="119"/>
      <c r="V151" s="119"/>
      <c r="W151" s="119"/>
      <c r="X151" s="119"/>
      <c r="Y151" s="119"/>
      <c r="Z151" s="119"/>
      <c r="AJ151" s="256"/>
      <c r="AK151" s="256"/>
      <c r="AL151" s="256"/>
      <c r="AM151" s="256"/>
      <c r="AN151" s="256"/>
    </row>
    <row r="152" spans="1:40" hidden="1" x14ac:dyDescent="0.25">
      <c r="A152" s="260"/>
      <c r="B152" s="309" t="e">
        <f t="shared" si="65"/>
        <v>#REF!</v>
      </c>
      <c r="C152" s="135" t="e">
        <f>'Capacity inputs'!#REF!</f>
        <v>#REF!</v>
      </c>
      <c r="D152" s="114" t="e">
        <f>'Financial impact (cash)'!#REF!*$C152</f>
        <v>#REF!</v>
      </c>
      <c r="E152" s="114" t="e">
        <f>'Financial impact (cash)'!#REF!*$C152</f>
        <v>#REF!</v>
      </c>
      <c r="F152" s="114" t="e">
        <f>'Financial impact (cash)'!#REF!*$C152</f>
        <v>#REF!</v>
      </c>
      <c r="G152" s="114" t="e">
        <f>'Financial impact (cash)'!#REF!*$C152</f>
        <v>#REF!</v>
      </c>
      <c r="H152" s="114" t="e">
        <f>'Financial impact (cash)'!#REF!*$C152</f>
        <v>#REF!</v>
      </c>
      <c r="I152" s="114" t="e">
        <f>'Financial impact (cash)'!#REF!*$C152</f>
        <v>#REF!</v>
      </c>
      <c r="J152" s="260"/>
      <c r="K152" s="260"/>
      <c r="L152" s="198"/>
      <c r="M152" s="198"/>
      <c r="N152" s="198"/>
      <c r="O152" s="198"/>
      <c r="P152" s="198"/>
      <c r="Q152" s="198"/>
      <c r="R152" s="119"/>
      <c r="S152" s="119"/>
      <c r="T152" s="119"/>
      <c r="U152" s="119"/>
      <c r="V152" s="119"/>
      <c r="W152" s="119"/>
      <c r="X152" s="119"/>
      <c r="Y152" s="119"/>
      <c r="Z152" s="119"/>
      <c r="AJ152" s="256"/>
      <c r="AK152" s="256"/>
      <c r="AL152" s="256"/>
      <c r="AM152" s="256"/>
      <c r="AN152" s="256"/>
    </row>
    <row r="153" spans="1:40" hidden="1" x14ac:dyDescent="0.25">
      <c r="A153" s="260"/>
      <c r="B153" s="309" t="e">
        <f t="shared" si="65"/>
        <v>#REF!</v>
      </c>
      <c r="C153" s="135" t="e">
        <f>'Capacity inputs'!#REF!</f>
        <v>#REF!</v>
      </c>
      <c r="D153" s="114" t="e">
        <f>'Financial impact (cash)'!#REF!*$C153</f>
        <v>#REF!</v>
      </c>
      <c r="E153" s="114" t="e">
        <f>'Financial impact (cash)'!#REF!*$C153</f>
        <v>#REF!</v>
      </c>
      <c r="F153" s="114" t="e">
        <f>'Financial impact (cash)'!#REF!*$C153</f>
        <v>#REF!</v>
      </c>
      <c r="G153" s="114" t="e">
        <f>'Financial impact (cash)'!#REF!*$C153</f>
        <v>#REF!</v>
      </c>
      <c r="H153" s="114" t="e">
        <f>'Financial impact (cash)'!#REF!*$C153</f>
        <v>#REF!</v>
      </c>
      <c r="I153" s="114" t="e">
        <f>'Financial impact (cash)'!#REF!*$C153</f>
        <v>#REF!</v>
      </c>
      <c r="J153" s="260"/>
      <c r="K153" s="260"/>
      <c r="L153" s="198"/>
      <c r="M153" s="198"/>
      <c r="N153" s="198"/>
      <c r="O153" s="198"/>
      <c r="P153" s="198"/>
      <c r="Q153" s="198"/>
      <c r="R153" s="119"/>
      <c r="S153" s="119"/>
      <c r="T153" s="119"/>
      <c r="U153" s="119"/>
      <c r="V153" s="119"/>
      <c r="W153" s="119"/>
      <c r="X153" s="119"/>
      <c r="Y153" s="119"/>
      <c r="Z153" s="119"/>
      <c r="AJ153" s="256"/>
      <c r="AK153" s="256"/>
      <c r="AL153" s="256"/>
      <c r="AM153" s="256"/>
      <c r="AN153" s="256"/>
    </row>
    <row r="154" spans="1:40" hidden="1" x14ac:dyDescent="0.25">
      <c r="A154" s="260"/>
      <c r="B154" s="250"/>
      <c r="C154" s="185"/>
      <c r="D154" s="166" t="e">
        <f>SUM(D147:D153)</f>
        <v>#REF!</v>
      </c>
      <c r="E154" s="166" t="e">
        <f t="shared" ref="E154:I154" si="66">SUM(E147:E153)</f>
        <v>#REF!</v>
      </c>
      <c r="F154" s="166" t="e">
        <f t="shared" si="66"/>
        <v>#REF!</v>
      </c>
      <c r="G154" s="166" t="e">
        <f t="shared" si="66"/>
        <v>#REF!</v>
      </c>
      <c r="H154" s="166" t="e">
        <f t="shared" si="66"/>
        <v>#REF!</v>
      </c>
      <c r="I154" s="166" t="e">
        <f t="shared" si="66"/>
        <v>#REF!</v>
      </c>
      <c r="J154" s="260"/>
      <c r="K154" s="260"/>
      <c r="L154" s="198"/>
      <c r="M154" s="198"/>
      <c r="N154" s="198"/>
      <c r="O154" s="198"/>
      <c r="P154" s="198"/>
      <c r="Q154" s="198"/>
      <c r="R154" s="119"/>
      <c r="S154" s="119"/>
      <c r="T154" s="119"/>
      <c r="U154" s="119"/>
      <c r="V154" s="119"/>
      <c r="W154" s="119"/>
      <c r="X154" s="119"/>
      <c r="Y154" s="119"/>
      <c r="Z154" s="119"/>
      <c r="AJ154" s="256"/>
      <c r="AK154" s="256"/>
      <c r="AL154" s="256"/>
      <c r="AM154" s="256"/>
      <c r="AN154" s="256"/>
    </row>
    <row r="155" spans="1:40" hidden="1" x14ac:dyDescent="0.25">
      <c r="A155" s="260"/>
      <c r="B155" s="277"/>
      <c r="C155" s="228"/>
      <c r="D155" s="255" t="s">
        <v>2162</v>
      </c>
      <c r="E155" s="166" t="e">
        <f>E154-$D$154</f>
        <v>#REF!</v>
      </c>
      <c r="F155" s="166" t="e">
        <f>F154-$D$154</f>
        <v>#REF!</v>
      </c>
      <c r="G155" s="166" t="e">
        <f>G154-$D$154</f>
        <v>#REF!</v>
      </c>
      <c r="H155" s="166" t="e">
        <f>H154-$D$154</f>
        <v>#REF!</v>
      </c>
      <c r="I155" s="166" t="e">
        <f>I154-$D$154</f>
        <v>#REF!</v>
      </c>
      <c r="J155" s="260"/>
      <c r="K155" s="260"/>
      <c r="L155" s="198"/>
      <c r="M155" s="198"/>
      <c r="N155" s="198"/>
      <c r="O155" s="198"/>
      <c r="P155" s="198"/>
      <c r="Q155" s="198"/>
      <c r="R155" s="119"/>
      <c r="S155" s="119"/>
      <c r="V155" s="119"/>
    </row>
    <row r="156" spans="1:40" hidden="1" x14ac:dyDescent="0.25">
      <c r="A156" s="260"/>
      <c r="B156" s="292"/>
      <c r="C156" s="198"/>
      <c r="D156" s="198"/>
      <c r="E156" s="198"/>
      <c r="F156" s="198"/>
      <c r="G156" s="198"/>
      <c r="H156" s="198"/>
      <c r="I156" s="198"/>
      <c r="J156" s="198"/>
      <c r="K156" s="198"/>
      <c r="L156" s="198"/>
      <c r="M156" s="198"/>
      <c r="N156" s="198"/>
      <c r="O156" s="198"/>
      <c r="P156" s="198"/>
      <c r="Q156" s="198"/>
      <c r="R156" s="119"/>
      <c r="S156" s="119"/>
      <c r="V156" s="119"/>
    </row>
    <row r="157" spans="1:40" hidden="1" x14ac:dyDescent="0.25">
      <c r="A157" s="260"/>
      <c r="B157" s="352" t="s">
        <v>1997</v>
      </c>
      <c r="C157" s="353"/>
      <c r="D157" s="353"/>
      <c r="E157" s="353"/>
      <c r="F157" s="353"/>
      <c r="G157" s="353"/>
      <c r="H157" s="353"/>
      <c r="I157" s="197"/>
      <c r="J157" s="198"/>
      <c r="K157" s="198"/>
      <c r="L157" s="198"/>
      <c r="M157" s="198"/>
      <c r="N157" s="198"/>
      <c r="O157" s="198"/>
      <c r="P157" s="198"/>
      <c r="Q157" s="198"/>
      <c r="R157" s="119"/>
      <c r="S157" s="119"/>
      <c r="T157" s="119"/>
      <c r="U157" s="119"/>
      <c r="V157" s="119"/>
      <c r="W157" s="119"/>
      <c r="X157" s="119"/>
      <c r="Y157" s="119"/>
      <c r="Z157" s="119"/>
      <c r="AJ157" s="256"/>
      <c r="AK157" s="256"/>
      <c r="AL157" s="256"/>
      <c r="AM157" s="256"/>
      <c r="AN157" s="256"/>
    </row>
    <row r="158" spans="1:40" ht="45" hidden="1" x14ac:dyDescent="0.25">
      <c r="A158" s="260"/>
      <c r="B158" s="249" t="s">
        <v>2064</v>
      </c>
      <c r="C158" s="151" t="s">
        <v>2135</v>
      </c>
      <c r="D158" s="808" t="s">
        <v>2119</v>
      </c>
      <c r="E158" s="227" t="s">
        <v>1892</v>
      </c>
      <c r="F158" s="227" t="s">
        <v>1893</v>
      </c>
      <c r="G158" s="150" t="s">
        <v>2089</v>
      </c>
      <c r="H158" s="150" t="s">
        <v>2090</v>
      </c>
      <c r="I158" s="227" t="s">
        <v>2091</v>
      </c>
      <c r="J158" s="260"/>
      <c r="K158" s="260"/>
      <c r="L158" s="198"/>
      <c r="M158" s="198"/>
      <c r="N158" s="198"/>
      <c r="O158" s="198"/>
      <c r="P158" s="198"/>
      <c r="Q158" s="198"/>
      <c r="R158" s="119"/>
      <c r="S158" s="119"/>
      <c r="T158" s="119"/>
      <c r="U158" s="119"/>
      <c r="V158" s="119"/>
      <c r="W158" s="119"/>
      <c r="X158" s="119"/>
      <c r="Y158" s="119"/>
      <c r="Z158" s="119"/>
      <c r="AJ158" s="256"/>
      <c r="AK158" s="256"/>
      <c r="AL158" s="256"/>
      <c r="AM158" s="256"/>
      <c r="AN158" s="256"/>
    </row>
    <row r="159" spans="1:40" hidden="1" x14ac:dyDescent="0.25">
      <c r="A159" s="260"/>
      <c r="B159" s="309" t="e">
        <f>B147</f>
        <v>#REF!</v>
      </c>
      <c r="C159" s="135">
        <f>'Capacity inputs'!G22</f>
        <v>0</v>
      </c>
      <c r="D159" s="114">
        <f>'Financial impact (cash)'!D13*'Capacity (national prices)'!$C159</f>
        <v>0</v>
      </c>
      <c r="E159" s="114">
        <f>'Financial impact (cash)'!E13*'Capacity (national prices)'!$C159</f>
        <v>0</v>
      </c>
      <c r="F159" s="114">
        <f>'Financial impact (cash)'!F13*'Capacity (national prices)'!$C159</f>
        <v>0</v>
      </c>
      <c r="G159" s="114">
        <f>'Financial impact (cash)'!G13*'Capacity (national prices)'!$C159</f>
        <v>0</v>
      </c>
      <c r="H159" s="114">
        <f>'Financial impact (cash)'!H13*'Capacity (national prices)'!$C159</f>
        <v>0</v>
      </c>
      <c r="I159" s="114">
        <f>'Financial impact (cash)'!I13*'Capacity (national prices)'!$C159</f>
        <v>0</v>
      </c>
      <c r="J159" s="260"/>
      <c r="K159" s="260"/>
      <c r="L159" s="198"/>
      <c r="M159" s="198"/>
      <c r="N159" s="198"/>
      <c r="O159" s="198"/>
      <c r="P159" s="198"/>
      <c r="Q159" s="198"/>
      <c r="R159" s="119"/>
      <c r="S159" s="119"/>
      <c r="T159" s="119"/>
      <c r="U159" s="119"/>
      <c r="V159" s="119"/>
      <c r="W159" s="119"/>
      <c r="X159" s="119"/>
      <c r="Y159" s="119"/>
      <c r="Z159" s="119"/>
      <c r="AJ159" s="256"/>
      <c r="AK159" s="256"/>
      <c r="AL159" s="256"/>
      <c r="AM159" s="256"/>
      <c r="AN159" s="256"/>
    </row>
    <row r="160" spans="1:40" hidden="1" x14ac:dyDescent="0.25">
      <c r="A160" s="260"/>
      <c r="B160" s="309" t="e">
        <f t="shared" ref="B160:B165" si="67">B148</f>
        <v>#REF!</v>
      </c>
      <c r="C160" s="135">
        <f>'Capacity inputs'!H22</f>
        <v>0</v>
      </c>
      <c r="D160" s="114">
        <f>'Financial impact (cash)'!D15*'Capacity (national prices)'!$C160</f>
        <v>0</v>
      </c>
      <c r="E160" s="114">
        <f>'Financial impact (cash)'!E15*'Capacity (national prices)'!$C160</f>
        <v>0</v>
      </c>
      <c r="F160" s="114">
        <f>'Financial impact (cash)'!F15*'Capacity (national prices)'!$C160</f>
        <v>0</v>
      </c>
      <c r="G160" s="114">
        <f>'Financial impact (cash)'!G15*'Capacity (national prices)'!$C160</f>
        <v>0</v>
      </c>
      <c r="H160" s="114">
        <f>'Financial impact (cash)'!H15*'Capacity (national prices)'!$C160</f>
        <v>0</v>
      </c>
      <c r="I160" s="114">
        <f>'Financial impact (cash)'!I15*'Capacity (national prices)'!$C160</f>
        <v>0</v>
      </c>
      <c r="J160" s="260"/>
      <c r="K160" s="260"/>
      <c r="L160" s="198"/>
      <c r="M160" s="198"/>
      <c r="N160" s="198"/>
      <c r="O160" s="198"/>
      <c r="P160" s="198"/>
      <c r="Q160" s="198"/>
      <c r="R160" s="119"/>
      <c r="S160" s="119"/>
      <c r="T160" s="119"/>
      <c r="U160" s="119"/>
      <c r="V160" s="119"/>
      <c r="W160" s="119"/>
      <c r="X160" s="119"/>
      <c r="Y160" s="119"/>
      <c r="Z160" s="119"/>
      <c r="AJ160" s="256"/>
      <c r="AK160" s="256"/>
      <c r="AL160" s="256"/>
      <c r="AM160" s="256"/>
      <c r="AN160" s="256"/>
    </row>
    <row r="161" spans="1:40" hidden="1" x14ac:dyDescent="0.25">
      <c r="A161" s="260"/>
      <c r="B161" s="309" t="e">
        <f t="shared" si="67"/>
        <v>#REF!</v>
      </c>
      <c r="C161" s="135">
        <f>'Capacity inputs'!I22</f>
        <v>0</v>
      </c>
      <c r="D161" s="114">
        <f>'Financial impact (cash)'!D16*'Capacity (national prices)'!$C161</f>
        <v>0</v>
      </c>
      <c r="E161" s="114">
        <f>'Financial impact (cash)'!E16*'Capacity (national prices)'!$C161</f>
        <v>0</v>
      </c>
      <c r="F161" s="114">
        <f>'Financial impact (cash)'!F16*'Capacity (national prices)'!$C161</f>
        <v>0</v>
      </c>
      <c r="G161" s="114">
        <f>'Financial impact (cash)'!G16*'Capacity (national prices)'!$C161</f>
        <v>0</v>
      </c>
      <c r="H161" s="114">
        <f>'Financial impact (cash)'!H16*'Capacity (national prices)'!$C161</f>
        <v>0</v>
      </c>
      <c r="I161" s="114">
        <f>'Financial impact (cash)'!I16*'Capacity (national prices)'!$C161</f>
        <v>0</v>
      </c>
      <c r="J161" s="260"/>
      <c r="K161" s="260"/>
      <c r="L161" s="198"/>
      <c r="M161" s="198"/>
      <c r="N161" s="198"/>
      <c r="O161" s="198"/>
      <c r="P161" s="198"/>
      <c r="Q161" s="198"/>
      <c r="R161" s="119"/>
      <c r="S161" s="119"/>
      <c r="T161" s="119"/>
      <c r="U161" s="119"/>
      <c r="V161" s="119"/>
      <c r="W161" s="119"/>
      <c r="X161" s="119"/>
      <c r="Y161" s="119"/>
      <c r="Z161" s="119"/>
      <c r="AJ161" s="256"/>
      <c r="AK161" s="256"/>
      <c r="AL161" s="256"/>
      <c r="AM161" s="256"/>
      <c r="AN161" s="256"/>
    </row>
    <row r="162" spans="1:40" hidden="1" x14ac:dyDescent="0.25">
      <c r="A162" s="260"/>
      <c r="B162" s="309" t="e">
        <f t="shared" si="67"/>
        <v>#REF!</v>
      </c>
      <c r="C162" s="135">
        <f>'Capacity inputs'!J22</f>
        <v>0</v>
      </c>
      <c r="D162" s="114">
        <f>'Financial impact (cash)'!D17*'Capacity (national prices)'!$C162</f>
        <v>0</v>
      </c>
      <c r="E162" s="114">
        <f>'Financial impact (cash)'!E17*'Capacity (national prices)'!$C162</f>
        <v>0</v>
      </c>
      <c r="F162" s="114">
        <f>'Financial impact (cash)'!F17*'Capacity (national prices)'!$C162</f>
        <v>0</v>
      </c>
      <c r="G162" s="114">
        <f>'Financial impact (cash)'!G17*'Capacity (national prices)'!$C162</f>
        <v>0</v>
      </c>
      <c r="H162" s="114">
        <f>'Financial impact (cash)'!H17*'Capacity (national prices)'!$C162</f>
        <v>0</v>
      </c>
      <c r="I162" s="114">
        <f>'Financial impact (cash)'!I17*'Capacity (national prices)'!$C162</f>
        <v>0</v>
      </c>
      <c r="J162" s="260"/>
      <c r="K162" s="260"/>
      <c r="L162" s="198"/>
      <c r="M162" s="198"/>
      <c r="N162" s="198"/>
      <c r="O162" s="198"/>
      <c r="P162" s="198"/>
      <c r="Q162" s="198"/>
      <c r="R162" s="119"/>
      <c r="S162" s="119"/>
      <c r="T162" s="119"/>
      <c r="U162" s="119"/>
      <c r="V162" s="119"/>
      <c r="W162" s="119"/>
      <c r="X162" s="119"/>
      <c r="Y162" s="119"/>
      <c r="Z162" s="119"/>
      <c r="AJ162" s="256"/>
      <c r="AK162" s="256"/>
      <c r="AL162" s="256"/>
      <c r="AM162" s="256"/>
      <c r="AN162" s="256"/>
    </row>
    <row r="163" spans="1:40" hidden="1" x14ac:dyDescent="0.25">
      <c r="A163" s="260"/>
      <c r="B163" s="309" t="str">
        <f t="shared" si="67"/>
        <v>Berinert (IV)</v>
      </c>
      <c r="C163" s="135">
        <f>'Capacity inputs'!K22</f>
        <v>0</v>
      </c>
      <c r="D163" s="114">
        <f>'Financial impact (cash)'!D18*'Capacity (national prices)'!$C163</f>
        <v>0</v>
      </c>
      <c r="E163" s="114">
        <f>'Financial impact (cash)'!E18*'Capacity (national prices)'!$C163</f>
        <v>0</v>
      </c>
      <c r="F163" s="114">
        <f>'Financial impact (cash)'!F18*'Capacity (national prices)'!$C163</f>
        <v>0</v>
      </c>
      <c r="G163" s="114">
        <f>'Financial impact (cash)'!G18*'Capacity (national prices)'!$C163</f>
        <v>0</v>
      </c>
      <c r="H163" s="114">
        <f>'Financial impact (cash)'!H18*'Capacity (national prices)'!$C163</f>
        <v>0</v>
      </c>
      <c r="I163" s="114">
        <f>'Financial impact (cash)'!I18*'Capacity (national prices)'!$C163</f>
        <v>0</v>
      </c>
      <c r="J163" s="260"/>
      <c r="K163" s="260"/>
      <c r="L163" s="198"/>
      <c r="M163" s="198"/>
      <c r="N163" s="198"/>
      <c r="O163" s="198"/>
      <c r="P163" s="198"/>
      <c r="Q163" s="198"/>
      <c r="R163" s="119"/>
      <c r="S163" s="119"/>
      <c r="T163" s="119"/>
      <c r="U163" s="119"/>
      <c r="V163" s="119"/>
      <c r="W163" s="119"/>
      <c r="X163" s="119"/>
      <c r="Y163" s="119"/>
      <c r="Z163" s="119"/>
      <c r="AJ163" s="256"/>
      <c r="AK163" s="256"/>
      <c r="AL163" s="256"/>
      <c r="AM163" s="256"/>
      <c r="AN163" s="256"/>
    </row>
    <row r="164" spans="1:40" hidden="1" x14ac:dyDescent="0.25">
      <c r="A164" s="260"/>
      <c r="B164" s="309" t="e">
        <f t="shared" si="67"/>
        <v>#REF!</v>
      </c>
      <c r="C164" s="135" t="e">
        <f>'Capacity inputs'!#REF!</f>
        <v>#REF!</v>
      </c>
      <c r="D164" s="114" t="e">
        <f>'Financial impact (cash)'!#REF!*'Capacity (national prices)'!$C164</f>
        <v>#REF!</v>
      </c>
      <c r="E164" s="114" t="e">
        <f>'Financial impact (cash)'!#REF!*'Capacity (national prices)'!$C164</f>
        <v>#REF!</v>
      </c>
      <c r="F164" s="114" t="e">
        <f>'Financial impact (cash)'!#REF!*'Capacity (national prices)'!$C164</f>
        <v>#REF!</v>
      </c>
      <c r="G164" s="114" t="e">
        <f>'Financial impact (cash)'!#REF!*'Capacity (national prices)'!$C164</f>
        <v>#REF!</v>
      </c>
      <c r="H164" s="114" t="e">
        <f>'Financial impact (cash)'!#REF!*'Capacity (national prices)'!$C164</f>
        <v>#REF!</v>
      </c>
      <c r="I164" s="114" t="e">
        <f>'Financial impact (cash)'!#REF!*'Capacity (national prices)'!$C164</f>
        <v>#REF!</v>
      </c>
      <c r="J164" s="260"/>
      <c r="K164" s="260"/>
      <c r="L164" s="198"/>
      <c r="M164" s="198"/>
      <c r="N164" s="198"/>
      <c r="O164" s="198"/>
      <c r="P164" s="198"/>
      <c r="Q164" s="198"/>
      <c r="R164" s="119"/>
      <c r="S164" s="119"/>
      <c r="T164" s="119"/>
      <c r="U164" s="119"/>
      <c r="V164" s="119"/>
      <c r="W164" s="119"/>
      <c r="X164" s="119"/>
      <c r="Y164" s="119"/>
      <c r="Z164" s="119"/>
      <c r="AJ164" s="256"/>
      <c r="AK164" s="256"/>
      <c r="AL164" s="256"/>
      <c r="AM164" s="256"/>
      <c r="AN164" s="256"/>
    </row>
    <row r="165" spans="1:40" hidden="1" x14ac:dyDescent="0.25">
      <c r="A165" s="260"/>
      <c r="B165" s="309" t="e">
        <f t="shared" si="67"/>
        <v>#REF!</v>
      </c>
      <c r="C165" s="135" t="e">
        <f>'Capacity inputs'!#REF!</f>
        <v>#REF!</v>
      </c>
      <c r="D165" s="114" t="e">
        <f>'Financial impact (cash)'!#REF!*'Capacity (national prices)'!$C165</f>
        <v>#REF!</v>
      </c>
      <c r="E165" s="114" t="e">
        <f>'Financial impact (cash)'!#REF!*'Capacity (national prices)'!$C165</f>
        <v>#REF!</v>
      </c>
      <c r="F165" s="114" t="e">
        <f>'Financial impact (cash)'!#REF!*'Capacity (national prices)'!$C165</f>
        <v>#REF!</v>
      </c>
      <c r="G165" s="114" t="e">
        <f>'Financial impact (cash)'!#REF!*'Capacity (national prices)'!$C165</f>
        <v>#REF!</v>
      </c>
      <c r="H165" s="114" t="e">
        <f>'Financial impact (cash)'!#REF!*'Capacity (national prices)'!$C165</f>
        <v>#REF!</v>
      </c>
      <c r="I165" s="114" t="e">
        <f>'Financial impact (cash)'!#REF!*'Capacity (national prices)'!$C165</f>
        <v>#REF!</v>
      </c>
      <c r="J165" s="260"/>
      <c r="K165" s="260"/>
      <c r="L165" s="198"/>
      <c r="M165" s="198"/>
      <c r="N165" s="198"/>
      <c r="O165" s="198"/>
      <c r="P165" s="198"/>
      <c r="Q165" s="198"/>
      <c r="R165" s="119"/>
      <c r="S165" s="119"/>
      <c r="T165" s="119"/>
      <c r="U165" s="119"/>
      <c r="V165" s="119"/>
      <c r="W165" s="119"/>
      <c r="X165" s="119"/>
      <c r="Y165" s="119"/>
      <c r="Z165" s="119"/>
      <c r="AJ165" s="256"/>
      <c r="AK165" s="256"/>
      <c r="AL165" s="256"/>
      <c r="AM165" s="256"/>
      <c r="AN165" s="256"/>
    </row>
    <row r="166" spans="1:40" hidden="1" x14ac:dyDescent="0.25">
      <c r="A166" s="260"/>
      <c r="B166" s="250"/>
      <c r="C166" s="185"/>
      <c r="D166" s="166" t="e">
        <f>SUM(D159:D165)</f>
        <v>#REF!</v>
      </c>
      <c r="E166" s="166" t="e">
        <f t="shared" ref="E166:I166" si="68">SUM(E159:E165)</f>
        <v>#REF!</v>
      </c>
      <c r="F166" s="166" t="e">
        <f t="shared" si="68"/>
        <v>#REF!</v>
      </c>
      <c r="G166" s="166" t="e">
        <f t="shared" si="68"/>
        <v>#REF!</v>
      </c>
      <c r="H166" s="166" t="e">
        <f t="shared" si="68"/>
        <v>#REF!</v>
      </c>
      <c r="I166" s="166" t="e">
        <f t="shared" si="68"/>
        <v>#REF!</v>
      </c>
      <c r="J166" s="260"/>
      <c r="K166" s="260"/>
      <c r="L166" s="198"/>
      <c r="M166" s="198"/>
      <c r="N166" s="198"/>
      <c r="O166" s="198"/>
      <c r="P166" s="198"/>
      <c r="Q166" s="198"/>
      <c r="R166" s="119"/>
      <c r="S166" s="119"/>
      <c r="T166" s="119"/>
      <c r="U166" s="119"/>
      <c r="V166" s="119"/>
      <c r="W166" s="119"/>
      <c r="X166" s="119"/>
      <c r="Y166" s="119"/>
      <c r="Z166" s="119"/>
      <c r="AJ166" s="256"/>
      <c r="AK166" s="256"/>
      <c r="AL166" s="256"/>
      <c r="AM166" s="256"/>
      <c r="AN166" s="256"/>
    </row>
    <row r="167" spans="1:40" hidden="1" x14ac:dyDescent="0.25">
      <c r="A167" s="260"/>
      <c r="B167" s="277"/>
      <c r="C167" s="228"/>
      <c r="D167" s="255" t="s">
        <v>2163</v>
      </c>
      <c r="E167" s="166" t="e">
        <f>E166-$D$166</f>
        <v>#REF!</v>
      </c>
      <c r="F167" s="166" t="e">
        <f>F166-$D$166</f>
        <v>#REF!</v>
      </c>
      <c r="G167" s="166" t="e">
        <f>G166-$D$166</f>
        <v>#REF!</v>
      </c>
      <c r="H167" s="166" t="e">
        <f>H166-$D$166</f>
        <v>#REF!</v>
      </c>
      <c r="I167" s="166" t="e">
        <f>I166-$D$166</f>
        <v>#REF!</v>
      </c>
      <c r="J167" s="260"/>
      <c r="K167" s="260"/>
      <c r="L167" s="198"/>
      <c r="M167" s="198"/>
      <c r="N167" s="198"/>
      <c r="O167" s="198"/>
      <c r="P167" s="198"/>
      <c r="Q167" s="198"/>
      <c r="R167" s="119"/>
      <c r="S167" s="119"/>
      <c r="V167" s="119"/>
    </row>
    <row r="168" spans="1:40" hidden="1" x14ac:dyDescent="0.25">
      <c r="A168" s="260"/>
      <c r="B168" s="260"/>
      <c r="C168" s="198"/>
      <c r="D168" s="260"/>
      <c r="E168" s="260"/>
      <c r="F168" s="260"/>
      <c r="G168" s="260"/>
      <c r="H168" s="260"/>
      <c r="I168" s="198"/>
      <c r="J168" s="198"/>
      <c r="K168" s="198"/>
      <c r="L168" s="198"/>
      <c r="M168" s="198"/>
      <c r="N168" s="198"/>
      <c r="O168" s="198"/>
      <c r="P168" s="198"/>
      <c r="Q168" s="198"/>
      <c r="R168" s="119"/>
      <c r="S168" s="119"/>
      <c r="V168" s="119"/>
    </row>
    <row r="169" spans="1:40" x14ac:dyDescent="0.25">
      <c r="B169"/>
    </row>
    <row r="170" spans="1:40" x14ac:dyDescent="0.25">
      <c r="B170"/>
    </row>
    <row r="171" spans="1:40" x14ac:dyDescent="0.25">
      <c r="B171"/>
    </row>
    <row r="172" spans="1:40" x14ac:dyDescent="0.25">
      <c r="B172"/>
      <c r="D172" s="897"/>
      <c r="E172" s="897"/>
      <c r="F172" s="897"/>
      <c r="G172" s="897"/>
      <c r="H172" s="897"/>
      <c r="I172" s="897"/>
      <c r="J172" s="898"/>
      <c r="K172" s="899"/>
      <c r="L172" s="900"/>
      <c r="M172" s="900"/>
      <c r="N172" s="900"/>
      <c r="O172" s="900"/>
      <c r="P172" s="900"/>
      <c r="Q172" s="900"/>
      <c r="R172" s="892"/>
    </row>
    <row r="173" spans="1:40" x14ac:dyDescent="0.25">
      <c r="B173"/>
      <c r="D173" s="897"/>
      <c r="E173" s="897"/>
      <c r="F173" s="897"/>
      <c r="G173" s="897"/>
      <c r="H173" s="897"/>
      <c r="I173" s="897"/>
      <c r="J173" s="898"/>
      <c r="K173" s="899"/>
      <c r="L173" s="900"/>
      <c r="M173" s="900"/>
      <c r="N173" s="900"/>
      <c r="O173" s="900"/>
      <c r="P173" s="900"/>
      <c r="Q173" s="900"/>
      <c r="R173" s="892"/>
    </row>
    <row r="174" spans="1:40" x14ac:dyDescent="0.25">
      <c r="D174" s="897"/>
      <c r="E174" s="897"/>
      <c r="F174" s="897"/>
      <c r="G174" s="897"/>
      <c r="H174" s="897"/>
      <c r="I174" s="897"/>
      <c r="J174" s="898"/>
      <c r="K174" s="899"/>
      <c r="L174" s="900"/>
      <c r="M174" s="900"/>
      <c r="N174" s="900"/>
      <c r="O174" s="900"/>
      <c r="P174" s="900"/>
      <c r="Q174" s="900"/>
      <c r="R174" s="892"/>
    </row>
    <row r="175" spans="1:40" x14ac:dyDescent="0.25">
      <c r="D175" s="897"/>
      <c r="E175" s="897"/>
      <c r="F175" s="897"/>
      <c r="G175" s="897"/>
      <c r="H175" s="897"/>
      <c r="I175" s="897"/>
      <c r="J175" s="898"/>
      <c r="K175" s="899"/>
      <c r="L175" s="900"/>
      <c r="M175" s="900"/>
      <c r="N175" s="900"/>
      <c r="O175" s="900"/>
      <c r="P175" s="900"/>
      <c r="Q175" s="900"/>
      <c r="R175" s="892"/>
    </row>
    <row r="176" spans="1:40" x14ac:dyDescent="0.25">
      <c r="D176" s="897"/>
      <c r="E176" s="897"/>
      <c r="F176" s="897"/>
      <c r="G176" s="897"/>
      <c r="H176" s="897"/>
      <c r="I176" s="897"/>
      <c r="J176" s="898"/>
      <c r="K176" s="899"/>
      <c r="L176" s="900"/>
      <c r="M176" s="900"/>
      <c r="N176" s="900"/>
      <c r="O176" s="900"/>
      <c r="P176" s="900"/>
      <c r="Q176" s="900"/>
      <c r="R176" s="892"/>
    </row>
    <row r="177" spans="4:18" x14ac:dyDescent="0.25">
      <c r="D177" s="892"/>
      <c r="E177" s="892"/>
      <c r="F177" s="892"/>
      <c r="G177" s="892"/>
      <c r="H177" s="892"/>
      <c r="I177" s="892"/>
      <c r="J177" s="892"/>
      <c r="K177" s="892"/>
      <c r="L177" s="892"/>
      <c r="M177" s="892"/>
      <c r="N177" s="892"/>
      <c r="O177" s="892"/>
      <c r="P177" s="892"/>
      <c r="Q177" s="892"/>
      <c r="R177" s="892"/>
    </row>
  </sheetData>
  <sheetProtection algorithmName="SHA-512" hashValue="Rn5v9xfr0GY77Ritx9/1FEV+LbVMY/aZxxa8sHiXMI+YrETJ0fj8QHZDkTn99RVNhAHYVVi8EQ0jXALVrUT0sw==" saltValue="Tikj0AQJ9TdhJR0BkK3NgQ=="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18" min="1" max="17" man="1"/>
  </rowBreaks>
  <ignoredErrors>
    <ignoredError sqref="D29:I2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W103"/>
  <sheetViews>
    <sheetView showGridLines="0" zoomScale="80" zoomScaleNormal="80" workbookViewId="0">
      <selection activeCell="F12" sqref="F12"/>
    </sheetView>
  </sheetViews>
  <sheetFormatPr defaultColWidth="8.5703125" defaultRowHeight="15" x14ac:dyDescent="0.25"/>
  <cols>
    <col min="1" max="1" width="13.5703125" customWidth="1"/>
    <col min="2" max="2" width="28.7109375" customWidth="1"/>
    <col min="3" max="4" width="12.5703125" customWidth="1"/>
    <col min="5" max="6" width="11.85546875" customWidth="1"/>
    <col min="7" max="7" width="10.42578125" style="413" customWidth="1"/>
    <col min="8" max="8" width="11.85546875" customWidth="1"/>
    <col min="9" max="9" width="12.5703125" customWidth="1"/>
    <col min="10" max="10" width="11" customWidth="1"/>
    <col min="11" max="11" width="10.140625" customWidth="1"/>
    <col min="12" max="12" width="2.85546875" customWidth="1"/>
    <col min="13" max="13" width="10.140625" customWidth="1"/>
    <col min="14" max="14" width="14.7109375" customWidth="1"/>
    <col min="15" max="15" width="9" hidden="1" customWidth="1"/>
    <col min="16" max="16" width="15.28515625" hidden="1" customWidth="1"/>
    <col min="17" max="17" width="13.42578125" hidden="1" customWidth="1"/>
    <col min="18" max="18" width="14.42578125" hidden="1" customWidth="1"/>
    <col min="19" max="19" width="11.5703125" hidden="1" customWidth="1"/>
    <col min="20" max="20" width="2.85546875" customWidth="1"/>
    <col min="21" max="21" width="47.42578125" bestFit="1" customWidth="1"/>
    <col min="22" max="22" width="10" customWidth="1"/>
    <col min="23" max="23" width="0.85546875" customWidth="1"/>
  </cols>
  <sheetData>
    <row r="1" spans="1:23" ht="21" customHeight="1" x14ac:dyDescent="0.25">
      <c r="A1" s="552" t="s">
        <v>2168</v>
      </c>
      <c r="B1" s="552"/>
      <c r="C1" s="552"/>
      <c r="D1" s="552"/>
      <c r="E1" s="552"/>
      <c r="F1" s="552"/>
      <c r="G1" s="552"/>
      <c r="H1" s="552"/>
      <c r="I1" s="552"/>
      <c r="J1" s="552"/>
      <c r="K1" s="552"/>
      <c r="L1" s="552"/>
      <c r="M1" s="552"/>
      <c r="N1" s="552"/>
      <c r="O1" s="552"/>
      <c r="P1" s="552"/>
      <c r="Q1" s="552"/>
      <c r="R1" s="552"/>
      <c r="S1" s="552"/>
      <c r="T1" s="552"/>
      <c r="U1" s="552"/>
      <c r="V1" s="552"/>
      <c r="W1" s="552"/>
    </row>
    <row r="2" spans="1:23" ht="14.45" customHeight="1" x14ac:dyDescent="0.25">
      <c r="A2" s="115"/>
      <c r="B2" s="115"/>
      <c r="C2" s="115"/>
      <c r="D2" s="115"/>
      <c r="E2" s="115"/>
      <c r="F2" s="115"/>
      <c r="G2" s="115"/>
      <c r="H2" s="115"/>
      <c r="I2" s="115"/>
      <c r="J2" s="115"/>
      <c r="K2" s="115"/>
      <c r="M2" s="115"/>
      <c r="N2" s="115"/>
      <c r="O2" s="115"/>
    </row>
    <row r="3" spans="1:23" ht="14.45" customHeight="1" x14ac:dyDescent="0.25">
      <c r="A3" s="836" t="s">
        <v>2169</v>
      </c>
      <c r="B3" s="115"/>
      <c r="C3" s="115"/>
      <c r="D3" s="115"/>
      <c r="E3" s="115"/>
      <c r="F3" s="115"/>
      <c r="G3" s="115"/>
      <c r="H3" s="115"/>
      <c r="I3" s="115"/>
      <c r="J3" s="115"/>
      <c r="K3" s="115"/>
      <c r="M3" s="115"/>
      <c r="N3" s="115"/>
      <c r="O3" s="115"/>
    </row>
    <row r="4" spans="1:23" ht="14.45" customHeight="1" thickBot="1" x14ac:dyDescent="0.3">
      <c r="A4" s="115"/>
      <c r="B4" s="115"/>
      <c r="C4" s="115"/>
      <c r="D4" s="115"/>
      <c r="E4" s="115"/>
      <c r="F4" s="115"/>
      <c r="G4" s="115"/>
      <c r="H4" s="115"/>
      <c r="I4" s="115"/>
      <c r="J4" s="115"/>
      <c r="K4" s="115"/>
      <c r="M4" s="115"/>
      <c r="N4" s="115"/>
      <c r="O4" s="115"/>
      <c r="P4" t="s">
        <v>2170</v>
      </c>
    </row>
    <row r="5" spans="1:23" ht="14.45" customHeight="1" x14ac:dyDescent="0.25">
      <c r="A5" s="115"/>
      <c r="B5" s="560" t="s">
        <v>6</v>
      </c>
      <c r="C5" s="561"/>
      <c r="D5" s="115"/>
      <c r="E5" s="115"/>
      <c r="F5" s="115"/>
      <c r="G5" s="115"/>
      <c r="H5" s="115"/>
      <c r="I5" s="115"/>
      <c r="J5" s="115"/>
      <c r="K5" s="115"/>
      <c r="M5" s="115"/>
      <c r="N5" s="115"/>
      <c r="O5" s="115"/>
      <c r="P5" t="s">
        <v>2171</v>
      </c>
    </row>
    <row r="6" spans="1:23" ht="14.45" customHeight="1" x14ac:dyDescent="0.25">
      <c r="A6" s="115"/>
      <c r="B6" s="562" t="s">
        <v>2172</v>
      </c>
      <c r="C6" s="578" t="s">
        <v>2171</v>
      </c>
      <c r="D6" s="563" t="s">
        <v>2173</v>
      </c>
      <c r="E6" s="115"/>
      <c r="F6" s="115"/>
      <c r="G6" s="115"/>
      <c r="H6" s="115"/>
      <c r="I6" s="115"/>
      <c r="J6" s="115"/>
      <c r="K6" s="115"/>
      <c r="M6" s="115"/>
      <c r="N6" s="115"/>
      <c r="O6" s="115"/>
      <c r="P6" t="s">
        <v>2174</v>
      </c>
    </row>
    <row r="7" spans="1:23" ht="14.45" customHeight="1" x14ac:dyDescent="0.25">
      <c r="A7" s="115"/>
      <c r="B7" s="562" t="s">
        <v>2175</v>
      </c>
      <c r="C7" s="579">
        <v>5000</v>
      </c>
      <c r="D7" s="115"/>
      <c r="E7" s="115"/>
      <c r="F7" s="115"/>
      <c r="G7" s="115"/>
      <c r="H7" s="115"/>
      <c r="I7" s="115"/>
      <c r="J7" s="115"/>
      <c r="K7" s="115"/>
      <c r="M7" s="115"/>
      <c r="N7" s="115"/>
      <c r="O7" s="115"/>
      <c r="P7" t="s">
        <v>2176</v>
      </c>
    </row>
    <row r="8" spans="1:23" ht="14.45" customHeight="1" x14ac:dyDescent="0.25">
      <c r="A8" s="115"/>
      <c r="B8" s="562" t="s">
        <v>2177</v>
      </c>
      <c r="C8" s="580">
        <v>0.15</v>
      </c>
      <c r="D8" s="115"/>
      <c r="E8" s="115"/>
      <c r="F8" s="115"/>
      <c r="G8" s="115"/>
      <c r="H8" s="115"/>
      <c r="I8" s="115"/>
      <c r="J8" s="115"/>
      <c r="K8" s="115"/>
      <c r="M8" s="115"/>
      <c r="N8" s="115"/>
      <c r="O8" s="115"/>
      <c r="P8" t="s">
        <v>2178</v>
      </c>
    </row>
    <row r="9" spans="1:23" ht="14.45" customHeight="1" x14ac:dyDescent="0.25">
      <c r="A9" s="115"/>
      <c r="B9" s="562" t="s">
        <v>2179</v>
      </c>
      <c r="C9" s="580">
        <v>0.23780000000000001</v>
      </c>
      <c r="D9" s="115"/>
      <c r="E9" s="115"/>
      <c r="F9" s="115"/>
      <c r="G9" s="115"/>
      <c r="H9" s="115"/>
      <c r="I9" s="115"/>
      <c r="J9" s="115"/>
      <c r="K9" s="115"/>
      <c r="M9" s="115"/>
      <c r="N9" s="115"/>
      <c r="O9" s="115"/>
    </row>
    <row r="10" spans="1:23" ht="14.45" customHeight="1" thickBot="1" x14ac:dyDescent="0.3">
      <c r="A10" s="115"/>
      <c r="B10" s="564" t="s">
        <v>2180</v>
      </c>
      <c r="C10" s="581">
        <v>5.0000000000000001E-3</v>
      </c>
      <c r="D10" s="115"/>
      <c r="E10" s="115"/>
      <c r="F10" s="115"/>
      <c r="G10" s="115"/>
      <c r="H10" s="115"/>
      <c r="I10" s="115"/>
      <c r="J10" s="115"/>
      <c r="K10" s="115"/>
      <c r="M10" s="115"/>
      <c r="N10" s="115"/>
      <c r="O10" s="115"/>
    </row>
    <row r="11" spans="1:23" ht="15.75" thickBot="1" x14ac:dyDescent="0.3">
      <c r="M11" s="851" t="s">
        <v>2181</v>
      </c>
      <c r="N11" s="850"/>
      <c r="P11" t="s">
        <v>2182</v>
      </c>
      <c r="Q11" s="566"/>
      <c r="S11" s="566"/>
    </row>
    <row r="12" spans="1:23" ht="109.7" customHeight="1" thickBot="1" x14ac:dyDescent="0.3">
      <c r="A12" s="567" t="s">
        <v>2183</v>
      </c>
      <c r="B12" s="568" t="s">
        <v>2184</v>
      </c>
      <c r="C12" s="569" t="s">
        <v>2185</v>
      </c>
      <c r="D12" s="569" t="s">
        <v>2186</v>
      </c>
      <c r="E12" s="569" t="s">
        <v>2187</v>
      </c>
      <c r="F12" s="570" t="s">
        <v>2188</v>
      </c>
      <c r="G12" s="571" t="s">
        <v>2189</v>
      </c>
      <c r="H12" s="572" t="s">
        <v>2190</v>
      </c>
      <c r="I12" s="822" t="s">
        <v>2191</v>
      </c>
      <c r="J12" s="822" t="s">
        <v>2192</v>
      </c>
      <c r="K12" s="838" t="s">
        <v>2193</v>
      </c>
      <c r="M12" s="848" t="s">
        <v>2194</v>
      </c>
      <c r="N12" s="849" t="s">
        <v>2195</v>
      </c>
      <c r="P12" s="837" t="s">
        <v>2171</v>
      </c>
      <c r="Q12" s="837" t="s">
        <v>2196</v>
      </c>
      <c r="R12" s="837" t="s">
        <v>2197</v>
      </c>
      <c r="S12" s="837" t="s">
        <v>2198</v>
      </c>
      <c r="U12" s="853" t="s">
        <v>2199</v>
      </c>
      <c r="V12" s="854"/>
      <c r="W12" s="855"/>
    </row>
    <row r="13" spans="1:23" x14ac:dyDescent="0.25">
      <c r="A13" s="573">
        <v>2</v>
      </c>
      <c r="B13" s="574" t="s">
        <v>2200</v>
      </c>
      <c r="C13" s="827">
        <f>HLOOKUP($C$6,$P$12:$S$42,2,FALSE)</f>
        <v>24465</v>
      </c>
      <c r="D13" s="827">
        <f>(C13-$C$7)*$C$8</f>
        <v>2919.75</v>
      </c>
      <c r="E13" s="827">
        <f t="shared" ref="E13:E42" si="0">C13*$C$9</f>
        <v>5817.777</v>
      </c>
      <c r="F13" s="828">
        <f t="shared" ref="F13:F48" si="1">C13*$C$10</f>
        <v>122.325</v>
      </c>
      <c r="G13" s="829">
        <f>SUM(C13:F13)</f>
        <v>33324.851999999999</v>
      </c>
      <c r="H13" s="839">
        <v>1560</v>
      </c>
      <c r="I13" s="823">
        <v>1</v>
      </c>
      <c r="J13" s="582">
        <f>H13*I13</f>
        <v>1560</v>
      </c>
      <c r="K13" s="840">
        <f t="shared" ref="K13:K48" si="2">ROUND(G13/J13,2)</f>
        <v>21.36</v>
      </c>
      <c r="M13" s="844">
        <v>0.41</v>
      </c>
      <c r="N13" s="575">
        <v>0.83</v>
      </c>
      <c r="P13" s="565">
        <v>24465</v>
      </c>
      <c r="Q13" s="256">
        <v>30074</v>
      </c>
      <c r="R13" s="256">
        <v>29179</v>
      </c>
      <c r="S13" s="256">
        <v>25768</v>
      </c>
      <c r="U13" s="145"/>
      <c r="W13" s="144"/>
    </row>
    <row r="14" spans="1:23" x14ac:dyDescent="0.25">
      <c r="A14" s="420">
        <v>2</v>
      </c>
      <c r="B14" s="414" t="s">
        <v>2201</v>
      </c>
      <c r="C14" s="827">
        <f>HLOOKUP($C$6,$P$12:$S$42,3,FALSE)</f>
        <v>24465</v>
      </c>
      <c r="D14" s="830">
        <f t="shared" ref="D14:D48" si="3">(C14-$C$7)*$C$8</f>
        <v>2919.75</v>
      </c>
      <c r="E14" s="830">
        <f t="shared" si="0"/>
        <v>5817.777</v>
      </c>
      <c r="F14" s="831">
        <f t="shared" si="1"/>
        <v>122.325</v>
      </c>
      <c r="G14" s="829">
        <f>SUM(C14:F14)</f>
        <v>33324.851999999999</v>
      </c>
      <c r="H14" s="841">
        <v>1560</v>
      </c>
      <c r="I14" s="823">
        <v>1</v>
      </c>
      <c r="J14" s="582">
        <f t="shared" ref="J14:J48" si="4">H14*I14</f>
        <v>1560</v>
      </c>
      <c r="K14" s="840">
        <f t="shared" si="2"/>
        <v>21.36</v>
      </c>
      <c r="M14" s="845">
        <v>0.41</v>
      </c>
      <c r="N14" s="549">
        <v>0.83</v>
      </c>
      <c r="P14" s="565">
        <v>24465</v>
      </c>
      <c r="Q14" s="256">
        <v>30074</v>
      </c>
      <c r="R14" s="256">
        <v>29179</v>
      </c>
      <c r="S14" s="256">
        <v>25768</v>
      </c>
      <c r="U14" s="441" t="s">
        <v>2202</v>
      </c>
      <c r="W14" s="144"/>
    </row>
    <row r="15" spans="1:23" x14ac:dyDescent="0.25">
      <c r="A15" s="420">
        <v>3</v>
      </c>
      <c r="B15" s="414" t="s">
        <v>2203</v>
      </c>
      <c r="C15" s="827">
        <f>HLOOKUP($C$6,$P$12:$S$42,4,FALSE)</f>
        <v>24937</v>
      </c>
      <c r="D15" s="830">
        <f t="shared" si="3"/>
        <v>2990.5499999999997</v>
      </c>
      <c r="E15" s="830">
        <f t="shared" si="0"/>
        <v>5930.0186000000003</v>
      </c>
      <c r="F15" s="831">
        <f t="shared" si="1"/>
        <v>124.685</v>
      </c>
      <c r="G15" s="829">
        <f t="shared" ref="G15:G48" si="5">SUM(C15:F15)</f>
        <v>33982.253599999996</v>
      </c>
      <c r="H15" s="841">
        <v>1560</v>
      </c>
      <c r="I15" s="823">
        <v>1</v>
      </c>
      <c r="J15" s="582">
        <f t="shared" si="4"/>
        <v>1560</v>
      </c>
      <c r="K15" s="840">
        <f t="shared" si="2"/>
        <v>21.78</v>
      </c>
      <c r="M15" s="845">
        <v>0.35</v>
      </c>
      <c r="N15" s="549">
        <v>0.69</v>
      </c>
      <c r="P15" s="565">
        <v>24937</v>
      </c>
      <c r="Q15" s="256">
        <v>30546</v>
      </c>
      <c r="R15" s="256">
        <v>29651</v>
      </c>
      <c r="S15" s="256">
        <v>26240</v>
      </c>
      <c r="U15" s="442" t="s">
        <v>2204</v>
      </c>
      <c r="V15" s="825">
        <v>260</v>
      </c>
      <c r="W15" s="144"/>
    </row>
    <row r="16" spans="1:23" x14ac:dyDescent="0.25">
      <c r="A16" s="420">
        <v>3</v>
      </c>
      <c r="B16" s="414" t="s">
        <v>2205</v>
      </c>
      <c r="C16" s="827">
        <f>HLOOKUP($C$6,$P$12:$S$42,5,FALSE)</f>
        <v>26598</v>
      </c>
      <c r="D16" s="830">
        <f t="shared" si="3"/>
        <v>3239.7</v>
      </c>
      <c r="E16" s="830">
        <f t="shared" si="0"/>
        <v>6325.0044000000007</v>
      </c>
      <c r="F16" s="831">
        <f t="shared" si="1"/>
        <v>132.99</v>
      </c>
      <c r="G16" s="829">
        <f t="shared" si="5"/>
        <v>36295.6944</v>
      </c>
      <c r="H16" s="841">
        <v>1560</v>
      </c>
      <c r="I16" s="823">
        <v>1</v>
      </c>
      <c r="J16" s="582">
        <f t="shared" si="4"/>
        <v>1560</v>
      </c>
      <c r="K16" s="840">
        <f t="shared" si="2"/>
        <v>23.27</v>
      </c>
      <c r="M16" s="845">
        <v>0.35</v>
      </c>
      <c r="N16" s="549">
        <v>0.69</v>
      </c>
      <c r="P16" s="565">
        <v>26598</v>
      </c>
      <c r="Q16" s="256">
        <v>32207</v>
      </c>
      <c r="R16" s="256">
        <v>31312</v>
      </c>
      <c r="S16" s="256">
        <v>27928</v>
      </c>
      <c r="U16" s="442" t="s">
        <v>2206</v>
      </c>
      <c r="V16" s="825">
        <v>-40</v>
      </c>
      <c r="W16" s="144"/>
    </row>
    <row r="17" spans="1:23" x14ac:dyDescent="0.25">
      <c r="A17" s="420">
        <v>4</v>
      </c>
      <c r="B17" s="414" t="s">
        <v>2207</v>
      </c>
      <c r="C17" s="827">
        <f>HLOOKUP($C$6,$P$12:$S$42,6,FALSE)</f>
        <v>27485</v>
      </c>
      <c r="D17" s="830">
        <f t="shared" si="3"/>
        <v>3372.75</v>
      </c>
      <c r="E17" s="830">
        <f t="shared" si="0"/>
        <v>6535.933</v>
      </c>
      <c r="F17" s="831">
        <f t="shared" si="1"/>
        <v>137.42500000000001</v>
      </c>
      <c r="G17" s="829">
        <f t="shared" si="5"/>
        <v>37531.108</v>
      </c>
      <c r="H17" s="841">
        <v>1560</v>
      </c>
      <c r="I17" s="823">
        <v>1</v>
      </c>
      <c r="J17" s="582">
        <f t="shared" si="4"/>
        <v>1560</v>
      </c>
      <c r="K17" s="840">
        <f t="shared" si="2"/>
        <v>24.06</v>
      </c>
      <c r="M17" s="845">
        <v>0.3</v>
      </c>
      <c r="N17" s="549">
        <v>0.6</v>
      </c>
      <c r="P17" s="565">
        <v>27485</v>
      </c>
      <c r="Q17" s="256">
        <v>33094</v>
      </c>
      <c r="R17" s="256">
        <v>32199</v>
      </c>
      <c r="S17" s="256">
        <v>28860</v>
      </c>
      <c r="U17" s="442" t="s">
        <v>2208</v>
      </c>
      <c r="V17" s="825">
        <v>-2</v>
      </c>
      <c r="W17" s="144"/>
    </row>
    <row r="18" spans="1:23" x14ac:dyDescent="0.25">
      <c r="A18" s="420">
        <v>4</v>
      </c>
      <c r="B18" s="414" t="s">
        <v>2209</v>
      </c>
      <c r="C18" s="827">
        <f>HLOOKUP($C$6,$P$12:$S$42,7,FALSE)</f>
        <v>30162</v>
      </c>
      <c r="D18" s="830">
        <f t="shared" si="3"/>
        <v>3774.2999999999997</v>
      </c>
      <c r="E18" s="830">
        <f t="shared" si="0"/>
        <v>7172.5236000000004</v>
      </c>
      <c r="F18" s="831">
        <f t="shared" si="1"/>
        <v>150.81</v>
      </c>
      <c r="G18" s="829">
        <f t="shared" si="5"/>
        <v>41259.633600000001</v>
      </c>
      <c r="H18" s="841">
        <v>1560</v>
      </c>
      <c r="I18" s="823">
        <v>1</v>
      </c>
      <c r="J18" s="582">
        <f t="shared" si="4"/>
        <v>1560</v>
      </c>
      <c r="K18" s="840">
        <f t="shared" si="2"/>
        <v>26.45</v>
      </c>
      <c r="M18" s="845">
        <v>0.3</v>
      </c>
      <c r="N18" s="549">
        <v>0.6</v>
      </c>
      <c r="P18" s="565">
        <v>30162</v>
      </c>
      <c r="Q18" s="256">
        <v>36195</v>
      </c>
      <c r="R18" s="256">
        <v>34876</v>
      </c>
      <c r="S18" s="256">
        <v>31671</v>
      </c>
      <c r="U18" s="442" t="s">
        <v>2210</v>
      </c>
      <c r="V18" s="825">
        <v>-10</v>
      </c>
      <c r="W18" s="144"/>
    </row>
    <row r="19" spans="1:23" x14ac:dyDescent="0.25">
      <c r="A19" s="420">
        <v>5</v>
      </c>
      <c r="B19" s="414" t="s">
        <v>2211</v>
      </c>
      <c r="C19" s="827">
        <f>HLOOKUP($C$6,$P$12:$S$42,8,FALSE)</f>
        <v>31049</v>
      </c>
      <c r="D19" s="830">
        <f t="shared" si="3"/>
        <v>3907.35</v>
      </c>
      <c r="E19" s="830">
        <f t="shared" si="0"/>
        <v>7383.4522000000006</v>
      </c>
      <c r="F19" s="831">
        <f t="shared" si="1"/>
        <v>155.245</v>
      </c>
      <c r="G19" s="829">
        <f t="shared" si="5"/>
        <v>42495.047200000001</v>
      </c>
      <c r="H19" s="841">
        <v>1560</v>
      </c>
      <c r="I19" s="823">
        <v>1</v>
      </c>
      <c r="J19" s="582">
        <f t="shared" si="4"/>
        <v>1560</v>
      </c>
      <c r="K19" s="840">
        <f t="shared" si="2"/>
        <v>27.24</v>
      </c>
      <c r="M19" s="845">
        <v>0.3</v>
      </c>
      <c r="N19" s="549">
        <v>0.6</v>
      </c>
      <c r="P19" s="565">
        <v>31049</v>
      </c>
      <c r="Q19" s="256">
        <v>37259</v>
      </c>
      <c r="R19" s="256">
        <v>35763</v>
      </c>
      <c r="S19" s="256">
        <v>32602</v>
      </c>
      <c r="U19" s="442"/>
      <c r="V19" s="732">
        <v>208</v>
      </c>
      <c r="W19" s="144"/>
    </row>
    <row r="20" spans="1:23" x14ac:dyDescent="0.25">
      <c r="A20" s="420">
        <v>5</v>
      </c>
      <c r="B20" s="414" t="s">
        <v>2212</v>
      </c>
      <c r="C20" s="827">
        <f>HLOOKUP($C$6,$P$12:$S$42,9,FALSE)</f>
        <v>33487</v>
      </c>
      <c r="D20" s="830">
        <f t="shared" si="3"/>
        <v>4273.05</v>
      </c>
      <c r="E20" s="830">
        <f t="shared" si="0"/>
        <v>7963.2085999999999</v>
      </c>
      <c r="F20" s="831">
        <f t="shared" si="1"/>
        <v>167.435</v>
      </c>
      <c r="G20" s="829">
        <f t="shared" si="5"/>
        <v>45890.693599999999</v>
      </c>
      <c r="H20" s="841">
        <v>1560</v>
      </c>
      <c r="I20" s="823">
        <v>1</v>
      </c>
      <c r="J20" s="582">
        <f t="shared" si="4"/>
        <v>1560</v>
      </c>
      <c r="K20" s="840">
        <f t="shared" si="2"/>
        <v>29.42</v>
      </c>
      <c r="M20" s="845">
        <v>0.3</v>
      </c>
      <c r="N20" s="549">
        <v>0.6</v>
      </c>
      <c r="P20" s="565">
        <v>33487</v>
      </c>
      <c r="Q20" s="256">
        <v>40185</v>
      </c>
      <c r="R20" s="256">
        <v>38511</v>
      </c>
      <c r="S20" s="256">
        <v>35162</v>
      </c>
      <c r="U20" s="442" t="s">
        <v>2213</v>
      </c>
      <c r="V20" s="319">
        <f>7.5*V19</f>
        <v>1560</v>
      </c>
      <c r="W20" s="144"/>
    </row>
    <row r="21" spans="1:23" x14ac:dyDescent="0.25">
      <c r="A21" s="420">
        <v>5</v>
      </c>
      <c r="B21" s="414" t="s">
        <v>2214</v>
      </c>
      <c r="C21" s="827">
        <f>HLOOKUP($C$6,$P$12:$S$42,10,FALSE)</f>
        <v>37796</v>
      </c>
      <c r="D21" s="830">
        <f t="shared" si="3"/>
        <v>4919.3999999999996</v>
      </c>
      <c r="E21" s="830">
        <f t="shared" si="0"/>
        <v>8987.8888000000006</v>
      </c>
      <c r="F21" s="831">
        <f t="shared" si="1"/>
        <v>188.98</v>
      </c>
      <c r="G21" s="829">
        <f t="shared" si="5"/>
        <v>51892.268800000005</v>
      </c>
      <c r="H21" s="841">
        <v>1560</v>
      </c>
      <c r="I21" s="823">
        <v>1</v>
      </c>
      <c r="J21" s="582">
        <f t="shared" si="4"/>
        <v>1560</v>
      </c>
      <c r="K21" s="840">
        <f t="shared" si="2"/>
        <v>33.26</v>
      </c>
      <c r="M21" s="845">
        <v>0.3</v>
      </c>
      <c r="N21" s="549">
        <v>0.6</v>
      </c>
      <c r="P21" s="565">
        <v>37796</v>
      </c>
      <c r="Q21" s="256">
        <v>45356</v>
      </c>
      <c r="R21" s="256">
        <v>43466</v>
      </c>
      <c r="S21" s="256">
        <v>39686</v>
      </c>
      <c r="U21" s="145"/>
      <c r="W21" s="144"/>
    </row>
    <row r="22" spans="1:23" x14ac:dyDescent="0.25">
      <c r="A22" s="420">
        <v>6</v>
      </c>
      <c r="B22" s="414" t="s">
        <v>2215</v>
      </c>
      <c r="C22" s="827">
        <f>HLOOKUP($C$6,$P$12:$S$42,11,FALSE)</f>
        <v>38682</v>
      </c>
      <c r="D22" s="830">
        <f t="shared" si="3"/>
        <v>5052.3</v>
      </c>
      <c r="E22" s="830">
        <f t="shared" si="0"/>
        <v>9198.5796000000009</v>
      </c>
      <c r="F22" s="831">
        <f t="shared" si="1"/>
        <v>193.41</v>
      </c>
      <c r="G22" s="829">
        <f t="shared" si="5"/>
        <v>53126.289600000004</v>
      </c>
      <c r="H22" s="841">
        <v>1560</v>
      </c>
      <c r="I22" s="823">
        <v>1</v>
      </c>
      <c r="J22" s="582">
        <f t="shared" si="4"/>
        <v>1560</v>
      </c>
      <c r="K22" s="840">
        <f t="shared" si="2"/>
        <v>34.06</v>
      </c>
      <c r="M22" s="845">
        <v>0.3</v>
      </c>
      <c r="N22" s="549">
        <v>0.6</v>
      </c>
      <c r="P22" s="565">
        <v>38682</v>
      </c>
      <c r="Q22" s="256">
        <v>46419</v>
      </c>
      <c r="R22" s="256">
        <v>44485</v>
      </c>
      <c r="S22" s="256">
        <v>40617</v>
      </c>
      <c r="U22" s="442"/>
      <c r="W22" s="144"/>
    </row>
    <row r="23" spans="1:23" x14ac:dyDescent="0.25">
      <c r="A23" s="420">
        <v>6</v>
      </c>
      <c r="B23" s="414" t="s">
        <v>1995</v>
      </c>
      <c r="C23" s="827">
        <f>HLOOKUP($C$6,$P$12:$S$42,12,FALSE)</f>
        <v>40823</v>
      </c>
      <c r="D23" s="830">
        <f t="shared" si="3"/>
        <v>5373.45</v>
      </c>
      <c r="E23" s="830">
        <f t="shared" si="0"/>
        <v>9707.7093999999997</v>
      </c>
      <c r="F23" s="831">
        <f t="shared" si="1"/>
        <v>204.11500000000001</v>
      </c>
      <c r="G23" s="829">
        <f t="shared" si="5"/>
        <v>56108.274399999995</v>
      </c>
      <c r="H23" s="841">
        <v>1560</v>
      </c>
      <c r="I23" s="823">
        <v>1</v>
      </c>
      <c r="J23" s="582">
        <f t="shared" si="4"/>
        <v>1560</v>
      </c>
      <c r="K23" s="840">
        <f t="shared" si="2"/>
        <v>35.97</v>
      </c>
      <c r="M23" s="845">
        <v>0.3</v>
      </c>
      <c r="N23" s="549">
        <v>0.6</v>
      </c>
      <c r="P23" s="565">
        <v>40823</v>
      </c>
      <c r="Q23" s="256">
        <v>48988</v>
      </c>
      <c r="R23" s="256">
        <v>46764</v>
      </c>
      <c r="S23" s="256">
        <v>42865</v>
      </c>
      <c r="U23" s="441" t="s">
        <v>2216</v>
      </c>
      <c r="W23" s="144"/>
    </row>
    <row r="24" spans="1:23" x14ac:dyDescent="0.25">
      <c r="A24" s="420">
        <v>6</v>
      </c>
      <c r="B24" s="414" t="s">
        <v>2217</v>
      </c>
      <c r="C24" s="827">
        <f>HLOOKUP($C$6,$P$12:$S$42,13,FALSE)</f>
        <v>46580</v>
      </c>
      <c r="D24" s="830">
        <f t="shared" si="3"/>
        <v>6237</v>
      </c>
      <c r="E24" s="830">
        <f t="shared" si="0"/>
        <v>11076.724</v>
      </c>
      <c r="F24" s="831">
        <f t="shared" si="1"/>
        <v>232.9</v>
      </c>
      <c r="G24" s="829">
        <f t="shared" si="5"/>
        <v>64126.624000000003</v>
      </c>
      <c r="H24" s="841">
        <v>1560</v>
      </c>
      <c r="I24" s="823">
        <v>1</v>
      </c>
      <c r="J24" s="582">
        <f t="shared" si="4"/>
        <v>1560</v>
      </c>
      <c r="K24" s="840">
        <f t="shared" si="2"/>
        <v>41.11</v>
      </c>
      <c r="M24" s="845">
        <v>0.3</v>
      </c>
      <c r="N24" s="549">
        <v>0.6</v>
      </c>
      <c r="P24" s="565">
        <v>46580</v>
      </c>
      <c r="Q24" s="256">
        <v>55046</v>
      </c>
      <c r="R24" s="256">
        <v>52521</v>
      </c>
      <c r="S24" s="256">
        <v>48778</v>
      </c>
      <c r="U24" s="442" t="s">
        <v>2218</v>
      </c>
      <c r="V24" s="825">
        <v>43</v>
      </c>
      <c r="W24" s="144"/>
    </row>
    <row r="25" spans="1:23" x14ac:dyDescent="0.25">
      <c r="A25" s="420">
        <v>7</v>
      </c>
      <c r="B25" s="414" t="s">
        <v>2219</v>
      </c>
      <c r="C25" s="827">
        <f>HLOOKUP($C$6,$P$12:$S$42,14,FALSE)</f>
        <v>47810</v>
      </c>
      <c r="D25" s="830">
        <f t="shared" si="3"/>
        <v>6421.5</v>
      </c>
      <c r="E25" s="830">
        <f t="shared" si="0"/>
        <v>11369.218000000001</v>
      </c>
      <c r="F25" s="831">
        <f t="shared" si="1"/>
        <v>239.05</v>
      </c>
      <c r="G25" s="829">
        <f t="shared" si="5"/>
        <v>65839.767999999996</v>
      </c>
      <c r="H25" s="841">
        <v>1560</v>
      </c>
      <c r="I25" s="823">
        <v>1</v>
      </c>
      <c r="J25" s="582">
        <f t="shared" si="4"/>
        <v>1560</v>
      </c>
      <c r="K25" s="840">
        <f t="shared" si="2"/>
        <v>42.2</v>
      </c>
      <c r="M25" s="845">
        <v>0.3</v>
      </c>
      <c r="N25" s="549">
        <v>0.6</v>
      </c>
      <c r="P25" s="565">
        <v>47810</v>
      </c>
      <c r="Q25" s="256">
        <v>56276</v>
      </c>
      <c r="R25" s="256">
        <v>53751</v>
      </c>
      <c r="S25" s="256">
        <v>50008</v>
      </c>
      <c r="U25" s="442" t="s">
        <v>2220</v>
      </c>
      <c r="V25" s="825">
        <v>10</v>
      </c>
      <c r="W25" s="144"/>
    </row>
    <row r="26" spans="1:23" x14ac:dyDescent="0.25">
      <c r="A26" s="420">
        <v>7</v>
      </c>
      <c r="B26" s="414" t="s">
        <v>1981</v>
      </c>
      <c r="C26" s="827">
        <f>HLOOKUP($C$6,$P$12:$S$42,15,FALSE)</f>
        <v>50273</v>
      </c>
      <c r="D26" s="830">
        <f t="shared" si="3"/>
        <v>6790.95</v>
      </c>
      <c r="E26" s="830">
        <f t="shared" si="0"/>
        <v>11954.919400000001</v>
      </c>
      <c r="F26" s="831">
        <f t="shared" si="1"/>
        <v>251.36500000000001</v>
      </c>
      <c r="G26" s="829">
        <f t="shared" si="5"/>
        <v>69270.234400000001</v>
      </c>
      <c r="H26" s="841">
        <v>1560</v>
      </c>
      <c r="I26" s="823">
        <v>1</v>
      </c>
      <c r="J26" s="582">
        <f t="shared" si="4"/>
        <v>1560</v>
      </c>
      <c r="K26" s="840">
        <f t="shared" si="2"/>
        <v>44.4</v>
      </c>
      <c r="M26" s="845">
        <v>0.3</v>
      </c>
      <c r="N26" s="549">
        <v>0.6</v>
      </c>
      <c r="P26" s="565">
        <v>50273</v>
      </c>
      <c r="Q26" s="256">
        <v>58739</v>
      </c>
      <c r="R26" s="256">
        <v>56214</v>
      </c>
      <c r="S26" s="256">
        <v>52471</v>
      </c>
      <c r="U26" s="442" t="s">
        <v>2221</v>
      </c>
      <c r="V26" s="825">
        <v>-2</v>
      </c>
      <c r="W26" s="144"/>
    </row>
    <row r="27" spans="1:23" x14ac:dyDescent="0.25">
      <c r="A27" s="420">
        <v>7</v>
      </c>
      <c r="B27" s="414" t="s">
        <v>2222</v>
      </c>
      <c r="C27" s="827">
        <f>HLOOKUP($C$6,$P$12:$S$42,16,FALSE)</f>
        <v>54710</v>
      </c>
      <c r="D27" s="830">
        <f t="shared" si="3"/>
        <v>7456.5</v>
      </c>
      <c r="E27" s="830">
        <f t="shared" si="0"/>
        <v>13010.038</v>
      </c>
      <c r="F27" s="831">
        <f t="shared" si="1"/>
        <v>273.55</v>
      </c>
      <c r="G27" s="829">
        <f t="shared" si="5"/>
        <v>75450.088000000003</v>
      </c>
      <c r="H27" s="841">
        <v>1560</v>
      </c>
      <c r="I27" s="823">
        <v>1</v>
      </c>
      <c r="J27" s="582">
        <f t="shared" si="4"/>
        <v>1560</v>
      </c>
      <c r="K27" s="840">
        <f t="shared" si="2"/>
        <v>48.37</v>
      </c>
      <c r="M27" s="845">
        <v>0.3</v>
      </c>
      <c r="N27" s="549">
        <v>0.6</v>
      </c>
      <c r="P27" s="565">
        <v>54710</v>
      </c>
      <c r="Q27" s="256">
        <v>63176</v>
      </c>
      <c r="R27" s="256">
        <v>60651</v>
      </c>
      <c r="S27" s="256">
        <v>56908</v>
      </c>
      <c r="U27" s="442"/>
      <c r="V27" s="732">
        <v>8</v>
      </c>
      <c r="W27" s="144"/>
    </row>
    <row r="28" spans="1:23" x14ac:dyDescent="0.25">
      <c r="A28" s="420" t="s">
        <v>2223</v>
      </c>
      <c r="B28" s="414" t="s">
        <v>1987</v>
      </c>
      <c r="C28" s="827">
        <f>HLOOKUP($C$6,$P$12:$S$42,17,FALSE)</f>
        <v>55690</v>
      </c>
      <c r="D28" s="830">
        <f t="shared" si="3"/>
        <v>7603.5</v>
      </c>
      <c r="E28" s="830">
        <f t="shared" si="0"/>
        <v>13243.082</v>
      </c>
      <c r="F28" s="831">
        <f t="shared" si="1"/>
        <v>278.45</v>
      </c>
      <c r="G28" s="829">
        <f t="shared" si="5"/>
        <v>76815.031999999992</v>
      </c>
      <c r="H28" s="841">
        <v>1560</v>
      </c>
      <c r="I28" s="823">
        <v>1</v>
      </c>
      <c r="J28" s="582">
        <f t="shared" si="4"/>
        <v>1560</v>
      </c>
      <c r="K28" s="840">
        <f t="shared" si="2"/>
        <v>49.24</v>
      </c>
      <c r="M28" s="845">
        <v>0.3</v>
      </c>
      <c r="N28" s="549">
        <v>0.6</v>
      </c>
      <c r="P28" s="565">
        <v>55690</v>
      </c>
      <c r="Q28" s="256">
        <v>64156</v>
      </c>
      <c r="R28" s="256">
        <v>61631</v>
      </c>
      <c r="S28" s="256">
        <v>57888</v>
      </c>
      <c r="U28" s="442" t="s">
        <v>2224</v>
      </c>
      <c r="V28" s="319">
        <f>V27*4*V24</f>
        <v>1376</v>
      </c>
      <c r="W28" s="144"/>
    </row>
    <row r="29" spans="1:23" x14ac:dyDescent="0.25">
      <c r="A29" s="420" t="s">
        <v>2223</v>
      </c>
      <c r="B29" s="414" t="s">
        <v>1998</v>
      </c>
      <c r="C29" s="827">
        <f>HLOOKUP($C$6,$P$12:$S$42,18,FALSE)</f>
        <v>58487</v>
      </c>
      <c r="D29" s="830">
        <f t="shared" si="3"/>
        <v>8023.0499999999993</v>
      </c>
      <c r="E29" s="830">
        <f t="shared" si="0"/>
        <v>13908.2086</v>
      </c>
      <c r="F29" s="831">
        <f t="shared" si="1"/>
        <v>292.435</v>
      </c>
      <c r="G29" s="829">
        <f t="shared" si="5"/>
        <v>80710.693599999999</v>
      </c>
      <c r="H29" s="841">
        <v>1560</v>
      </c>
      <c r="I29" s="823">
        <v>1</v>
      </c>
      <c r="J29" s="582">
        <f t="shared" si="4"/>
        <v>1560</v>
      </c>
      <c r="K29" s="840">
        <f t="shared" si="2"/>
        <v>51.74</v>
      </c>
      <c r="M29" s="845">
        <v>0.3</v>
      </c>
      <c r="N29" s="549">
        <v>0.6</v>
      </c>
      <c r="P29" s="565">
        <v>58487</v>
      </c>
      <c r="Q29" s="256">
        <v>66953</v>
      </c>
      <c r="R29" s="256">
        <v>64428</v>
      </c>
      <c r="S29" s="256">
        <v>60685</v>
      </c>
      <c r="U29" s="145"/>
      <c r="W29" s="144"/>
    </row>
    <row r="30" spans="1:23" x14ac:dyDescent="0.25">
      <c r="A30" s="420" t="s">
        <v>2223</v>
      </c>
      <c r="B30" s="414" t="s">
        <v>2225</v>
      </c>
      <c r="C30" s="827">
        <f>HLOOKUP($C$6,$P$12:$S$42,19,FALSE)</f>
        <v>62682</v>
      </c>
      <c r="D30" s="830">
        <f t="shared" si="3"/>
        <v>8652.2999999999993</v>
      </c>
      <c r="E30" s="830">
        <f t="shared" si="0"/>
        <v>14905.7796</v>
      </c>
      <c r="F30" s="831">
        <f t="shared" si="1"/>
        <v>313.41000000000003</v>
      </c>
      <c r="G30" s="829">
        <f t="shared" si="5"/>
        <v>86553.489600000001</v>
      </c>
      <c r="H30" s="841">
        <v>1560</v>
      </c>
      <c r="I30" s="823">
        <v>1</v>
      </c>
      <c r="J30" s="582">
        <f t="shared" si="4"/>
        <v>1560</v>
      </c>
      <c r="K30" s="840">
        <f t="shared" si="2"/>
        <v>55.48</v>
      </c>
      <c r="M30" s="845">
        <v>0.3</v>
      </c>
      <c r="N30" s="549">
        <v>0.6</v>
      </c>
      <c r="P30" s="565">
        <v>62682</v>
      </c>
      <c r="Q30" s="256">
        <v>71148</v>
      </c>
      <c r="R30" s="256">
        <v>68623</v>
      </c>
      <c r="S30" s="256">
        <v>64880</v>
      </c>
      <c r="U30" s="442"/>
      <c r="W30" s="144"/>
    </row>
    <row r="31" spans="1:23" x14ac:dyDescent="0.25">
      <c r="A31" s="420" t="s">
        <v>2226</v>
      </c>
      <c r="B31" s="414" t="s">
        <v>2227</v>
      </c>
      <c r="C31" s="827">
        <f>HLOOKUP($C$6,$P$12:$S$42,20,FALSE)</f>
        <v>64455</v>
      </c>
      <c r="D31" s="830">
        <f t="shared" si="3"/>
        <v>8918.25</v>
      </c>
      <c r="E31" s="830">
        <f t="shared" si="0"/>
        <v>15327.399000000001</v>
      </c>
      <c r="F31" s="831">
        <f t="shared" si="1"/>
        <v>322.27500000000003</v>
      </c>
      <c r="G31" s="829">
        <f t="shared" si="5"/>
        <v>89022.923999999999</v>
      </c>
      <c r="H31" s="841">
        <v>1560</v>
      </c>
      <c r="I31" s="823">
        <v>1</v>
      </c>
      <c r="J31" s="582">
        <f t="shared" si="4"/>
        <v>1560</v>
      </c>
      <c r="K31" s="840">
        <f t="shared" si="2"/>
        <v>57.07</v>
      </c>
      <c r="M31" s="845">
        <v>0.3</v>
      </c>
      <c r="N31" s="549">
        <v>0.6</v>
      </c>
      <c r="P31" s="565">
        <v>64455</v>
      </c>
      <c r="Q31" s="256">
        <v>72921</v>
      </c>
      <c r="R31" s="256">
        <v>70396</v>
      </c>
      <c r="S31" s="256">
        <v>66653</v>
      </c>
      <c r="U31" s="441" t="s">
        <v>2228</v>
      </c>
      <c r="W31" s="144"/>
    </row>
    <row r="32" spans="1:23" x14ac:dyDescent="0.25">
      <c r="A32" s="420" t="s">
        <v>2226</v>
      </c>
      <c r="B32" s="414" t="s">
        <v>2229</v>
      </c>
      <c r="C32" s="827">
        <f>HLOOKUP($C$6,$P$12:$S$42,21,FALSE)</f>
        <v>68631</v>
      </c>
      <c r="D32" s="830">
        <f t="shared" si="3"/>
        <v>9544.65</v>
      </c>
      <c r="E32" s="830">
        <f t="shared" si="0"/>
        <v>16320.451800000001</v>
      </c>
      <c r="F32" s="831">
        <f t="shared" si="1"/>
        <v>343.15500000000003</v>
      </c>
      <c r="G32" s="829">
        <f t="shared" si="5"/>
        <v>94839.256799999988</v>
      </c>
      <c r="H32" s="841">
        <v>1560</v>
      </c>
      <c r="I32" s="823">
        <v>1</v>
      </c>
      <c r="J32" s="582">
        <f t="shared" si="4"/>
        <v>1560</v>
      </c>
      <c r="K32" s="840">
        <f t="shared" si="2"/>
        <v>60.79</v>
      </c>
      <c r="M32" s="845">
        <v>0.3</v>
      </c>
      <c r="N32" s="549">
        <v>0.6</v>
      </c>
      <c r="P32" s="565">
        <v>68631</v>
      </c>
      <c r="Q32" s="256">
        <v>77097</v>
      </c>
      <c r="R32" s="256">
        <v>74572</v>
      </c>
      <c r="S32" s="256">
        <v>70829</v>
      </c>
      <c r="U32" s="442" t="s">
        <v>2230</v>
      </c>
      <c r="V32" s="825">
        <v>44.7</v>
      </c>
      <c r="W32" s="144"/>
    </row>
    <row r="33" spans="1:23" x14ac:dyDescent="0.25">
      <c r="A33" s="420" t="s">
        <v>2226</v>
      </c>
      <c r="B33" s="414" t="s">
        <v>2231</v>
      </c>
      <c r="C33" s="827">
        <f>HLOOKUP($C$6,$P$12:$S$42,22,FALSE)</f>
        <v>74896</v>
      </c>
      <c r="D33" s="830">
        <f t="shared" si="3"/>
        <v>10484.4</v>
      </c>
      <c r="E33" s="830">
        <f t="shared" si="0"/>
        <v>17810.268800000002</v>
      </c>
      <c r="F33" s="831">
        <f t="shared" si="1"/>
        <v>374.48</v>
      </c>
      <c r="G33" s="829">
        <f t="shared" si="5"/>
        <v>103565.1488</v>
      </c>
      <c r="H33" s="841">
        <v>1560</v>
      </c>
      <c r="I33" s="823">
        <v>1</v>
      </c>
      <c r="J33" s="582">
        <f t="shared" si="4"/>
        <v>1560</v>
      </c>
      <c r="K33" s="840">
        <f t="shared" si="2"/>
        <v>66.39</v>
      </c>
      <c r="M33" s="845">
        <v>0.3</v>
      </c>
      <c r="N33" s="549">
        <v>0.6</v>
      </c>
      <c r="P33" s="565">
        <v>74896</v>
      </c>
      <c r="Q33" s="256">
        <v>83362</v>
      </c>
      <c r="R33" s="256">
        <v>80837</v>
      </c>
      <c r="S33" s="256">
        <v>77094</v>
      </c>
      <c r="U33" s="442" t="s">
        <v>2232</v>
      </c>
      <c r="V33" s="825">
        <v>48</v>
      </c>
      <c r="W33" s="144"/>
    </row>
    <row r="34" spans="1:23" x14ac:dyDescent="0.25">
      <c r="A34" s="420" t="s">
        <v>2233</v>
      </c>
      <c r="B34" s="414" t="s">
        <v>2234</v>
      </c>
      <c r="C34" s="827">
        <f>HLOOKUP($C$6,$P$12:$S$42,23,FALSE)</f>
        <v>76965</v>
      </c>
      <c r="D34" s="830">
        <f t="shared" si="3"/>
        <v>10794.75</v>
      </c>
      <c r="E34" s="830">
        <f t="shared" si="0"/>
        <v>18302.277000000002</v>
      </c>
      <c r="F34" s="831">
        <f t="shared" si="1"/>
        <v>384.82499999999999</v>
      </c>
      <c r="G34" s="829">
        <f t="shared" si="5"/>
        <v>106446.852</v>
      </c>
      <c r="H34" s="841">
        <v>1560</v>
      </c>
      <c r="I34" s="823">
        <v>1</v>
      </c>
      <c r="J34" s="582">
        <f t="shared" si="4"/>
        <v>1560</v>
      </c>
      <c r="K34" s="840">
        <f t="shared" si="2"/>
        <v>68.239999999999995</v>
      </c>
      <c r="M34" s="845">
        <v>0.3</v>
      </c>
      <c r="N34" s="549">
        <v>0.6</v>
      </c>
      <c r="P34" s="565">
        <v>76965</v>
      </c>
      <c r="Q34" s="256">
        <v>85431</v>
      </c>
      <c r="R34" s="256">
        <v>82906</v>
      </c>
      <c r="S34" s="256">
        <v>79163</v>
      </c>
      <c r="U34" s="442" t="s">
        <v>2235</v>
      </c>
      <c r="V34" s="825">
        <v>2145.6</v>
      </c>
      <c r="W34" s="144"/>
    </row>
    <row r="35" spans="1:23" x14ac:dyDescent="0.25">
      <c r="A35" s="420" t="s">
        <v>2233</v>
      </c>
      <c r="B35" s="414" t="s">
        <v>2236</v>
      </c>
      <c r="C35" s="827">
        <f>HLOOKUP($C$6,$P$12:$S$42,24,FALSE)</f>
        <v>81652</v>
      </c>
      <c r="D35" s="830">
        <f t="shared" si="3"/>
        <v>11497.8</v>
      </c>
      <c r="E35" s="830">
        <f t="shared" si="0"/>
        <v>19416.845600000001</v>
      </c>
      <c r="F35" s="831">
        <f t="shared" si="1"/>
        <v>408.26</v>
      </c>
      <c r="G35" s="829">
        <f t="shared" si="5"/>
        <v>112974.9056</v>
      </c>
      <c r="H35" s="841">
        <v>1560</v>
      </c>
      <c r="I35" s="823">
        <v>1</v>
      </c>
      <c r="J35" s="582">
        <f t="shared" si="4"/>
        <v>1560</v>
      </c>
      <c r="K35" s="840">
        <f t="shared" si="2"/>
        <v>72.42</v>
      </c>
      <c r="M35" s="845">
        <v>0.3</v>
      </c>
      <c r="N35" s="549">
        <v>0.6</v>
      </c>
      <c r="P35" s="565">
        <v>81652</v>
      </c>
      <c r="Q35" s="256">
        <v>90118</v>
      </c>
      <c r="R35" s="256">
        <v>87593</v>
      </c>
      <c r="S35" s="256">
        <v>83850</v>
      </c>
      <c r="U35" s="442" t="s">
        <v>2237</v>
      </c>
      <c r="V35" s="826">
        <v>0.6</v>
      </c>
      <c r="W35" s="144"/>
    </row>
    <row r="36" spans="1:23" x14ac:dyDescent="0.25">
      <c r="A36" s="420" t="s">
        <v>2233</v>
      </c>
      <c r="B36" s="414" t="s">
        <v>2238</v>
      </c>
      <c r="C36" s="827">
        <f>HLOOKUP($C$6,$P$12:$S$42,25,FALSE)</f>
        <v>88682</v>
      </c>
      <c r="D36" s="830">
        <f t="shared" si="3"/>
        <v>12552.3</v>
      </c>
      <c r="E36" s="830">
        <f t="shared" si="0"/>
        <v>21088.579600000001</v>
      </c>
      <c r="F36" s="831">
        <f t="shared" si="1"/>
        <v>443.41</v>
      </c>
      <c r="G36" s="829">
        <f t="shared" si="5"/>
        <v>122766.2896</v>
      </c>
      <c r="H36" s="841">
        <v>1560</v>
      </c>
      <c r="I36" s="823">
        <v>1</v>
      </c>
      <c r="J36" s="582">
        <f t="shared" si="4"/>
        <v>1560</v>
      </c>
      <c r="K36" s="840">
        <f t="shared" si="2"/>
        <v>78.7</v>
      </c>
      <c r="M36" s="845">
        <v>0.3</v>
      </c>
      <c r="N36" s="549">
        <v>0.6</v>
      </c>
      <c r="P36" s="565">
        <v>88682</v>
      </c>
      <c r="Q36" s="256">
        <v>97148</v>
      </c>
      <c r="R36" s="256">
        <v>94623</v>
      </c>
      <c r="S36" s="256">
        <v>90880</v>
      </c>
      <c r="U36" s="442" t="s">
        <v>2239</v>
      </c>
      <c r="V36" s="811">
        <f>ROUND(V35*V34,0)</f>
        <v>1287</v>
      </c>
      <c r="W36" s="144"/>
    </row>
    <row r="37" spans="1:23" x14ac:dyDescent="0.25">
      <c r="A37" s="420" t="s">
        <v>2240</v>
      </c>
      <c r="B37" s="414" t="s">
        <v>2241</v>
      </c>
      <c r="C37" s="827">
        <f>HLOOKUP($C$6,$P$12:$S$42,26,FALSE)</f>
        <v>91342</v>
      </c>
      <c r="D37" s="830">
        <f t="shared" si="3"/>
        <v>12951.3</v>
      </c>
      <c r="E37" s="830">
        <f t="shared" si="0"/>
        <v>21721.1276</v>
      </c>
      <c r="F37" s="831">
        <f t="shared" si="1"/>
        <v>456.71000000000004</v>
      </c>
      <c r="G37" s="829">
        <f t="shared" si="5"/>
        <v>126471.1376</v>
      </c>
      <c r="H37" s="841">
        <v>1560</v>
      </c>
      <c r="I37" s="823">
        <v>1</v>
      </c>
      <c r="J37" s="582">
        <f t="shared" si="4"/>
        <v>1560</v>
      </c>
      <c r="K37" s="840">
        <f t="shared" si="2"/>
        <v>81.069999999999993</v>
      </c>
      <c r="M37" s="845">
        <v>0.3</v>
      </c>
      <c r="N37" s="549">
        <v>0.6</v>
      </c>
      <c r="P37" s="565">
        <v>91342</v>
      </c>
      <c r="Q37" s="256">
        <v>99808</v>
      </c>
      <c r="R37" s="256">
        <v>97283</v>
      </c>
      <c r="S37" s="256">
        <v>93540</v>
      </c>
      <c r="U37" s="146"/>
      <c r="V37" s="147"/>
      <c r="W37" s="148"/>
    </row>
    <row r="38" spans="1:23" x14ac:dyDescent="0.25">
      <c r="A38" s="420" t="s">
        <v>2240</v>
      </c>
      <c r="B38" s="414" t="s">
        <v>2242</v>
      </c>
      <c r="C38" s="827">
        <f>HLOOKUP($C$6,$P$12:$S$42,27,FALSE)</f>
        <v>96941</v>
      </c>
      <c r="D38" s="830">
        <f t="shared" si="3"/>
        <v>13791.15</v>
      </c>
      <c r="E38" s="830">
        <f t="shared" si="0"/>
        <v>23052.569800000001</v>
      </c>
      <c r="F38" s="831">
        <f t="shared" si="1"/>
        <v>484.70499999999998</v>
      </c>
      <c r="G38" s="829">
        <f t="shared" si="5"/>
        <v>134269.42479999998</v>
      </c>
      <c r="H38" s="841">
        <v>1560</v>
      </c>
      <c r="I38" s="823">
        <v>1</v>
      </c>
      <c r="J38" s="582">
        <f t="shared" si="4"/>
        <v>1560</v>
      </c>
      <c r="K38" s="840">
        <f t="shared" si="2"/>
        <v>86.07</v>
      </c>
      <c r="M38" s="845">
        <v>0.3</v>
      </c>
      <c r="N38" s="549">
        <v>0.6</v>
      </c>
      <c r="P38" s="565">
        <v>96941</v>
      </c>
      <c r="Q38" s="256">
        <v>105407</v>
      </c>
      <c r="R38" s="256">
        <v>102882</v>
      </c>
      <c r="S38" s="256">
        <v>99139</v>
      </c>
    </row>
    <row r="39" spans="1:23" x14ac:dyDescent="0.25">
      <c r="A39" s="420" t="s">
        <v>2240</v>
      </c>
      <c r="B39" s="414" t="s">
        <v>2243</v>
      </c>
      <c r="C39" s="827">
        <f>HLOOKUP($C$6,$P$12:$S$42,28,FALSE)</f>
        <v>105337</v>
      </c>
      <c r="D39" s="830">
        <f t="shared" si="3"/>
        <v>15050.55</v>
      </c>
      <c r="E39" s="830">
        <f t="shared" si="0"/>
        <v>25049.138600000002</v>
      </c>
      <c r="F39" s="831">
        <f t="shared" si="1"/>
        <v>526.68500000000006</v>
      </c>
      <c r="G39" s="829">
        <f t="shared" si="5"/>
        <v>145963.37359999999</v>
      </c>
      <c r="H39" s="841">
        <v>1560</v>
      </c>
      <c r="I39" s="823">
        <v>1</v>
      </c>
      <c r="J39" s="582">
        <f t="shared" si="4"/>
        <v>1560</v>
      </c>
      <c r="K39" s="840">
        <f t="shared" si="2"/>
        <v>93.57</v>
      </c>
      <c r="M39" s="845">
        <v>0.3</v>
      </c>
      <c r="N39" s="549">
        <v>0.6</v>
      </c>
      <c r="P39" s="565">
        <v>105337</v>
      </c>
      <c r="Q39" s="256">
        <v>113803</v>
      </c>
      <c r="R39" s="256">
        <v>111278</v>
      </c>
      <c r="S39" s="256">
        <v>107535</v>
      </c>
    </row>
    <row r="40" spans="1:23" x14ac:dyDescent="0.25">
      <c r="A40" s="420">
        <v>9</v>
      </c>
      <c r="B40" s="414" t="s">
        <v>2244</v>
      </c>
      <c r="C40" s="827">
        <f>HLOOKUP($C$6,$P$12:$S$42,29,FALSE)</f>
        <v>109179</v>
      </c>
      <c r="D40" s="830">
        <f t="shared" si="3"/>
        <v>15626.849999999999</v>
      </c>
      <c r="E40" s="830">
        <f t="shared" si="0"/>
        <v>25962.766200000002</v>
      </c>
      <c r="F40" s="831">
        <f t="shared" si="1"/>
        <v>545.89499999999998</v>
      </c>
      <c r="G40" s="829">
        <f t="shared" si="5"/>
        <v>151314.51120000001</v>
      </c>
      <c r="H40" s="841">
        <v>1560</v>
      </c>
      <c r="I40" s="823">
        <v>1</v>
      </c>
      <c r="J40" s="582">
        <f t="shared" si="4"/>
        <v>1560</v>
      </c>
      <c r="K40" s="840">
        <f t="shared" si="2"/>
        <v>97</v>
      </c>
      <c r="M40" s="845">
        <v>0.3</v>
      </c>
      <c r="N40" s="549">
        <v>0.6</v>
      </c>
      <c r="P40" s="565">
        <v>109179</v>
      </c>
      <c r="Q40" s="256">
        <v>117645</v>
      </c>
      <c r="R40" s="256">
        <v>115120</v>
      </c>
      <c r="S40" s="256">
        <v>111377</v>
      </c>
    </row>
    <row r="41" spans="1:23" x14ac:dyDescent="0.25">
      <c r="A41" s="420">
        <v>9</v>
      </c>
      <c r="B41" s="414" t="s">
        <v>2245</v>
      </c>
      <c r="C41" s="827">
        <f>HLOOKUP($C$6,$P$12:$S$42,30,FALSE)</f>
        <v>115763</v>
      </c>
      <c r="D41" s="830">
        <f t="shared" si="3"/>
        <v>16614.45</v>
      </c>
      <c r="E41" s="830">
        <f t="shared" si="0"/>
        <v>27528.4414</v>
      </c>
      <c r="F41" s="831">
        <f t="shared" si="1"/>
        <v>578.81500000000005</v>
      </c>
      <c r="G41" s="829">
        <f t="shared" si="5"/>
        <v>160484.70640000002</v>
      </c>
      <c r="H41" s="841">
        <v>1560</v>
      </c>
      <c r="I41" s="823">
        <v>1</v>
      </c>
      <c r="J41" s="582">
        <f t="shared" si="4"/>
        <v>1560</v>
      </c>
      <c r="K41" s="840">
        <f t="shared" si="2"/>
        <v>102.87</v>
      </c>
      <c r="M41" s="845">
        <v>0.3</v>
      </c>
      <c r="N41" s="549">
        <v>0.6</v>
      </c>
      <c r="P41" s="565">
        <v>115763</v>
      </c>
      <c r="Q41" s="256">
        <v>124229</v>
      </c>
      <c r="R41" s="256">
        <v>121704</v>
      </c>
      <c r="S41" s="256">
        <v>117961</v>
      </c>
    </row>
    <row r="42" spans="1:23" x14ac:dyDescent="0.25">
      <c r="A42" s="420">
        <v>9</v>
      </c>
      <c r="B42" s="414" t="s">
        <v>2246</v>
      </c>
      <c r="C42" s="827">
        <f>HLOOKUP($C$6,$P$12:$S$42,31,FALSE)</f>
        <v>125637</v>
      </c>
      <c r="D42" s="830">
        <f t="shared" si="3"/>
        <v>18095.55</v>
      </c>
      <c r="E42" s="830">
        <f t="shared" si="0"/>
        <v>29876.478600000002</v>
      </c>
      <c r="F42" s="831">
        <f t="shared" si="1"/>
        <v>628.18500000000006</v>
      </c>
      <c r="G42" s="829">
        <f t="shared" si="5"/>
        <v>174237.21359999999</v>
      </c>
      <c r="H42" s="841">
        <v>1560</v>
      </c>
      <c r="I42" s="823">
        <v>1</v>
      </c>
      <c r="J42" s="582">
        <f t="shared" si="4"/>
        <v>1560</v>
      </c>
      <c r="K42" s="840">
        <f t="shared" si="2"/>
        <v>111.69</v>
      </c>
      <c r="M42" s="845">
        <v>0.3</v>
      </c>
      <c r="N42" s="549">
        <v>0.6</v>
      </c>
      <c r="P42" s="565">
        <v>125637</v>
      </c>
      <c r="Q42" s="256">
        <v>134103</v>
      </c>
      <c r="R42" s="256">
        <v>131578</v>
      </c>
      <c r="S42" s="256">
        <v>127835</v>
      </c>
    </row>
    <row r="43" spans="1:23" x14ac:dyDescent="0.25">
      <c r="A43" s="420" t="s">
        <v>2228</v>
      </c>
      <c r="B43" s="135" t="s">
        <v>2247</v>
      </c>
      <c r="C43" s="827">
        <v>73113</v>
      </c>
      <c r="D43" s="830">
        <f t="shared" si="3"/>
        <v>10216.949999999999</v>
      </c>
      <c r="E43" s="830">
        <f>C43*0.2068</f>
        <v>15119.768400000001</v>
      </c>
      <c r="F43" s="831">
        <f t="shared" si="1"/>
        <v>365.565</v>
      </c>
      <c r="G43" s="829">
        <f t="shared" si="5"/>
        <v>98815.2834</v>
      </c>
      <c r="H43" s="841">
        <f>V34</f>
        <v>2145.6</v>
      </c>
      <c r="I43" s="823">
        <f>V35</f>
        <v>0.6</v>
      </c>
      <c r="J43" s="582">
        <f t="shared" si="4"/>
        <v>1287.3599999999999</v>
      </c>
      <c r="K43" s="840">
        <f t="shared" si="2"/>
        <v>76.760000000000005</v>
      </c>
      <c r="M43" s="846">
        <v>0</v>
      </c>
      <c r="N43" s="550">
        <v>0</v>
      </c>
    </row>
    <row r="44" spans="1:23" x14ac:dyDescent="0.25">
      <c r="A44" s="420" t="s">
        <v>2228</v>
      </c>
      <c r="B44" s="135" t="s">
        <v>2248</v>
      </c>
      <c r="C44" s="827">
        <v>91722</v>
      </c>
      <c r="D44" s="830">
        <f t="shared" si="3"/>
        <v>13008.3</v>
      </c>
      <c r="E44" s="830">
        <f>C44*0.2068</f>
        <v>18968.1096</v>
      </c>
      <c r="F44" s="831">
        <f t="shared" si="1"/>
        <v>458.61</v>
      </c>
      <c r="G44" s="829">
        <f t="shared" si="5"/>
        <v>124157.0196</v>
      </c>
      <c r="H44" s="841">
        <f>V34</f>
        <v>2145.6</v>
      </c>
      <c r="I44" s="823">
        <f>V35</f>
        <v>0.6</v>
      </c>
      <c r="J44" s="582">
        <f t="shared" si="4"/>
        <v>1287.3599999999999</v>
      </c>
      <c r="K44" s="840">
        <f t="shared" si="2"/>
        <v>96.44</v>
      </c>
      <c r="M44" s="846">
        <v>0</v>
      </c>
      <c r="N44" s="550">
        <v>0</v>
      </c>
    </row>
    <row r="45" spans="1:23" x14ac:dyDescent="0.25">
      <c r="A45" s="576" t="s">
        <v>2228</v>
      </c>
      <c r="B45" s="577" t="s">
        <v>2248</v>
      </c>
      <c r="C45" s="827">
        <v>110330</v>
      </c>
      <c r="D45" s="830">
        <f t="shared" si="3"/>
        <v>15799.5</v>
      </c>
      <c r="E45" s="832">
        <f>C45*0.2068</f>
        <v>22816.244000000002</v>
      </c>
      <c r="F45" s="831">
        <f t="shared" si="1"/>
        <v>551.65</v>
      </c>
      <c r="G45" s="829">
        <f t="shared" si="5"/>
        <v>149497.394</v>
      </c>
      <c r="H45" s="841">
        <f>V34</f>
        <v>2145.6</v>
      </c>
      <c r="I45" s="823">
        <f>V35</f>
        <v>0.6</v>
      </c>
      <c r="J45" s="582">
        <f t="shared" si="4"/>
        <v>1287.3599999999999</v>
      </c>
      <c r="K45" s="840">
        <f t="shared" si="2"/>
        <v>116.13</v>
      </c>
      <c r="M45" s="846">
        <v>0</v>
      </c>
      <c r="N45" s="550">
        <v>0</v>
      </c>
    </row>
    <row r="46" spans="1:23" x14ac:dyDescent="0.25">
      <c r="A46" s="420" t="s">
        <v>2216</v>
      </c>
      <c r="B46" s="135" t="s">
        <v>2249</v>
      </c>
      <c r="C46" s="830">
        <v>109724.16</v>
      </c>
      <c r="D46" s="830">
        <f t="shared" si="3"/>
        <v>15708.624</v>
      </c>
      <c r="E46" s="830">
        <f>C46*$C$9</f>
        <v>26092.405248000003</v>
      </c>
      <c r="F46" s="831">
        <f t="shared" si="1"/>
        <v>548.62080000000003</v>
      </c>
      <c r="G46" s="829">
        <f t="shared" si="5"/>
        <v>152073.81004800001</v>
      </c>
      <c r="H46" s="841">
        <f>V24*V25*4</f>
        <v>1720</v>
      </c>
      <c r="I46" s="823">
        <f>V27/V25</f>
        <v>0.8</v>
      </c>
      <c r="J46" s="582">
        <f t="shared" si="4"/>
        <v>1376</v>
      </c>
      <c r="K46" s="840">
        <f t="shared" si="2"/>
        <v>110.52</v>
      </c>
      <c r="M46" s="846">
        <v>0</v>
      </c>
      <c r="N46" s="550">
        <v>0</v>
      </c>
    </row>
    <row r="47" spans="1:23" x14ac:dyDescent="0.25">
      <c r="A47" s="420" t="s">
        <v>2216</v>
      </c>
      <c r="B47" s="135" t="s">
        <v>1977</v>
      </c>
      <c r="C47" s="830">
        <v>126431.136</v>
      </c>
      <c r="D47" s="830">
        <f t="shared" si="3"/>
        <v>18214.670399999999</v>
      </c>
      <c r="E47" s="830">
        <f>C47*$C$9</f>
        <v>30065.324140799999</v>
      </c>
      <c r="F47" s="831">
        <f t="shared" si="1"/>
        <v>632.15567999999996</v>
      </c>
      <c r="G47" s="829">
        <f t="shared" si="5"/>
        <v>175343.28622079999</v>
      </c>
      <c r="H47" s="841">
        <f>H46</f>
        <v>1720</v>
      </c>
      <c r="I47" s="823">
        <f>I46</f>
        <v>0.8</v>
      </c>
      <c r="J47" s="582">
        <f t="shared" si="4"/>
        <v>1376</v>
      </c>
      <c r="K47" s="840">
        <f t="shared" si="2"/>
        <v>127.43</v>
      </c>
      <c r="M47" s="846">
        <v>0</v>
      </c>
      <c r="N47" s="550">
        <v>0</v>
      </c>
    </row>
    <row r="48" spans="1:23" ht="15.75" thickBot="1" x14ac:dyDescent="0.3">
      <c r="A48" s="421" t="s">
        <v>2216</v>
      </c>
      <c r="B48" s="415" t="s">
        <v>2250</v>
      </c>
      <c r="C48" s="833">
        <v>145477.28</v>
      </c>
      <c r="D48" s="833">
        <f t="shared" si="3"/>
        <v>21071.592000000001</v>
      </c>
      <c r="E48" s="833">
        <f>C48*$C$9</f>
        <v>34594.497184</v>
      </c>
      <c r="F48" s="834">
        <f t="shared" si="1"/>
        <v>727.38639999999998</v>
      </c>
      <c r="G48" s="835">
        <f t="shared" si="5"/>
        <v>201870.755584</v>
      </c>
      <c r="H48" s="842">
        <f>H46</f>
        <v>1720</v>
      </c>
      <c r="I48" s="824">
        <f>I46</f>
        <v>0.8</v>
      </c>
      <c r="J48" s="583">
        <f t="shared" si="4"/>
        <v>1376</v>
      </c>
      <c r="K48" s="843">
        <f t="shared" si="2"/>
        <v>146.71</v>
      </c>
      <c r="M48" s="847">
        <v>0</v>
      </c>
      <c r="N48" s="551">
        <v>0</v>
      </c>
    </row>
    <row r="97" ht="23.45" customHeight="1" x14ac:dyDescent="0.25"/>
    <row r="98" ht="55.7" customHeight="1" x14ac:dyDescent="0.25"/>
    <row r="99" ht="23.45" customHeight="1" x14ac:dyDescent="0.25"/>
    <row r="100" ht="23.45" customHeight="1" x14ac:dyDescent="0.25"/>
    <row r="101" ht="23.45" customHeight="1" x14ac:dyDescent="0.25"/>
    <row r="102" ht="23.45" customHeight="1" x14ac:dyDescent="0.25"/>
    <row r="103" ht="23.45" customHeight="1" x14ac:dyDescent="0.25"/>
  </sheetData>
  <dataValidations disablePrompts="1" count="1">
    <dataValidation type="list" allowBlank="1" showInputMessage="1" showErrorMessage="1" sqref="C6" xr:uid="{4E4BE1D1-B6A6-4DDF-B51D-0F9E7BFED3E4}">
      <formula1>$P$5:$P$8</formula1>
    </dataValidation>
  </dataValidations>
  <pageMargins left="0.7" right="0.7" top="0.75" bottom="0.75" header="0.3" footer="0.3"/>
  <pageSetup paperSize="9" scale="37"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80" zoomScaleNormal="80" workbookViewId="0"/>
  </sheetViews>
  <sheetFormatPr defaultColWidth="9.140625" defaultRowHeight="15" x14ac:dyDescent="0.2"/>
  <cols>
    <col min="1" max="1" width="28.85546875" style="589" customWidth="1"/>
    <col min="2" max="2" width="7.140625" style="657" customWidth="1"/>
    <col min="3" max="3" width="8.140625" style="589" customWidth="1"/>
    <col min="4" max="5" width="8.140625" style="659" customWidth="1"/>
    <col min="6" max="8" width="8.140625" style="657" customWidth="1"/>
    <col min="9" max="13" width="8.140625" style="589" customWidth="1"/>
    <col min="14" max="14" width="8.85546875" style="589" customWidth="1"/>
    <col min="15" max="24" width="8.140625" style="589" customWidth="1"/>
    <col min="25" max="25" width="12.140625" style="589" customWidth="1"/>
    <col min="26" max="43" width="8.140625" style="589" customWidth="1"/>
    <col min="44" max="16384" width="9.140625" style="589"/>
  </cols>
  <sheetData>
    <row r="1" spans="1:51" ht="30.75" customHeight="1" x14ac:dyDescent="0.2">
      <c r="A1" s="584" t="s">
        <v>1795</v>
      </c>
      <c r="B1" s="585"/>
      <c r="C1" s="585"/>
      <c r="D1" s="585"/>
      <c r="E1" s="585"/>
      <c r="F1" s="585"/>
      <c r="G1" s="585"/>
      <c r="H1" s="585"/>
      <c r="I1" s="585"/>
      <c r="J1" s="585"/>
      <c r="K1" s="585"/>
      <c r="L1" s="585"/>
      <c r="M1" s="585"/>
      <c r="N1" s="585"/>
      <c r="O1" s="586"/>
      <c r="P1" s="586"/>
      <c r="Q1" s="586"/>
      <c r="R1" s="586"/>
      <c r="S1" s="586"/>
      <c r="T1" s="586"/>
      <c r="U1" s="586"/>
      <c r="V1" s="586"/>
      <c r="W1" s="586"/>
      <c r="X1" s="586"/>
      <c r="Y1" s="586"/>
      <c r="Z1" s="586"/>
      <c r="AA1" s="586"/>
      <c r="AB1" s="586"/>
      <c r="AC1" s="586"/>
      <c r="AD1" s="586"/>
      <c r="AE1" s="586"/>
      <c r="AF1" s="586"/>
      <c r="AG1" s="587"/>
      <c r="AH1" s="587"/>
      <c r="AI1" s="587"/>
      <c r="AJ1" s="587"/>
      <c r="AK1" s="587"/>
      <c r="AL1" s="587"/>
      <c r="AM1" s="588"/>
      <c r="AN1" s="588"/>
      <c r="AO1" s="588"/>
      <c r="AP1" s="588"/>
      <c r="AQ1" s="588"/>
      <c r="AR1" s="588"/>
      <c r="AS1" s="588"/>
      <c r="AT1" s="588"/>
      <c r="AU1" s="588"/>
      <c r="AV1" s="588"/>
      <c r="AW1" s="588"/>
      <c r="AX1" s="588"/>
      <c r="AY1" s="588"/>
    </row>
    <row r="2" spans="1:51" ht="15.95" customHeight="1" x14ac:dyDescent="0.25">
      <c r="A2" s="590"/>
      <c r="B2" s="591"/>
      <c r="C2" s="493"/>
      <c r="D2" s="51"/>
      <c r="E2" s="1"/>
      <c r="F2" s="1"/>
      <c r="G2" s="1"/>
      <c r="H2" s="660" t="s">
        <v>0</v>
      </c>
      <c r="I2" s="661"/>
      <c r="J2" s="661"/>
      <c r="K2" s="661"/>
      <c r="L2" s="661"/>
      <c r="M2" s="592"/>
      <c r="N2" s="592"/>
      <c r="O2" s="592"/>
      <c r="P2" s="592"/>
      <c r="Q2" s="592"/>
      <c r="R2" s="592"/>
      <c r="S2" s="592"/>
      <c r="T2" s="592"/>
      <c r="U2" s="592"/>
      <c r="V2" s="592"/>
      <c r="W2" s="592"/>
      <c r="X2" s="592"/>
      <c r="Y2" s="592"/>
      <c r="Z2" s="592"/>
      <c r="AA2" s="592"/>
      <c r="AB2" s="592"/>
      <c r="AC2" s="587"/>
      <c r="AD2" s="587"/>
      <c r="AE2" s="587"/>
      <c r="AF2" s="587"/>
      <c r="AG2" s="587"/>
      <c r="AH2" s="587"/>
      <c r="AI2" s="587"/>
      <c r="AJ2" s="587"/>
      <c r="AK2" s="587"/>
      <c r="AL2" s="587"/>
      <c r="AM2" s="588"/>
      <c r="AN2" s="588"/>
      <c r="AO2" s="588"/>
      <c r="AP2" s="588"/>
      <c r="AQ2" s="588"/>
      <c r="AR2" s="588"/>
      <c r="AS2" s="588"/>
      <c r="AT2" s="588"/>
      <c r="AU2" s="588"/>
      <c r="AV2" s="588"/>
      <c r="AW2" s="588"/>
      <c r="AX2" s="588"/>
      <c r="AY2" s="588"/>
    </row>
    <row r="3" spans="1:51" ht="15.75" x14ac:dyDescent="0.25">
      <c r="A3" s="593"/>
      <c r="B3" s="591"/>
      <c r="C3" s="594" t="s">
        <v>1796</v>
      </c>
      <c r="D3" s="594"/>
      <c r="E3" s="1"/>
      <c r="F3" s="1"/>
      <c r="G3" s="1"/>
      <c r="H3" s="592"/>
      <c r="I3" s="592"/>
      <c r="J3" s="592"/>
      <c r="K3" s="592"/>
      <c r="L3" s="592"/>
      <c r="M3" s="592"/>
      <c r="N3" s="592"/>
      <c r="O3" s="592"/>
      <c r="P3" s="592"/>
      <c r="Q3" s="595" t="s">
        <v>1797</v>
      </c>
      <c r="R3" s="592"/>
      <c r="S3" s="1"/>
      <c r="T3" s="1"/>
      <c r="U3" s="1"/>
      <c r="V3" s="1"/>
      <c r="W3" s="592"/>
      <c r="X3" s="592"/>
      <c r="Y3" s="592"/>
      <c r="Z3" s="592"/>
      <c r="AA3" s="592"/>
      <c r="AB3" s="592"/>
      <c r="AC3" s="587"/>
      <c r="AD3" s="587"/>
      <c r="AE3" s="587"/>
      <c r="AF3" s="587"/>
      <c r="AG3" s="587"/>
      <c r="AH3" s="587"/>
      <c r="AI3" s="587"/>
      <c r="AJ3" s="587"/>
      <c r="AK3" s="587"/>
      <c r="AL3" s="587"/>
      <c r="AM3" s="588"/>
      <c r="AN3" s="588"/>
      <c r="AO3" s="588"/>
      <c r="AP3" s="588"/>
      <c r="AQ3" s="588"/>
      <c r="AR3" s="588"/>
      <c r="AS3" s="588"/>
      <c r="AT3" s="588"/>
      <c r="AU3" s="588"/>
      <c r="AV3" s="588"/>
      <c r="AW3" s="588"/>
      <c r="AX3" s="588"/>
      <c r="AY3" s="588"/>
    </row>
    <row r="4" spans="1:51" x14ac:dyDescent="0.2">
      <c r="A4" s="593"/>
      <c r="B4" s="591"/>
      <c r="C4" s="493" t="s">
        <v>1798</v>
      </c>
      <c r="D4" s="51"/>
      <c r="E4" s="1"/>
      <c r="F4" s="1"/>
      <c r="G4" s="1"/>
      <c r="H4" s="592"/>
      <c r="I4" s="592"/>
      <c r="J4" s="592"/>
      <c r="K4" s="592"/>
      <c r="L4" s="592"/>
      <c r="M4" s="592"/>
      <c r="N4" s="592"/>
      <c r="O4" s="592"/>
      <c r="P4" s="592"/>
      <c r="Q4" s="596" t="s">
        <v>1799</v>
      </c>
      <c r="R4" s="592"/>
      <c r="S4" s="592"/>
      <c r="T4" s="592"/>
      <c r="U4" s="592"/>
      <c r="V4" s="592"/>
      <c r="W4" s="592"/>
      <c r="X4" s="592"/>
      <c r="Y4" s="592"/>
      <c r="Z4" s="592"/>
      <c r="AA4" s="592"/>
      <c r="AB4" s="592"/>
      <c r="AC4" s="587"/>
      <c r="AD4" s="587"/>
      <c r="AE4" s="587"/>
      <c r="AF4" s="587"/>
      <c r="AG4" s="587"/>
      <c r="AH4" s="587"/>
      <c r="AI4" s="587"/>
      <c r="AJ4" s="587"/>
      <c r="AK4" s="587"/>
      <c r="AL4" s="587"/>
      <c r="AM4" s="588"/>
      <c r="AN4" s="587"/>
      <c r="AO4" s="587"/>
      <c r="AP4" s="588"/>
      <c r="AQ4" s="588"/>
      <c r="AR4" s="588"/>
      <c r="AS4" s="588"/>
      <c r="AT4" s="588"/>
      <c r="AU4" s="588"/>
      <c r="AV4" s="588"/>
      <c r="AW4" s="588"/>
      <c r="AX4" s="588"/>
      <c r="AY4" s="588"/>
    </row>
    <row r="5" spans="1:51" ht="15.75" thickBot="1" x14ac:dyDescent="0.25">
      <c r="A5" s="597"/>
      <c r="B5" s="598"/>
      <c r="C5" s="1"/>
      <c r="D5" s="1"/>
      <c r="E5" s="1"/>
      <c r="F5" s="1"/>
      <c r="G5" s="1"/>
      <c r="H5" s="592"/>
      <c r="I5" s="592"/>
      <c r="J5" s="592"/>
      <c r="K5" s="592"/>
      <c r="L5" s="592"/>
      <c r="M5" s="592"/>
      <c r="N5" s="592"/>
      <c r="O5" s="592"/>
      <c r="P5" s="592"/>
      <c r="Q5" s="596" t="s">
        <v>1800</v>
      </c>
      <c r="R5" s="592"/>
      <c r="S5" s="592"/>
      <c r="T5" s="592"/>
      <c r="U5" s="592"/>
      <c r="V5" s="592"/>
      <c r="W5" s="592"/>
      <c r="X5" s="592"/>
      <c r="Y5" s="592"/>
      <c r="Z5" s="592"/>
      <c r="AA5" s="592"/>
      <c r="AB5" s="592"/>
      <c r="AC5" s="587"/>
      <c r="AD5" s="587"/>
      <c r="AE5" s="587"/>
      <c r="AF5" s="587"/>
      <c r="AG5" s="587"/>
      <c r="AH5" s="587"/>
      <c r="AI5" s="587"/>
      <c r="AJ5" s="587"/>
      <c r="AK5" s="587"/>
      <c r="AL5" s="587"/>
      <c r="AM5" s="588"/>
      <c r="AN5" s="588"/>
      <c r="AO5" s="588"/>
      <c r="AP5" s="588"/>
      <c r="AQ5" s="588"/>
      <c r="AR5" s="588"/>
      <c r="AS5" s="588"/>
      <c r="AT5" s="588"/>
      <c r="AU5" s="588"/>
      <c r="AV5" s="588"/>
      <c r="AW5" s="588"/>
      <c r="AX5" s="588"/>
      <c r="AY5" s="588"/>
    </row>
    <row r="6" spans="1:51" ht="15.75" x14ac:dyDescent="0.25">
      <c r="A6" s="597"/>
      <c r="B6" s="598"/>
      <c r="C6" s="599"/>
      <c r="D6" s="600"/>
      <c r="E6" s="600"/>
      <c r="F6" s="600"/>
      <c r="G6" s="600"/>
      <c r="H6" s="601" t="s">
        <v>1801</v>
      </c>
      <c r="I6" s="600"/>
      <c r="J6" s="600"/>
      <c r="K6" s="600"/>
      <c r="L6" s="600"/>
      <c r="M6" s="600"/>
      <c r="N6" s="602"/>
      <c r="O6" s="592"/>
      <c r="P6" s="592"/>
      <c r="Q6" s="596" t="s">
        <v>1802</v>
      </c>
      <c r="R6" s="592"/>
      <c r="S6" s="592"/>
      <c r="T6" s="592"/>
      <c r="U6" s="592"/>
      <c r="V6" s="592"/>
      <c r="W6" s="592"/>
      <c r="X6" s="592"/>
      <c r="Y6" s="592"/>
      <c r="Z6" s="592"/>
      <c r="AA6" s="592"/>
      <c r="AB6" s="592"/>
      <c r="AC6" s="587"/>
      <c r="AD6" s="587"/>
      <c r="AE6" s="587"/>
      <c r="AF6" s="587"/>
      <c r="AG6" s="587"/>
      <c r="AH6" s="587"/>
      <c r="AI6" s="587"/>
      <c r="AJ6" s="587"/>
      <c r="AK6" s="587"/>
      <c r="AL6" s="587"/>
      <c r="AM6" s="588"/>
      <c r="AN6" s="588"/>
      <c r="AO6" s="588"/>
      <c r="AP6" s="588"/>
      <c r="AQ6" s="588"/>
      <c r="AR6" s="588"/>
      <c r="AS6" s="588"/>
      <c r="AT6" s="588"/>
      <c r="AU6" s="588"/>
      <c r="AV6" s="588"/>
      <c r="AW6" s="588"/>
      <c r="AX6" s="588"/>
      <c r="AY6" s="588"/>
    </row>
    <row r="7" spans="1:51" s="608" customFormat="1" ht="29.25" thickBot="1" x14ac:dyDescent="0.25">
      <c r="A7" s="597"/>
      <c r="B7" s="598"/>
      <c r="C7" s="603" t="s">
        <v>1803</v>
      </c>
      <c r="D7" s="604">
        <v>2</v>
      </c>
      <c r="E7" s="605">
        <v>3</v>
      </c>
      <c r="F7" s="606">
        <v>4</v>
      </c>
      <c r="G7" s="606">
        <v>5</v>
      </c>
      <c r="H7" s="605">
        <v>6</v>
      </c>
      <c r="I7" s="606">
        <v>7</v>
      </c>
      <c r="J7" s="606">
        <v>8</v>
      </c>
      <c r="K7" s="605">
        <v>9</v>
      </c>
      <c r="L7" s="606">
        <v>10</v>
      </c>
      <c r="M7" s="606">
        <v>11</v>
      </c>
      <c r="N7" s="607">
        <v>12</v>
      </c>
      <c r="O7" s="592"/>
      <c r="P7" s="592"/>
      <c r="Q7" s="592"/>
      <c r="R7" s="592" t="s">
        <v>1804</v>
      </c>
      <c r="S7" s="1"/>
      <c r="T7" s="592"/>
      <c r="U7" s="592"/>
      <c r="V7" s="592"/>
      <c r="W7" s="592"/>
      <c r="X7" s="592"/>
      <c r="Y7" s="592"/>
      <c r="Z7" s="592"/>
      <c r="AA7" s="592"/>
      <c r="AB7" s="592"/>
      <c r="AC7" s="587"/>
      <c r="AD7" s="587"/>
      <c r="AE7" s="587"/>
      <c r="AF7" s="587"/>
      <c r="AG7" s="587"/>
      <c r="AH7" s="587"/>
      <c r="AI7" s="587"/>
      <c r="AJ7" s="587"/>
      <c r="AK7" s="587"/>
      <c r="AL7" s="587"/>
      <c r="AM7" s="588"/>
      <c r="AN7" s="588"/>
      <c r="AO7" s="588"/>
      <c r="AP7" s="588"/>
      <c r="AQ7" s="588"/>
      <c r="AR7" s="588"/>
      <c r="AS7" s="588"/>
      <c r="AT7" s="588"/>
      <c r="AU7" s="597"/>
      <c r="AV7" s="597"/>
      <c r="AW7" s="597"/>
      <c r="AX7" s="597"/>
      <c r="AY7" s="597"/>
    </row>
    <row r="8" spans="1:51" s="608" customFormat="1" ht="15.75" x14ac:dyDescent="0.25">
      <c r="A8" s="597"/>
      <c r="B8" s="598"/>
      <c r="C8" s="609"/>
      <c r="D8" s="610"/>
      <c r="E8" s="611"/>
      <c r="F8" s="609"/>
      <c r="G8" s="610"/>
      <c r="H8" s="611"/>
      <c r="I8" s="612"/>
      <c r="J8" s="613"/>
      <c r="K8" s="614"/>
      <c r="L8" s="612"/>
      <c r="M8" s="613"/>
      <c r="N8" s="615">
        <v>90</v>
      </c>
      <c r="O8" s="592"/>
      <c r="P8" s="592"/>
      <c r="Q8" s="592"/>
      <c r="R8" s="592" t="s">
        <v>1805</v>
      </c>
      <c r="S8" s="1"/>
      <c r="T8" s="592"/>
      <c r="U8" s="592"/>
      <c r="V8" s="592"/>
      <c r="W8" s="592"/>
      <c r="X8" s="592"/>
      <c r="Y8" s="592"/>
      <c r="Z8" s="592"/>
      <c r="AA8" s="592"/>
      <c r="AB8" s="592"/>
      <c r="AC8" s="587"/>
      <c r="AD8" s="587"/>
      <c r="AE8" s="587"/>
      <c r="AF8" s="587"/>
      <c r="AG8" s="587"/>
      <c r="AH8" s="587"/>
      <c r="AI8" s="587"/>
      <c r="AJ8" s="587"/>
      <c r="AK8" s="587"/>
      <c r="AL8" s="587"/>
      <c r="AM8" s="588"/>
      <c r="AN8" s="588"/>
      <c r="AO8" s="588"/>
      <c r="AP8" s="588"/>
      <c r="AQ8" s="588"/>
      <c r="AR8" s="588"/>
      <c r="AS8" s="588"/>
      <c r="AT8" s="588"/>
      <c r="AU8" s="597"/>
      <c r="AV8" s="597"/>
      <c r="AW8" s="597"/>
      <c r="AX8" s="597"/>
      <c r="AY8" s="597"/>
    </row>
    <row r="9" spans="1:51" s="6" customFormat="1" ht="15.6" customHeight="1" x14ac:dyDescent="0.2">
      <c r="A9" s="597"/>
      <c r="B9" s="598"/>
      <c r="C9" s="616"/>
      <c r="D9" s="616"/>
      <c r="E9" s="616"/>
      <c r="F9" s="617"/>
      <c r="G9" s="617"/>
      <c r="H9" s="617"/>
      <c r="I9" s="618"/>
      <c r="J9" s="618"/>
      <c r="K9" s="618"/>
      <c r="L9" s="619"/>
      <c r="M9" s="620">
        <v>90</v>
      </c>
      <c r="N9" s="620">
        <v>90</v>
      </c>
      <c r="O9" s="592"/>
      <c r="P9" s="592"/>
      <c r="Q9" s="592"/>
      <c r="R9" s="592" t="s">
        <v>1806</v>
      </c>
      <c r="S9" s="1"/>
      <c r="T9" s="592"/>
      <c r="U9" s="592"/>
      <c r="V9" s="592"/>
      <c r="W9" s="592"/>
      <c r="X9" s="592"/>
      <c r="Y9" s="592"/>
      <c r="Z9" s="592"/>
      <c r="AA9" s="592"/>
      <c r="AB9" s="592"/>
      <c r="AC9" s="587"/>
      <c r="AD9" s="587"/>
      <c r="AE9" s="587"/>
      <c r="AF9" s="587"/>
      <c r="AG9" s="587"/>
      <c r="AH9" s="587"/>
      <c r="AI9" s="587"/>
      <c r="AJ9" s="587"/>
      <c r="AK9" s="587"/>
      <c r="AL9" s="587"/>
      <c r="AM9" s="588"/>
      <c r="AN9" s="588"/>
      <c r="AO9" s="588"/>
      <c r="AP9" s="588"/>
      <c r="AQ9" s="588"/>
      <c r="AR9" s="588"/>
      <c r="AS9" s="588"/>
      <c r="AT9" s="588"/>
      <c r="AU9" s="1"/>
      <c r="AV9" s="1"/>
      <c r="AW9" s="1"/>
      <c r="AX9" s="1"/>
      <c r="AY9" s="1"/>
    </row>
    <row r="10" spans="1:51" s="6" customFormat="1" ht="15.6" customHeight="1" x14ac:dyDescent="0.2">
      <c r="A10" s="597"/>
      <c r="B10" s="598"/>
      <c r="C10" s="616"/>
      <c r="D10" s="616"/>
      <c r="E10" s="616"/>
      <c r="F10" s="617"/>
      <c r="G10" s="617"/>
      <c r="H10" s="617"/>
      <c r="I10" s="618"/>
      <c r="J10" s="618"/>
      <c r="K10" s="618"/>
      <c r="L10" s="620">
        <v>90</v>
      </c>
      <c r="M10" s="620">
        <v>90</v>
      </c>
      <c r="N10" s="620">
        <v>90</v>
      </c>
      <c r="O10" s="592"/>
      <c r="P10" s="592"/>
      <c r="Q10" s="596" t="s">
        <v>1807</v>
      </c>
      <c r="R10" s="592"/>
      <c r="S10" s="592"/>
      <c r="T10" s="592"/>
      <c r="U10" s="592"/>
      <c r="V10" s="592"/>
      <c r="W10" s="592"/>
      <c r="X10" s="592"/>
      <c r="Y10" s="592"/>
      <c r="Z10" s="592"/>
      <c r="AA10" s="592"/>
      <c r="AB10" s="592"/>
      <c r="AC10" s="587"/>
      <c r="AD10" s="587"/>
      <c r="AE10" s="587"/>
      <c r="AF10" s="587"/>
      <c r="AG10" s="587"/>
      <c r="AH10" s="587"/>
      <c r="AI10" s="587"/>
      <c r="AJ10" s="587"/>
      <c r="AK10" s="587"/>
      <c r="AL10" s="587"/>
      <c r="AM10" s="588"/>
      <c r="AN10" s="588"/>
      <c r="AO10" s="588"/>
      <c r="AP10" s="588"/>
      <c r="AQ10" s="588"/>
      <c r="AR10" s="588"/>
      <c r="AS10" s="588"/>
      <c r="AT10" s="588"/>
      <c r="AU10" s="1"/>
      <c r="AV10" s="1"/>
      <c r="AW10" s="1"/>
      <c r="AX10" s="1"/>
      <c r="AY10" s="1"/>
    </row>
    <row r="11" spans="1:51" s="6" customFormat="1" ht="15.6" customHeight="1" x14ac:dyDescent="0.2">
      <c r="A11" s="597"/>
      <c r="B11" s="598"/>
      <c r="C11" s="616"/>
      <c r="D11" s="616"/>
      <c r="E11" s="616"/>
      <c r="F11" s="617"/>
      <c r="G11" s="617"/>
      <c r="H11" s="617"/>
      <c r="I11" s="618"/>
      <c r="J11" s="618"/>
      <c r="K11" s="620">
        <v>90</v>
      </c>
      <c r="L11" s="620">
        <v>90</v>
      </c>
      <c r="M11" s="620">
        <v>90</v>
      </c>
      <c r="N11" s="620">
        <v>90</v>
      </c>
      <c r="O11" s="592"/>
      <c r="P11" s="592"/>
      <c r="Q11" s="596" t="s">
        <v>1808</v>
      </c>
      <c r="R11" s="592"/>
      <c r="S11" s="592"/>
      <c r="T11" s="592"/>
      <c r="U11" s="592"/>
      <c r="V11" s="592"/>
      <c r="W11" s="592"/>
      <c r="X11" s="592"/>
      <c r="Y11" s="592"/>
      <c r="Z11" s="592"/>
      <c r="AA11" s="592"/>
      <c r="AB11" s="592"/>
      <c r="AC11" s="587"/>
      <c r="AD11" s="587"/>
      <c r="AE11" s="587"/>
      <c r="AF11" s="587"/>
      <c r="AG11" s="587"/>
      <c r="AH11" s="587"/>
      <c r="AI11" s="587"/>
      <c r="AJ11" s="587"/>
      <c r="AK11" s="587"/>
      <c r="AL11" s="587"/>
      <c r="AM11" s="588"/>
      <c r="AN11" s="588"/>
      <c r="AO11" s="588"/>
      <c r="AP11" s="588"/>
      <c r="AQ11" s="588"/>
      <c r="AR11" s="588"/>
      <c r="AS11" s="588"/>
      <c r="AT11" s="588"/>
      <c r="AU11" s="1"/>
      <c r="AV11" s="1"/>
      <c r="AW11" s="1"/>
      <c r="AX11" s="1"/>
      <c r="AY11" s="1"/>
    </row>
    <row r="12" spans="1:51" s="6" customFormat="1" ht="15.6" customHeight="1" x14ac:dyDescent="0.25">
      <c r="A12" s="597"/>
      <c r="B12" s="598"/>
      <c r="C12" s="621"/>
      <c r="D12" s="621"/>
      <c r="E12" s="621"/>
      <c r="F12" s="622"/>
      <c r="G12" s="622"/>
      <c r="H12" s="622"/>
      <c r="I12" s="623"/>
      <c r="J12" s="620">
        <v>90</v>
      </c>
      <c r="K12" s="620">
        <v>90</v>
      </c>
      <c r="L12" s="620">
        <v>90</v>
      </c>
      <c r="M12" s="620">
        <v>90</v>
      </c>
      <c r="N12" s="620">
        <v>90</v>
      </c>
      <c r="O12" s="592"/>
      <c r="P12" s="592"/>
      <c r="Q12" s="596" t="s">
        <v>1809</v>
      </c>
      <c r="R12" s="592"/>
      <c r="S12" s="592"/>
      <c r="T12" s="592"/>
      <c r="U12" s="592"/>
      <c r="V12" s="592"/>
      <c r="W12" s="592"/>
      <c r="X12" s="592"/>
      <c r="Y12" s="592"/>
      <c r="Z12" s="592"/>
      <c r="AA12" s="592"/>
      <c r="AB12" s="592"/>
      <c r="AC12" s="587"/>
      <c r="AD12" s="587"/>
      <c r="AE12" s="587"/>
      <c r="AF12" s="587"/>
      <c r="AG12" s="587"/>
      <c r="AH12" s="587"/>
      <c r="AI12" s="587"/>
      <c r="AJ12" s="587"/>
      <c r="AK12" s="587"/>
      <c r="AL12" s="587"/>
      <c r="AM12" s="588"/>
      <c r="AN12" s="588"/>
      <c r="AO12" s="588"/>
      <c r="AP12" s="588"/>
      <c r="AQ12" s="588"/>
      <c r="AR12" s="588"/>
      <c r="AS12" s="588"/>
      <c r="AT12" s="588"/>
      <c r="AU12" s="1"/>
      <c r="AV12" s="1"/>
      <c r="AW12" s="1"/>
      <c r="AX12" s="1"/>
      <c r="AY12" s="1"/>
    </row>
    <row r="13" spans="1:51" s="6" customFormat="1" ht="15.6" customHeight="1" x14ac:dyDescent="0.2">
      <c r="A13" s="597"/>
      <c r="B13" s="598"/>
      <c r="C13" s="624"/>
      <c r="D13" s="625"/>
      <c r="E13" s="626"/>
      <c r="F13" s="627"/>
      <c r="G13" s="625"/>
      <c r="H13" s="626"/>
      <c r="I13" s="620">
        <v>90</v>
      </c>
      <c r="J13" s="620">
        <v>90</v>
      </c>
      <c r="K13" s="620">
        <v>90</v>
      </c>
      <c r="L13" s="620">
        <v>90</v>
      </c>
      <c r="M13" s="620">
        <v>90</v>
      </c>
      <c r="N13" s="620">
        <v>90</v>
      </c>
      <c r="O13" s="592"/>
      <c r="P13" s="592"/>
      <c r="Q13" s="596" t="s">
        <v>1810</v>
      </c>
      <c r="R13" s="592"/>
      <c r="S13" s="592"/>
      <c r="T13" s="592"/>
      <c r="U13" s="592"/>
      <c r="V13" s="592"/>
      <c r="W13" s="592"/>
      <c r="X13" s="592"/>
      <c r="Y13" s="592"/>
      <c r="Z13" s="592"/>
      <c r="AA13" s="592"/>
      <c r="AB13" s="592"/>
      <c r="AC13" s="587"/>
      <c r="AD13" s="587"/>
      <c r="AE13" s="587"/>
      <c r="AF13" s="587"/>
      <c r="AG13" s="587"/>
      <c r="AH13" s="587"/>
      <c r="AI13" s="587"/>
      <c r="AJ13" s="587"/>
      <c r="AK13" s="587"/>
      <c r="AL13" s="587"/>
      <c r="AM13" s="588"/>
      <c r="AN13" s="588"/>
      <c r="AO13" s="588"/>
      <c r="AP13" s="588"/>
      <c r="AQ13" s="588"/>
      <c r="AR13" s="588"/>
      <c r="AS13" s="588"/>
      <c r="AT13" s="588"/>
      <c r="AU13" s="1"/>
      <c r="AV13" s="1"/>
      <c r="AW13" s="1"/>
      <c r="AX13" s="1"/>
      <c r="AY13" s="1"/>
    </row>
    <row r="14" spans="1:51" s="6" customFormat="1" ht="15.6" customHeight="1" x14ac:dyDescent="0.2">
      <c r="A14" s="597"/>
      <c r="B14" s="598"/>
      <c r="C14" s="618"/>
      <c r="D14" s="618"/>
      <c r="E14" s="618"/>
      <c r="F14" s="619"/>
      <c r="G14" s="619"/>
      <c r="H14" s="620">
        <v>90</v>
      </c>
      <c r="I14" s="620">
        <v>90</v>
      </c>
      <c r="J14" s="620">
        <v>90</v>
      </c>
      <c r="K14" s="620">
        <v>90</v>
      </c>
      <c r="L14" s="620">
        <v>90</v>
      </c>
      <c r="M14" s="620">
        <v>90</v>
      </c>
      <c r="N14" s="620">
        <v>90</v>
      </c>
      <c r="O14" s="592"/>
      <c r="P14" s="592"/>
      <c r="Q14" s="596" t="s">
        <v>1811</v>
      </c>
      <c r="R14" s="592"/>
      <c r="S14" s="592"/>
      <c r="T14" s="592"/>
      <c r="U14" s="592"/>
      <c r="V14" s="592"/>
      <c r="W14" s="592"/>
      <c r="X14" s="592"/>
      <c r="Y14" s="592"/>
      <c r="Z14" s="592"/>
      <c r="AA14" s="592"/>
      <c r="AB14" s="592"/>
      <c r="AC14" s="587"/>
      <c r="AD14" s="587"/>
      <c r="AE14" s="587"/>
      <c r="AF14" s="587"/>
      <c r="AG14" s="587"/>
      <c r="AH14" s="587"/>
      <c r="AI14" s="587"/>
      <c r="AJ14" s="587"/>
      <c r="AK14" s="587"/>
      <c r="AL14" s="587"/>
      <c r="AM14" s="588"/>
      <c r="AN14" s="588"/>
      <c r="AO14" s="588"/>
      <c r="AP14" s="588"/>
      <c r="AQ14" s="588"/>
      <c r="AR14" s="588"/>
      <c r="AS14" s="588"/>
      <c r="AT14" s="588"/>
      <c r="AU14" s="1"/>
      <c r="AV14" s="1"/>
      <c r="AW14" s="1"/>
      <c r="AX14" s="1"/>
      <c r="AY14" s="1"/>
    </row>
    <row r="15" spans="1:51" s="6" customFormat="1" ht="15.6" customHeight="1" x14ac:dyDescent="0.2">
      <c r="A15" s="597"/>
      <c r="B15" s="598"/>
      <c r="C15" s="618"/>
      <c r="D15" s="618"/>
      <c r="E15" s="618"/>
      <c r="F15" s="619"/>
      <c r="G15" s="620">
        <v>90</v>
      </c>
      <c r="H15" s="620">
        <v>90</v>
      </c>
      <c r="I15" s="620">
        <v>90</v>
      </c>
      <c r="J15" s="620">
        <v>90</v>
      </c>
      <c r="K15" s="620">
        <v>90</v>
      </c>
      <c r="L15" s="620">
        <v>90</v>
      </c>
      <c r="M15" s="620">
        <v>90</v>
      </c>
      <c r="N15" s="620">
        <v>90</v>
      </c>
      <c r="O15" s="592"/>
      <c r="P15" s="592"/>
      <c r="Q15" s="592"/>
      <c r="R15" s="592"/>
      <c r="S15" s="592"/>
      <c r="T15" s="592"/>
      <c r="U15" s="592"/>
      <c r="V15" s="592"/>
      <c r="W15" s="592"/>
      <c r="X15" s="592"/>
      <c r="Y15" s="592"/>
      <c r="Z15" s="592"/>
      <c r="AA15" s="592"/>
      <c r="AB15" s="592"/>
      <c r="AC15" s="587"/>
      <c r="AD15" s="587"/>
      <c r="AE15" s="587"/>
      <c r="AF15" s="587"/>
      <c r="AG15" s="587"/>
      <c r="AH15" s="587"/>
      <c r="AI15" s="587"/>
      <c r="AJ15" s="587"/>
      <c r="AK15" s="587"/>
      <c r="AL15" s="587"/>
      <c r="AM15" s="588"/>
      <c r="AN15" s="588"/>
      <c r="AO15" s="588"/>
      <c r="AP15" s="588"/>
      <c r="AQ15" s="588"/>
      <c r="AR15" s="588"/>
      <c r="AS15" s="588"/>
      <c r="AT15" s="588"/>
      <c r="AU15" s="1"/>
      <c r="AV15" s="1"/>
      <c r="AW15" s="1"/>
      <c r="AX15" s="1"/>
      <c r="AY15" s="1"/>
    </row>
    <row r="16" spans="1:51" s="6" customFormat="1" ht="15.6" customHeight="1" x14ac:dyDescent="0.25">
      <c r="A16" s="597"/>
      <c r="B16" s="598"/>
      <c r="C16" s="618"/>
      <c r="D16" s="618"/>
      <c r="E16" s="618"/>
      <c r="F16" s="620">
        <v>90</v>
      </c>
      <c r="G16" s="620">
        <v>90</v>
      </c>
      <c r="H16" s="620">
        <v>90</v>
      </c>
      <c r="I16" s="620">
        <v>90</v>
      </c>
      <c r="J16" s="620">
        <v>90</v>
      </c>
      <c r="K16" s="620">
        <v>90</v>
      </c>
      <c r="L16" s="620">
        <v>90</v>
      </c>
      <c r="M16" s="620">
        <v>90</v>
      </c>
      <c r="N16" s="620">
        <v>90</v>
      </c>
      <c r="O16" s="592"/>
      <c r="P16" s="592"/>
      <c r="Q16" s="592"/>
      <c r="R16" s="592"/>
      <c r="S16" s="592"/>
      <c r="T16" s="592"/>
      <c r="U16" s="592"/>
      <c r="V16" s="592"/>
      <c r="W16" s="595" t="s">
        <v>1812</v>
      </c>
      <c r="X16" s="592"/>
      <c r="Y16" s="592"/>
      <c r="Z16" s="592"/>
      <c r="AA16" s="592"/>
      <c r="AB16" s="592"/>
      <c r="AC16" s="587"/>
      <c r="AD16" s="587"/>
      <c r="AE16" s="587"/>
      <c r="AF16" s="587"/>
      <c r="AG16" s="587"/>
      <c r="AH16" s="587"/>
      <c r="AI16" s="587"/>
      <c r="AJ16" s="587"/>
      <c r="AK16" s="587"/>
      <c r="AL16" s="587"/>
      <c r="AM16" s="588"/>
      <c r="AN16" s="588"/>
      <c r="AO16" s="588"/>
      <c r="AP16" s="588"/>
      <c r="AQ16" s="588"/>
      <c r="AR16" s="588"/>
      <c r="AS16" s="588"/>
      <c r="AT16" s="588"/>
      <c r="AU16" s="1"/>
      <c r="AV16" s="1"/>
      <c r="AW16" s="1"/>
      <c r="AX16" s="1"/>
      <c r="AY16" s="1"/>
    </row>
    <row r="17" spans="1:51" s="6" customFormat="1" ht="15.6" customHeight="1" x14ac:dyDescent="0.2">
      <c r="A17" s="597"/>
      <c r="B17" s="598"/>
      <c r="C17" s="618"/>
      <c r="D17" s="618"/>
      <c r="E17" s="620">
        <v>90</v>
      </c>
      <c r="F17" s="620">
        <v>90</v>
      </c>
      <c r="G17" s="620">
        <v>90</v>
      </c>
      <c r="H17" s="620">
        <v>90</v>
      </c>
      <c r="I17" s="620">
        <v>90</v>
      </c>
      <c r="J17" s="620">
        <v>90</v>
      </c>
      <c r="K17" s="620">
        <v>90</v>
      </c>
      <c r="L17" s="620">
        <v>90</v>
      </c>
      <c r="M17" s="620">
        <v>90</v>
      </c>
      <c r="N17" s="620">
        <v>90</v>
      </c>
      <c r="O17" s="592"/>
      <c r="P17" s="592"/>
      <c r="Q17" s="592"/>
      <c r="R17" s="592"/>
      <c r="S17" s="592"/>
      <c r="T17" s="592"/>
      <c r="U17" s="592"/>
      <c r="V17" s="592"/>
      <c r="W17" s="628" t="s">
        <v>1813</v>
      </c>
      <c r="X17" s="628" t="s">
        <v>1814</v>
      </c>
      <c r="Y17" s="628" t="s">
        <v>1815</v>
      </c>
      <c r="Z17" s="592"/>
      <c r="AA17" s="592"/>
      <c r="AB17" s="592"/>
      <c r="AC17" s="587"/>
      <c r="AD17" s="587"/>
      <c r="AE17" s="587"/>
      <c r="AF17" s="587"/>
      <c r="AG17" s="587"/>
      <c r="AH17" s="587"/>
      <c r="AI17" s="587"/>
      <c r="AJ17" s="587"/>
      <c r="AK17" s="587"/>
      <c r="AL17" s="587"/>
      <c r="AM17" s="588"/>
      <c r="AN17" s="588"/>
      <c r="AO17" s="588"/>
      <c r="AP17" s="588"/>
      <c r="AQ17" s="588"/>
      <c r="AR17" s="588"/>
      <c r="AS17" s="588"/>
      <c r="AT17" s="588"/>
      <c r="AU17" s="1"/>
      <c r="AV17" s="1"/>
      <c r="AW17" s="1"/>
      <c r="AX17" s="1"/>
      <c r="AY17" s="1"/>
    </row>
    <row r="18" spans="1:51" s="608" customFormat="1" ht="15.6" customHeight="1" x14ac:dyDescent="0.2">
      <c r="A18" s="597"/>
      <c r="B18" s="598"/>
      <c r="C18" s="618"/>
      <c r="D18" s="620">
        <v>90</v>
      </c>
      <c r="E18" s="620">
        <v>90</v>
      </c>
      <c r="F18" s="620">
        <v>90</v>
      </c>
      <c r="G18" s="620">
        <v>90</v>
      </c>
      <c r="H18" s="620">
        <v>90</v>
      </c>
      <c r="I18" s="620">
        <v>90</v>
      </c>
      <c r="J18" s="620">
        <v>90</v>
      </c>
      <c r="K18" s="620">
        <v>90</v>
      </c>
      <c r="L18" s="620">
        <v>90</v>
      </c>
      <c r="M18" s="620">
        <v>90</v>
      </c>
      <c r="N18" s="620">
        <v>90</v>
      </c>
      <c r="O18" s="592"/>
      <c r="P18" s="592"/>
      <c r="Q18" s="592"/>
      <c r="R18" s="592"/>
      <c r="S18" s="592"/>
      <c r="T18" s="592"/>
      <c r="U18" s="592"/>
      <c r="V18" s="592"/>
      <c r="W18" s="629">
        <v>0.5</v>
      </c>
      <c r="X18" s="630">
        <v>9</v>
      </c>
      <c r="Y18" s="631">
        <f>X18/12*W18</f>
        <v>0.375</v>
      </c>
      <c r="Z18" s="592"/>
      <c r="AA18" s="592"/>
      <c r="AB18" s="592"/>
      <c r="AC18" s="587"/>
      <c r="AD18" s="587"/>
      <c r="AE18" s="587"/>
      <c r="AF18" s="587"/>
      <c r="AG18" s="587"/>
      <c r="AH18" s="587"/>
      <c r="AI18" s="587"/>
      <c r="AJ18" s="587"/>
      <c r="AK18" s="587"/>
      <c r="AL18" s="587"/>
      <c r="AM18" s="588"/>
      <c r="AN18" s="588"/>
      <c r="AO18" s="588"/>
      <c r="AP18" s="588"/>
      <c r="AQ18" s="588"/>
      <c r="AR18" s="588"/>
      <c r="AS18" s="588"/>
      <c r="AT18" s="588"/>
      <c r="AU18" s="597"/>
      <c r="AV18" s="597"/>
      <c r="AW18" s="597"/>
      <c r="AX18" s="597"/>
      <c r="AY18" s="597"/>
    </row>
    <row r="19" spans="1:51" s="632" customFormat="1" ht="15.6" customHeight="1" x14ac:dyDescent="0.25">
      <c r="A19" s="597"/>
      <c r="B19" s="598"/>
      <c r="C19" s="620">
        <v>90</v>
      </c>
      <c r="D19" s="620">
        <v>90</v>
      </c>
      <c r="E19" s="620">
        <v>90</v>
      </c>
      <c r="F19" s="620">
        <v>90</v>
      </c>
      <c r="G19" s="620">
        <v>90</v>
      </c>
      <c r="H19" s="620">
        <v>90</v>
      </c>
      <c r="I19" s="620">
        <v>90</v>
      </c>
      <c r="J19" s="620">
        <v>90</v>
      </c>
      <c r="K19" s="620">
        <v>90</v>
      </c>
      <c r="L19" s="620">
        <v>90</v>
      </c>
      <c r="M19" s="620">
        <v>90</v>
      </c>
      <c r="N19" s="620">
        <v>90</v>
      </c>
      <c r="O19" s="592"/>
      <c r="P19" s="592"/>
      <c r="Q19" s="592"/>
      <c r="R19" s="592"/>
      <c r="S19" s="592"/>
      <c r="T19" s="592"/>
      <c r="U19" s="592"/>
      <c r="V19" s="592"/>
      <c r="W19" s="629">
        <v>0.9</v>
      </c>
      <c r="X19" s="630">
        <v>3</v>
      </c>
      <c r="Y19" s="631">
        <f>X19/12*W19</f>
        <v>0.22500000000000001</v>
      </c>
      <c r="Z19" s="592"/>
      <c r="AA19" s="592"/>
      <c r="AB19" s="592"/>
      <c r="AC19" s="587"/>
      <c r="AD19" s="587"/>
      <c r="AE19" s="587"/>
      <c r="AF19" s="587"/>
      <c r="AG19" s="587"/>
      <c r="AH19" s="587"/>
      <c r="AI19" s="587"/>
      <c r="AJ19" s="587"/>
      <c r="AK19" s="587"/>
      <c r="AL19" s="587"/>
      <c r="AM19" s="588"/>
      <c r="AN19" s="588"/>
      <c r="AO19" s="588"/>
      <c r="AP19" s="588"/>
      <c r="AQ19" s="588"/>
      <c r="AR19" s="588"/>
      <c r="AS19" s="588"/>
      <c r="AT19" s="588"/>
      <c r="AU19" s="8"/>
      <c r="AV19" s="8"/>
      <c r="AW19" s="8"/>
      <c r="AX19" s="8"/>
      <c r="AY19" s="8"/>
    </row>
    <row r="20" spans="1:51" s="632" customFormat="1" ht="15.75" x14ac:dyDescent="0.25">
      <c r="A20" s="597"/>
      <c r="B20" s="598"/>
      <c r="C20" s="598"/>
      <c r="D20" s="598"/>
      <c r="E20" s="598"/>
      <c r="F20" s="598"/>
      <c r="G20" s="598"/>
      <c r="H20" s="598"/>
      <c r="I20" s="598"/>
      <c r="J20" s="598"/>
      <c r="K20" s="598"/>
      <c r="L20" s="598"/>
      <c r="M20" s="598"/>
      <c r="N20" s="598"/>
      <c r="O20" s="598"/>
      <c r="P20" s="598"/>
      <c r="Q20" s="598"/>
      <c r="R20" s="592"/>
      <c r="S20" s="592"/>
      <c r="T20" s="592"/>
      <c r="U20" s="592"/>
      <c r="V20" s="592"/>
      <c r="W20" s="592"/>
      <c r="X20" s="592"/>
      <c r="Y20" s="807">
        <f>SUM(Y18:Y19)</f>
        <v>0.6</v>
      </c>
      <c r="Z20" s="592"/>
      <c r="AA20" s="592"/>
      <c r="AB20" s="592"/>
      <c r="AC20" s="587"/>
      <c r="AD20" s="587"/>
      <c r="AE20" s="587"/>
      <c r="AF20" s="587"/>
      <c r="AG20" s="587"/>
      <c r="AH20" s="587"/>
      <c r="AI20" s="587"/>
      <c r="AJ20" s="587"/>
      <c r="AK20" s="587"/>
      <c r="AL20" s="587"/>
      <c r="AM20" s="588"/>
      <c r="AN20" s="588"/>
      <c r="AO20" s="588"/>
      <c r="AP20" s="588"/>
      <c r="AQ20" s="588"/>
      <c r="AR20" s="588"/>
      <c r="AS20" s="588"/>
      <c r="AT20" s="588"/>
      <c r="AU20" s="8"/>
      <c r="AV20" s="8"/>
      <c r="AW20" s="8"/>
      <c r="AX20" s="8"/>
      <c r="AY20" s="8"/>
    </row>
    <row r="21" spans="1:51" s="632" customFormat="1" ht="15.75" x14ac:dyDescent="0.25">
      <c r="A21" s="597" t="s">
        <v>1816</v>
      </c>
      <c r="B21" s="633">
        <v>1200</v>
      </c>
      <c r="C21" s="634">
        <f>$B$21/12</f>
        <v>100</v>
      </c>
      <c r="D21" s="634">
        <f t="shared" ref="D21:M21" si="0">$B$21/12</f>
        <v>100</v>
      </c>
      <c r="E21" s="634">
        <f t="shared" si="0"/>
        <v>100</v>
      </c>
      <c r="F21" s="634">
        <f t="shared" si="0"/>
        <v>100</v>
      </c>
      <c r="G21" s="634">
        <f t="shared" si="0"/>
        <v>100</v>
      </c>
      <c r="H21" s="634">
        <f t="shared" si="0"/>
        <v>100</v>
      </c>
      <c r="I21" s="634">
        <f t="shared" si="0"/>
        <v>100</v>
      </c>
      <c r="J21" s="634">
        <f t="shared" si="0"/>
        <v>100</v>
      </c>
      <c r="K21" s="634">
        <f t="shared" si="0"/>
        <v>100</v>
      </c>
      <c r="L21" s="634">
        <f t="shared" si="0"/>
        <v>100</v>
      </c>
      <c r="M21" s="634">
        <f t="shared" si="0"/>
        <v>100</v>
      </c>
      <c r="N21" s="634">
        <f>$B$21/12</f>
        <v>100</v>
      </c>
      <c r="O21" s="592"/>
      <c r="P21" s="592"/>
      <c r="Q21" s="592"/>
      <c r="R21" s="592"/>
      <c r="S21" s="592"/>
      <c r="T21" s="592"/>
      <c r="U21" s="592"/>
      <c r="V21" s="592"/>
      <c r="W21" s="592"/>
      <c r="X21" s="592"/>
      <c r="Y21" s="592"/>
      <c r="Z21" s="592"/>
      <c r="AA21" s="592"/>
      <c r="AB21" s="592"/>
      <c r="AC21" s="587"/>
      <c r="AD21" s="587"/>
      <c r="AE21" s="587"/>
      <c r="AF21" s="587"/>
      <c r="AG21" s="587"/>
      <c r="AH21" s="587"/>
      <c r="AI21" s="587"/>
      <c r="AJ21" s="587"/>
      <c r="AK21" s="587"/>
      <c r="AL21" s="587"/>
      <c r="AM21" s="588"/>
      <c r="AN21" s="588"/>
      <c r="AO21" s="588"/>
      <c r="AP21" s="588"/>
      <c r="AQ21" s="588"/>
      <c r="AR21" s="588"/>
      <c r="AS21" s="588"/>
      <c r="AT21" s="588"/>
      <c r="AU21" s="8"/>
      <c r="AV21" s="8"/>
      <c r="AW21" s="8"/>
      <c r="AX21" s="8"/>
      <c r="AY21" s="8"/>
    </row>
    <row r="22" spans="1:51" s="632" customFormat="1" ht="15.75" x14ac:dyDescent="0.25">
      <c r="A22" s="597" t="s">
        <v>1817</v>
      </c>
      <c r="B22" s="635">
        <v>0.9</v>
      </c>
      <c r="C22" s="636"/>
      <c r="D22" s="636"/>
      <c r="E22" s="636"/>
      <c r="F22" s="636"/>
      <c r="G22" s="636"/>
      <c r="H22" s="636"/>
      <c r="I22" s="636"/>
      <c r="J22" s="636"/>
      <c r="K22" s="636"/>
      <c r="L22" s="636"/>
      <c r="M22" s="636"/>
      <c r="N22" s="636"/>
      <c r="O22" s="592"/>
      <c r="P22" s="592"/>
      <c r="Q22" s="592"/>
      <c r="R22" s="592"/>
      <c r="S22" s="592"/>
      <c r="T22" s="592"/>
      <c r="U22" s="592"/>
      <c r="V22" s="592"/>
      <c r="W22" s="592"/>
      <c r="X22" s="592"/>
      <c r="Y22" s="592"/>
      <c r="Z22" s="592"/>
      <c r="AA22" s="592"/>
      <c r="AB22" s="592"/>
      <c r="AC22" s="587"/>
      <c r="AD22" s="587"/>
      <c r="AE22" s="587"/>
      <c r="AF22" s="587"/>
      <c r="AG22" s="587"/>
      <c r="AH22" s="587"/>
      <c r="AI22" s="587"/>
      <c r="AJ22" s="587"/>
      <c r="AK22" s="587"/>
      <c r="AL22" s="587"/>
      <c r="AM22" s="588"/>
      <c r="AN22" s="588"/>
      <c r="AO22" s="588"/>
      <c r="AP22" s="588"/>
      <c r="AQ22" s="588"/>
      <c r="AR22" s="588"/>
      <c r="AS22" s="588"/>
      <c r="AT22" s="588"/>
      <c r="AU22" s="8"/>
      <c r="AV22" s="8"/>
      <c r="AW22" s="8"/>
      <c r="AX22" s="8"/>
      <c r="AY22" s="8"/>
    </row>
    <row r="23" spans="1:51" s="6" customFormat="1" x14ac:dyDescent="0.25">
      <c r="A23" s="597" t="s">
        <v>1818</v>
      </c>
      <c r="B23" s="598"/>
      <c r="C23" s="637">
        <f>SUM(C8:C19)</f>
        <v>90</v>
      </c>
      <c r="D23" s="637">
        <f t="shared" ref="D23:N23" si="1">SUM(D8:D19)</f>
        <v>180</v>
      </c>
      <c r="E23" s="637">
        <f t="shared" si="1"/>
        <v>270</v>
      </c>
      <c r="F23" s="637">
        <f t="shared" si="1"/>
        <v>360</v>
      </c>
      <c r="G23" s="637">
        <f t="shared" si="1"/>
        <v>450</v>
      </c>
      <c r="H23" s="637">
        <f t="shared" si="1"/>
        <v>540</v>
      </c>
      <c r="I23" s="637">
        <f t="shared" si="1"/>
        <v>630</v>
      </c>
      <c r="J23" s="637">
        <f t="shared" si="1"/>
        <v>720</v>
      </c>
      <c r="K23" s="637">
        <f t="shared" si="1"/>
        <v>810</v>
      </c>
      <c r="L23" s="637">
        <f t="shared" si="1"/>
        <v>900</v>
      </c>
      <c r="M23" s="637">
        <f t="shared" si="1"/>
        <v>990</v>
      </c>
      <c r="N23" s="638">
        <f t="shared" si="1"/>
        <v>1080</v>
      </c>
      <c r="O23" s="639" t="s">
        <v>1819</v>
      </c>
      <c r="P23" s="592"/>
      <c r="Q23" s="592"/>
      <c r="R23" s="592"/>
      <c r="S23" s="592"/>
      <c r="T23" s="592"/>
      <c r="U23" s="592"/>
      <c r="V23" s="592"/>
      <c r="W23" s="592"/>
      <c r="X23" s="592"/>
      <c r="Y23" s="592"/>
      <c r="Z23" s="592"/>
      <c r="AA23" s="592"/>
      <c r="AB23" s="592"/>
      <c r="AC23" s="592"/>
      <c r="AD23" s="592"/>
      <c r="AE23" s="592"/>
      <c r="AF23" s="592"/>
      <c r="AG23" s="592"/>
      <c r="AH23" s="592"/>
      <c r="AI23" s="592"/>
      <c r="AJ23" s="592"/>
      <c r="AK23" s="592"/>
      <c r="AL23" s="592"/>
      <c r="AM23" s="592"/>
      <c r="AN23" s="592"/>
      <c r="AO23" s="592"/>
      <c r="AP23" s="592"/>
      <c r="AQ23" s="1"/>
      <c r="AR23" s="1"/>
      <c r="AS23" s="1"/>
      <c r="AT23" s="1"/>
      <c r="AU23" s="1"/>
      <c r="AV23" s="1"/>
      <c r="AW23" s="1"/>
      <c r="AX23" s="1"/>
      <c r="AY23" s="1"/>
    </row>
    <row r="24" spans="1:51" x14ac:dyDescent="0.2">
      <c r="A24" s="597" t="s">
        <v>1820</v>
      </c>
      <c r="B24" s="598"/>
      <c r="C24" s="640">
        <f>C23/$B$21</f>
        <v>7.4999999999999997E-2</v>
      </c>
      <c r="D24" s="640">
        <f t="shared" ref="D24:N24" si="2">D23/$B$21</f>
        <v>0.15</v>
      </c>
      <c r="E24" s="640">
        <f t="shared" si="2"/>
        <v>0.22500000000000001</v>
      </c>
      <c r="F24" s="640">
        <f t="shared" si="2"/>
        <v>0.3</v>
      </c>
      <c r="G24" s="640">
        <f t="shared" si="2"/>
        <v>0.375</v>
      </c>
      <c r="H24" s="640">
        <f t="shared" si="2"/>
        <v>0.45</v>
      </c>
      <c r="I24" s="640">
        <f t="shared" si="2"/>
        <v>0.52500000000000002</v>
      </c>
      <c r="J24" s="640">
        <f t="shared" si="2"/>
        <v>0.6</v>
      </c>
      <c r="K24" s="640">
        <f t="shared" si="2"/>
        <v>0.67500000000000004</v>
      </c>
      <c r="L24" s="640">
        <f t="shared" si="2"/>
        <v>0.75</v>
      </c>
      <c r="M24" s="640">
        <f t="shared" si="2"/>
        <v>0.82499999999999996</v>
      </c>
      <c r="N24" s="640">
        <f t="shared" si="2"/>
        <v>0.9</v>
      </c>
      <c r="O24" s="639" t="s">
        <v>1821</v>
      </c>
      <c r="P24" s="592"/>
      <c r="Q24" s="592"/>
      <c r="R24" s="592"/>
      <c r="S24" s="592"/>
      <c r="T24" s="592"/>
      <c r="U24" s="592"/>
      <c r="V24" s="592"/>
      <c r="W24" s="592"/>
      <c r="X24" s="592"/>
      <c r="Y24" s="592"/>
      <c r="Z24" s="592"/>
      <c r="AA24" s="592"/>
      <c r="AB24" s="641"/>
      <c r="AC24" s="642"/>
      <c r="AD24" s="642"/>
      <c r="AE24" s="642"/>
      <c r="AF24" s="642"/>
      <c r="AG24" s="642"/>
      <c r="AH24" s="642"/>
      <c r="AI24" s="642"/>
      <c r="AJ24" s="642"/>
      <c r="AK24" s="642"/>
      <c r="AL24" s="642"/>
      <c r="AM24" s="642"/>
      <c r="AN24" s="642"/>
      <c r="AO24" s="642"/>
      <c r="AP24" s="642"/>
      <c r="AQ24" s="588"/>
      <c r="AR24" s="588"/>
      <c r="AS24" s="588"/>
      <c r="AT24" s="588"/>
      <c r="AU24" s="588"/>
      <c r="AV24" s="588"/>
      <c r="AW24" s="588"/>
      <c r="AX24" s="588"/>
      <c r="AY24" s="588"/>
    </row>
    <row r="25" spans="1:51" x14ac:dyDescent="0.2">
      <c r="A25" s="643"/>
      <c r="B25" s="598"/>
      <c r="C25" s="592"/>
      <c r="D25" s="644"/>
      <c r="E25" s="644"/>
      <c r="F25" s="645"/>
      <c r="G25" s="645"/>
      <c r="H25" s="645"/>
      <c r="I25" s="592"/>
      <c r="J25" s="592"/>
      <c r="K25" s="592"/>
      <c r="L25" s="592"/>
      <c r="M25" s="592"/>
      <c r="N25" s="646" t="s">
        <v>1822</v>
      </c>
      <c r="O25" s="1"/>
      <c r="P25" s="592"/>
      <c r="Q25" s="592"/>
      <c r="R25" s="592"/>
      <c r="S25" s="592"/>
      <c r="T25" s="592"/>
      <c r="U25" s="592"/>
      <c r="V25" s="592"/>
      <c r="W25" s="592"/>
      <c r="X25" s="592"/>
      <c r="Y25" s="592"/>
      <c r="Z25" s="592"/>
      <c r="AA25" s="592"/>
      <c r="AB25" s="592"/>
      <c r="AC25" s="587"/>
      <c r="AD25" s="647"/>
      <c r="AE25" s="587"/>
      <c r="AF25" s="587"/>
      <c r="AG25" s="587"/>
      <c r="AH25" s="587"/>
      <c r="AI25" s="587"/>
      <c r="AJ25" s="587"/>
      <c r="AK25" s="587"/>
      <c r="AL25" s="587"/>
      <c r="AM25" s="587"/>
      <c r="AN25" s="587"/>
      <c r="AO25" s="587"/>
      <c r="AP25" s="647"/>
      <c r="AQ25" s="588"/>
      <c r="AR25" s="588"/>
      <c r="AS25" s="588"/>
      <c r="AT25" s="588"/>
      <c r="AU25" s="588"/>
      <c r="AV25" s="588"/>
      <c r="AW25" s="588"/>
      <c r="AX25" s="588"/>
      <c r="AY25" s="588"/>
    </row>
    <row r="26" spans="1:51" x14ac:dyDescent="0.2">
      <c r="A26" s="643"/>
      <c r="B26" s="598"/>
      <c r="C26" s="592"/>
      <c r="D26" s="644"/>
      <c r="E26" s="644"/>
      <c r="F26" s="645"/>
      <c r="G26" s="645"/>
      <c r="H26" s="645"/>
      <c r="I26" s="592"/>
      <c r="J26" s="592"/>
      <c r="K26" s="592"/>
      <c r="L26" s="592"/>
      <c r="M26" s="592"/>
      <c r="N26" s="648"/>
      <c r="O26" s="592"/>
      <c r="P26" s="592"/>
      <c r="Q26" s="592"/>
      <c r="R26" s="592"/>
      <c r="S26" s="592"/>
      <c r="T26" s="592"/>
      <c r="U26" s="592"/>
      <c r="V26" s="592"/>
      <c r="W26" s="592"/>
      <c r="X26" s="592"/>
      <c r="Y26" s="592"/>
      <c r="Z26" s="592"/>
      <c r="AA26" s="592"/>
      <c r="AB26" s="592"/>
      <c r="AC26" s="587"/>
      <c r="AD26" s="649"/>
      <c r="AE26" s="587"/>
      <c r="AF26" s="587"/>
      <c r="AG26" s="587"/>
      <c r="AH26" s="587"/>
      <c r="AI26" s="587"/>
      <c r="AJ26" s="587"/>
      <c r="AK26" s="587"/>
      <c r="AL26" s="587"/>
      <c r="AM26" s="587"/>
      <c r="AN26" s="587"/>
      <c r="AO26" s="587"/>
      <c r="AP26" s="649"/>
      <c r="AQ26" s="588"/>
      <c r="AR26" s="588"/>
      <c r="AS26" s="588"/>
      <c r="AT26" s="588"/>
      <c r="AU26" s="588"/>
      <c r="AV26" s="588"/>
      <c r="AW26" s="588"/>
      <c r="AX26" s="588"/>
      <c r="AY26" s="588"/>
    </row>
    <row r="27" spans="1:51" ht="15.75" x14ac:dyDescent="0.25">
      <c r="A27" s="643"/>
      <c r="B27" s="645"/>
      <c r="C27" s="592"/>
      <c r="D27" s="644"/>
      <c r="E27" s="644"/>
      <c r="F27" s="645"/>
      <c r="G27" s="645"/>
      <c r="H27" s="645"/>
      <c r="I27" s="592"/>
      <c r="J27" s="592"/>
      <c r="K27" s="592"/>
      <c r="L27" s="592"/>
      <c r="M27" s="648" t="s">
        <v>1823</v>
      </c>
      <c r="N27" s="650">
        <f>ROUNDUP((C23+D23+E23+F23+G23+H23+I23+J23+K23+L23+M23+N23)/(12*1200),1)</f>
        <v>0.5</v>
      </c>
      <c r="O27" s="595"/>
      <c r="P27" s="592"/>
      <c r="Q27" s="592"/>
      <c r="R27" s="592"/>
      <c r="S27" s="592"/>
      <c r="T27" s="592"/>
      <c r="U27" s="592"/>
      <c r="V27" s="592"/>
      <c r="W27" s="592"/>
      <c r="X27" s="592"/>
      <c r="Y27" s="592"/>
      <c r="Z27" s="592"/>
      <c r="AA27" s="592"/>
      <c r="AB27" s="592"/>
      <c r="AC27" s="587"/>
      <c r="AD27" s="651"/>
      <c r="AE27" s="587"/>
      <c r="AF27" s="587"/>
      <c r="AG27" s="587"/>
      <c r="AH27" s="587"/>
      <c r="AI27" s="587"/>
      <c r="AJ27" s="587"/>
      <c r="AK27" s="587"/>
      <c r="AL27" s="587"/>
      <c r="AM27" s="587"/>
      <c r="AN27" s="587"/>
      <c r="AO27" s="587"/>
      <c r="AP27" s="652"/>
      <c r="AQ27" s="588"/>
      <c r="AR27" s="588"/>
      <c r="AS27" s="588"/>
      <c r="AT27" s="588"/>
      <c r="AU27" s="588"/>
      <c r="AV27" s="588"/>
      <c r="AW27" s="588"/>
      <c r="AX27" s="588"/>
      <c r="AY27" s="588"/>
    </row>
    <row r="28" spans="1:51" ht="15.75" x14ac:dyDescent="0.25">
      <c r="A28" s="643"/>
      <c r="B28" s="645"/>
      <c r="C28" s="592"/>
      <c r="D28" s="644"/>
      <c r="E28" s="644"/>
      <c r="F28" s="645"/>
      <c r="G28" s="645"/>
      <c r="H28" s="645"/>
      <c r="I28" s="592"/>
      <c r="J28" s="592"/>
      <c r="K28" s="592"/>
      <c r="L28" s="592"/>
      <c r="M28" s="592"/>
      <c r="N28" s="648"/>
      <c r="O28" s="592"/>
      <c r="P28" s="592"/>
      <c r="Q28" s="592"/>
      <c r="R28" s="592"/>
      <c r="S28" s="592"/>
      <c r="T28" s="592"/>
      <c r="U28" s="592"/>
      <c r="V28" s="592"/>
      <c r="W28" s="592"/>
      <c r="X28" s="592"/>
      <c r="Y28" s="592"/>
      <c r="Z28" s="592"/>
      <c r="AA28" s="592"/>
      <c r="AB28" s="592"/>
      <c r="AC28" s="587"/>
      <c r="AD28" s="653"/>
      <c r="AE28" s="587"/>
      <c r="AF28" s="587"/>
      <c r="AG28" s="587"/>
      <c r="AH28" s="587"/>
      <c r="AI28" s="587"/>
      <c r="AJ28" s="587"/>
      <c r="AK28" s="587"/>
      <c r="AL28" s="587"/>
      <c r="AM28" s="587"/>
      <c r="AN28" s="587"/>
      <c r="AO28" s="587"/>
      <c r="AP28" s="653"/>
      <c r="AQ28" s="588"/>
      <c r="AR28" s="588"/>
      <c r="AS28" s="588"/>
      <c r="AT28" s="588"/>
      <c r="AU28" s="588"/>
      <c r="AV28" s="588"/>
      <c r="AW28" s="588"/>
      <c r="AX28" s="588"/>
      <c r="AY28" s="588"/>
    </row>
    <row r="29" spans="1:51" ht="15.75" x14ac:dyDescent="0.25">
      <c r="A29" s="643"/>
      <c r="B29" s="645"/>
      <c r="C29" s="592"/>
      <c r="D29" s="644"/>
      <c r="E29" s="644"/>
      <c r="F29" s="645"/>
      <c r="G29" s="645"/>
      <c r="H29" s="645"/>
      <c r="I29" s="592"/>
      <c r="J29" s="592"/>
      <c r="K29" s="592"/>
      <c r="L29" s="592"/>
      <c r="M29" s="592"/>
      <c r="N29" s="654" t="s">
        <v>1824</v>
      </c>
      <c r="O29" s="592"/>
      <c r="P29" s="592"/>
      <c r="Q29" s="592"/>
      <c r="R29" s="592"/>
      <c r="S29" s="592"/>
      <c r="T29" s="592"/>
      <c r="U29" s="592"/>
      <c r="V29" s="592"/>
      <c r="W29" s="592"/>
      <c r="X29" s="592"/>
      <c r="Y29" s="592"/>
      <c r="Z29" s="592"/>
      <c r="AA29" s="592"/>
      <c r="AB29" s="592"/>
      <c r="AC29" s="587"/>
      <c r="AD29" s="653"/>
      <c r="AE29" s="587"/>
      <c r="AF29" s="587"/>
      <c r="AG29" s="587"/>
      <c r="AH29" s="587"/>
      <c r="AI29" s="587"/>
      <c r="AJ29" s="587"/>
      <c r="AK29" s="587"/>
      <c r="AL29" s="587"/>
      <c r="AM29" s="587"/>
      <c r="AN29" s="587"/>
      <c r="AO29" s="587"/>
      <c r="AP29" s="653"/>
      <c r="AQ29" s="588"/>
      <c r="AR29" s="588"/>
      <c r="AS29" s="588"/>
      <c r="AT29" s="588"/>
      <c r="AU29" s="588"/>
      <c r="AV29" s="588"/>
      <c r="AW29" s="588"/>
      <c r="AX29" s="588"/>
      <c r="AY29" s="588"/>
    </row>
    <row r="30" spans="1:51" ht="15.75" x14ac:dyDescent="0.25">
      <c r="A30" s="643"/>
      <c r="B30" s="645"/>
      <c r="C30" s="592"/>
      <c r="D30" s="644"/>
      <c r="E30" s="644"/>
      <c r="F30" s="645"/>
      <c r="G30" s="645"/>
      <c r="H30" s="645"/>
      <c r="I30" s="592"/>
      <c r="J30" s="592"/>
      <c r="K30" s="592"/>
      <c r="L30" s="592"/>
      <c r="M30" s="592"/>
      <c r="N30" s="648" t="s">
        <v>1825</v>
      </c>
      <c r="O30" s="592"/>
      <c r="P30" s="592"/>
      <c r="Q30" s="592"/>
      <c r="R30" s="592"/>
      <c r="S30" s="592"/>
      <c r="T30" s="592"/>
      <c r="U30" s="592"/>
      <c r="V30" s="592"/>
      <c r="W30" s="592"/>
      <c r="X30" s="592"/>
      <c r="Y30" s="592"/>
      <c r="Z30" s="592"/>
      <c r="AA30" s="592"/>
      <c r="AB30" s="592"/>
      <c r="AC30" s="587"/>
      <c r="AD30" s="651"/>
      <c r="AE30" s="587"/>
      <c r="AF30" s="587"/>
      <c r="AG30" s="587"/>
      <c r="AH30" s="587"/>
      <c r="AI30" s="587"/>
      <c r="AJ30" s="587"/>
      <c r="AK30" s="587"/>
      <c r="AL30" s="587"/>
      <c r="AM30" s="587"/>
      <c r="AN30" s="587"/>
      <c r="AO30" s="587"/>
      <c r="AP30" s="652"/>
      <c r="AQ30" s="588"/>
      <c r="AR30" s="588"/>
      <c r="AS30" s="588"/>
      <c r="AT30" s="588"/>
      <c r="AU30" s="588"/>
      <c r="AV30" s="588"/>
      <c r="AW30" s="588"/>
      <c r="AX30" s="588"/>
      <c r="AY30" s="588"/>
    </row>
    <row r="31" spans="1:51" s="657" customFormat="1" x14ac:dyDescent="0.2">
      <c r="A31" s="655"/>
      <c r="B31" s="598"/>
      <c r="C31" s="1"/>
      <c r="D31" s="51"/>
      <c r="E31" s="51"/>
      <c r="F31" s="51"/>
      <c r="G31" s="51"/>
      <c r="H31" s="51"/>
      <c r="I31" s="51"/>
      <c r="J31" s="51"/>
      <c r="K31" s="51"/>
      <c r="L31" s="51"/>
      <c r="M31" s="51"/>
      <c r="N31" s="648" t="s">
        <v>1826</v>
      </c>
      <c r="O31" s="598"/>
      <c r="P31" s="598"/>
      <c r="Q31" s="598"/>
      <c r="R31" s="598"/>
      <c r="S31" s="598"/>
      <c r="T31" s="598"/>
      <c r="U31" s="598"/>
      <c r="V31" s="598"/>
      <c r="W31" s="598"/>
      <c r="X31" s="598"/>
      <c r="Y31" s="598"/>
      <c r="Z31" s="598"/>
      <c r="AA31" s="598"/>
      <c r="AB31" s="598"/>
      <c r="AC31" s="656"/>
      <c r="AD31" s="656"/>
      <c r="AE31" s="656"/>
      <c r="AF31" s="656"/>
      <c r="AG31" s="656"/>
      <c r="AH31" s="656"/>
      <c r="AI31" s="656"/>
      <c r="AJ31" s="656"/>
      <c r="AK31" s="656"/>
      <c r="AL31" s="656"/>
      <c r="AM31" s="656"/>
      <c r="AN31" s="656"/>
      <c r="AO31" s="656"/>
      <c r="AP31" s="656"/>
      <c r="AQ31" s="656"/>
      <c r="AR31" s="656"/>
      <c r="AS31" s="656"/>
      <c r="AT31" s="656"/>
      <c r="AU31" s="656"/>
      <c r="AV31" s="656"/>
      <c r="AW31" s="656"/>
      <c r="AX31" s="656"/>
      <c r="AY31" s="656"/>
    </row>
    <row r="32" spans="1:51" s="657" customFormat="1" x14ac:dyDescent="0.2">
      <c r="A32" s="655"/>
      <c r="B32" s="598"/>
      <c r="C32" s="1"/>
      <c r="D32" s="51"/>
      <c r="E32" s="51"/>
      <c r="F32" s="51"/>
      <c r="G32" s="51"/>
      <c r="H32" s="51"/>
      <c r="I32" s="51"/>
      <c r="J32" s="51"/>
      <c r="K32" s="51"/>
      <c r="L32" s="51"/>
      <c r="M32" s="51"/>
      <c r="N32" s="648" t="s">
        <v>1827</v>
      </c>
      <c r="O32" s="598"/>
      <c r="P32" s="598"/>
      <c r="Q32" s="598"/>
      <c r="R32" s="598"/>
      <c r="S32" s="598"/>
      <c r="T32" s="598"/>
      <c r="U32" s="598"/>
      <c r="V32" s="598"/>
      <c r="W32" s="598"/>
      <c r="X32" s="598"/>
      <c r="Y32" s="598"/>
      <c r="Z32" s="598"/>
      <c r="AA32" s="598"/>
      <c r="AB32" s="598"/>
      <c r="AC32" s="656"/>
      <c r="AD32" s="656"/>
      <c r="AE32" s="656"/>
      <c r="AF32" s="656"/>
      <c r="AG32" s="656"/>
      <c r="AH32" s="656"/>
      <c r="AI32" s="656"/>
      <c r="AJ32" s="656"/>
      <c r="AK32" s="656"/>
      <c r="AL32" s="656"/>
      <c r="AM32" s="656"/>
      <c r="AN32" s="656"/>
      <c r="AO32" s="656"/>
      <c r="AP32" s="656"/>
      <c r="AQ32" s="656"/>
      <c r="AR32" s="656"/>
      <c r="AS32" s="656"/>
      <c r="AT32" s="656"/>
      <c r="AU32" s="656"/>
      <c r="AV32" s="656"/>
      <c r="AW32" s="656"/>
      <c r="AX32" s="656"/>
      <c r="AY32" s="656"/>
    </row>
    <row r="33" spans="1:5" s="657" customFormat="1" ht="15.75" x14ac:dyDescent="0.2">
      <c r="A33" s="658"/>
      <c r="C33" s="589"/>
      <c r="D33" s="659"/>
      <c r="E33" s="659"/>
    </row>
    <row r="34" spans="1:5" s="657" customFormat="1" ht="15.75" x14ac:dyDescent="0.2">
      <c r="A34" s="658"/>
      <c r="C34" s="589"/>
      <c r="D34" s="659"/>
      <c r="E34" s="659"/>
    </row>
    <row r="35" spans="1:5" s="657" customFormat="1" ht="15.75" x14ac:dyDescent="0.2">
      <c r="A35" s="658"/>
      <c r="C35" s="589"/>
      <c r="D35" s="659"/>
      <c r="E35" s="659"/>
    </row>
    <row r="36" spans="1:5" s="657" customFormat="1" ht="15.75" x14ac:dyDescent="0.2">
      <c r="A36" s="658"/>
      <c r="C36" s="589"/>
      <c r="D36" s="659"/>
      <c r="E36" s="659"/>
    </row>
    <row r="37" spans="1:5" s="657" customFormat="1" ht="15.75" x14ac:dyDescent="0.2">
      <c r="A37" s="658"/>
      <c r="C37" s="589"/>
      <c r="D37" s="659"/>
      <c r="E37" s="659"/>
    </row>
    <row r="38" spans="1:5" s="657" customFormat="1" ht="15.75" x14ac:dyDescent="0.2">
      <c r="A38" s="658"/>
      <c r="C38" s="589"/>
      <c r="D38" s="659"/>
      <c r="E38" s="659"/>
    </row>
    <row r="39" spans="1:5" s="657" customFormat="1" ht="15.75" x14ac:dyDescent="0.2">
      <c r="A39" s="658"/>
      <c r="C39" s="589"/>
      <c r="D39" s="659"/>
      <c r="E39" s="659"/>
    </row>
    <row r="40" spans="1:5" s="657" customFormat="1" ht="15.75" x14ac:dyDescent="0.2">
      <c r="A40" s="658"/>
      <c r="C40" s="589"/>
      <c r="D40" s="659"/>
      <c r="E40" s="659"/>
    </row>
    <row r="41" spans="1:5" s="657" customFormat="1" ht="15.75" x14ac:dyDescent="0.2">
      <c r="A41" s="658"/>
      <c r="C41" s="589"/>
      <c r="D41" s="659"/>
      <c r="E41" s="659"/>
    </row>
    <row r="42" spans="1:5" s="657" customFormat="1" ht="15.75" x14ac:dyDescent="0.2">
      <c r="A42" s="658"/>
      <c r="C42" s="589"/>
      <c r="D42" s="659"/>
      <c r="E42" s="659"/>
    </row>
    <row r="43" spans="1:5" s="657" customFormat="1" ht="15.75" x14ac:dyDescent="0.2">
      <c r="A43" s="658"/>
      <c r="C43" s="589"/>
      <c r="D43" s="659"/>
      <c r="E43" s="659"/>
    </row>
    <row r="44" spans="1:5" s="657" customFormat="1" ht="15.75" x14ac:dyDescent="0.2">
      <c r="A44" s="658"/>
      <c r="C44" s="589"/>
      <c r="D44" s="659"/>
      <c r="E44" s="659"/>
    </row>
    <row r="45" spans="1:5" s="657" customFormat="1" ht="15.75" x14ac:dyDescent="0.2">
      <c r="A45" s="658"/>
      <c r="C45" s="589"/>
      <c r="D45" s="659"/>
      <c r="E45" s="659"/>
    </row>
    <row r="46" spans="1:5" s="657" customFormat="1" ht="15.75" x14ac:dyDescent="0.2">
      <c r="A46" s="658"/>
      <c r="C46" s="589"/>
      <c r="D46" s="659"/>
      <c r="E46" s="659"/>
    </row>
    <row r="47" spans="1:5" s="657" customFormat="1" ht="15.75" x14ac:dyDescent="0.2">
      <c r="A47" s="658"/>
      <c r="C47" s="589"/>
      <c r="D47" s="659"/>
      <c r="E47" s="659"/>
    </row>
    <row r="48" spans="1:5" s="657" customFormat="1" ht="15.75" x14ac:dyDescent="0.2">
      <c r="A48" s="658"/>
      <c r="C48" s="589"/>
      <c r="D48" s="659"/>
      <c r="E48" s="659"/>
    </row>
    <row r="49" spans="1:5" s="657" customFormat="1" ht="15.75" x14ac:dyDescent="0.2">
      <c r="A49" s="658"/>
      <c r="C49" s="589"/>
      <c r="D49" s="659"/>
      <c r="E49" s="659"/>
    </row>
    <row r="50" spans="1:5" s="657" customFormat="1" ht="15.75" x14ac:dyDescent="0.2">
      <c r="A50" s="658"/>
      <c r="C50" s="589"/>
      <c r="D50" s="659"/>
      <c r="E50" s="659"/>
    </row>
    <row r="51" spans="1:5" s="657" customFormat="1" ht="15.75" x14ac:dyDescent="0.2">
      <c r="A51" s="658"/>
      <c r="C51" s="589"/>
      <c r="D51" s="659"/>
      <c r="E51" s="659"/>
    </row>
    <row r="52" spans="1:5" s="657" customFormat="1" ht="15.75" x14ac:dyDescent="0.2">
      <c r="A52" s="658"/>
      <c r="C52" s="589"/>
      <c r="D52" s="659"/>
      <c r="E52" s="659"/>
    </row>
    <row r="53" spans="1:5" s="657" customFormat="1" ht="15.75" x14ac:dyDescent="0.2">
      <c r="A53" s="658"/>
      <c r="C53" s="589"/>
      <c r="D53" s="659"/>
      <c r="E53" s="659"/>
    </row>
    <row r="54" spans="1:5" s="657" customFormat="1" ht="15.75" x14ac:dyDescent="0.2">
      <c r="A54" s="658"/>
      <c r="C54" s="589"/>
      <c r="D54" s="659"/>
      <c r="E54" s="659"/>
    </row>
    <row r="55" spans="1:5" s="657" customFormat="1" ht="15.75" x14ac:dyDescent="0.2">
      <c r="A55" s="658"/>
      <c r="C55" s="589"/>
      <c r="D55" s="659"/>
      <c r="E55" s="659"/>
    </row>
    <row r="56" spans="1:5" s="657" customFormat="1" ht="15.75" x14ac:dyDescent="0.2">
      <c r="A56" s="658"/>
      <c r="C56" s="589"/>
      <c r="D56" s="659"/>
      <c r="E56" s="659"/>
    </row>
    <row r="57" spans="1:5" s="657" customFormat="1" ht="15.75" x14ac:dyDescent="0.2">
      <c r="A57" s="658"/>
      <c r="C57" s="589"/>
      <c r="D57" s="659"/>
      <c r="E57" s="659"/>
    </row>
    <row r="58" spans="1:5" s="657" customFormat="1" ht="15.75" x14ac:dyDescent="0.2">
      <c r="A58" s="658"/>
      <c r="C58" s="589"/>
      <c r="D58" s="659"/>
      <c r="E58" s="659"/>
    </row>
    <row r="59" spans="1:5" s="657" customFormat="1" ht="15.75" x14ac:dyDescent="0.2">
      <c r="A59" s="658"/>
      <c r="C59" s="589"/>
      <c r="D59" s="659"/>
      <c r="E59" s="659"/>
    </row>
    <row r="60" spans="1:5" s="657" customFormat="1" ht="15.75" x14ac:dyDescent="0.2">
      <c r="A60" s="658"/>
      <c r="C60" s="589"/>
      <c r="D60" s="659"/>
      <c r="E60" s="659"/>
    </row>
    <row r="61" spans="1:5" s="657" customFormat="1" ht="15.75" x14ac:dyDescent="0.2">
      <c r="A61" s="658"/>
      <c r="C61" s="589"/>
      <c r="D61" s="659"/>
      <c r="E61" s="659"/>
    </row>
    <row r="62" spans="1:5" s="657" customFormat="1" ht="15.75" x14ac:dyDescent="0.2">
      <c r="A62" s="658"/>
      <c r="C62" s="589"/>
      <c r="D62" s="659"/>
      <c r="E62" s="659"/>
    </row>
    <row r="63" spans="1:5" s="657" customFormat="1" ht="15.75" x14ac:dyDescent="0.2">
      <c r="A63" s="658"/>
      <c r="C63" s="589"/>
      <c r="D63" s="659"/>
      <c r="E63" s="659"/>
    </row>
    <row r="64" spans="1:5" s="657" customFormat="1" ht="15.75" x14ac:dyDescent="0.2">
      <c r="A64" s="658"/>
      <c r="C64" s="589"/>
      <c r="D64" s="659"/>
      <c r="E64" s="659"/>
    </row>
    <row r="65" spans="1:5" s="657" customFormat="1" ht="15.75" x14ac:dyDescent="0.2">
      <c r="A65" s="658"/>
      <c r="C65" s="589"/>
      <c r="D65" s="659"/>
      <c r="E65" s="659"/>
    </row>
    <row r="66" spans="1:5" s="657" customFormat="1" ht="15.75" x14ac:dyDescent="0.2">
      <c r="A66" s="658"/>
      <c r="C66" s="589"/>
      <c r="D66" s="659"/>
      <c r="E66" s="659"/>
    </row>
    <row r="67" spans="1:5" s="657" customFormat="1" ht="15.75" x14ac:dyDescent="0.2">
      <c r="A67" s="658"/>
      <c r="C67" s="589"/>
      <c r="D67" s="659"/>
      <c r="E67" s="659"/>
    </row>
    <row r="68" spans="1:5" s="657" customFormat="1" ht="15.75" x14ac:dyDescent="0.2">
      <c r="A68" s="658"/>
      <c r="C68" s="589"/>
      <c r="D68" s="659"/>
      <c r="E68" s="659"/>
    </row>
    <row r="69" spans="1:5" s="657" customFormat="1" ht="15.75" x14ac:dyDescent="0.2">
      <c r="A69" s="658"/>
      <c r="C69" s="589"/>
      <c r="D69" s="659"/>
      <c r="E69" s="659"/>
    </row>
    <row r="70" spans="1:5" s="657" customFormat="1" ht="15.75" x14ac:dyDescent="0.2">
      <c r="A70" s="658"/>
      <c r="C70" s="589"/>
      <c r="D70" s="659"/>
      <c r="E70" s="659"/>
    </row>
    <row r="71" spans="1:5" s="657" customFormat="1" ht="15.75" x14ac:dyDescent="0.2">
      <c r="A71" s="658"/>
      <c r="C71" s="589"/>
      <c r="D71" s="659"/>
      <c r="E71" s="659"/>
    </row>
    <row r="72" spans="1:5" s="657" customFormat="1" ht="15.75" x14ac:dyDescent="0.2">
      <c r="A72" s="658"/>
      <c r="C72" s="589"/>
      <c r="D72" s="659"/>
      <c r="E72" s="659"/>
    </row>
    <row r="73" spans="1:5" s="657" customFormat="1" ht="15.75" x14ac:dyDescent="0.2">
      <c r="A73" s="658"/>
      <c r="C73" s="589"/>
      <c r="D73" s="659"/>
      <c r="E73" s="659"/>
    </row>
    <row r="74" spans="1:5" s="657" customFormat="1" ht="15.75" x14ac:dyDescent="0.2">
      <c r="A74" s="658"/>
      <c r="C74" s="589"/>
      <c r="D74" s="659"/>
      <c r="E74" s="659"/>
    </row>
    <row r="75" spans="1:5" s="657" customFormat="1" ht="15.75" x14ac:dyDescent="0.2">
      <c r="A75" s="658"/>
      <c r="C75" s="589"/>
      <c r="D75" s="659"/>
      <c r="E75" s="659"/>
    </row>
    <row r="76" spans="1:5" s="657" customFormat="1" ht="15.75" x14ac:dyDescent="0.2">
      <c r="A76" s="658"/>
      <c r="C76" s="589"/>
      <c r="D76" s="659"/>
      <c r="E76" s="659"/>
    </row>
    <row r="77" spans="1:5" s="657" customFormat="1" ht="15.75" x14ac:dyDescent="0.2">
      <c r="A77" s="658"/>
      <c r="C77" s="589"/>
      <c r="D77" s="659"/>
      <c r="E77" s="659"/>
    </row>
    <row r="78" spans="1:5" s="657" customFormat="1" ht="15.75" x14ac:dyDescent="0.2">
      <c r="A78" s="658"/>
      <c r="C78" s="589"/>
      <c r="D78" s="659"/>
      <c r="E78" s="659"/>
    </row>
    <row r="79" spans="1:5" s="657" customFormat="1" ht="15.75" x14ac:dyDescent="0.2">
      <c r="A79" s="658"/>
      <c r="C79" s="589"/>
      <c r="D79" s="659"/>
      <c r="E79" s="659"/>
    </row>
    <row r="80" spans="1:5" s="657" customFormat="1" ht="15.75" x14ac:dyDescent="0.2">
      <c r="A80" s="658"/>
      <c r="C80" s="589"/>
      <c r="D80" s="659"/>
      <c r="E80" s="659"/>
    </row>
    <row r="81" spans="1:5" s="657" customFormat="1" ht="15.75" x14ac:dyDescent="0.2">
      <c r="A81" s="658"/>
      <c r="C81" s="589"/>
      <c r="D81" s="659"/>
      <c r="E81" s="659"/>
    </row>
    <row r="82" spans="1:5" s="657" customFormat="1" ht="15.75" x14ac:dyDescent="0.2">
      <c r="A82" s="658"/>
      <c r="C82" s="589"/>
      <c r="D82" s="659"/>
      <c r="E82" s="659"/>
    </row>
    <row r="83" spans="1:5" s="657" customFormat="1" ht="15.75" x14ac:dyDescent="0.2">
      <c r="A83" s="658"/>
      <c r="C83" s="589"/>
      <c r="D83" s="659"/>
      <c r="E83" s="659"/>
    </row>
    <row r="84" spans="1:5" s="657" customFormat="1" ht="15.75" x14ac:dyDescent="0.2">
      <c r="A84" s="658"/>
      <c r="C84" s="589"/>
      <c r="D84" s="659"/>
      <c r="E84" s="659"/>
    </row>
    <row r="85" spans="1:5" s="657" customFormat="1" ht="15.75" x14ac:dyDescent="0.2">
      <c r="A85" s="658"/>
      <c r="C85" s="589"/>
      <c r="D85" s="659"/>
      <c r="E85" s="659"/>
    </row>
    <row r="86" spans="1:5" s="657" customFormat="1" ht="15.75" x14ac:dyDescent="0.2">
      <c r="A86" s="658"/>
      <c r="C86" s="589"/>
      <c r="D86" s="659"/>
      <c r="E86" s="659"/>
    </row>
    <row r="87" spans="1:5" s="657" customFormat="1" ht="15.75" x14ac:dyDescent="0.2">
      <c r="A87" s="658"/>
      <c r="C87" s="589"/>
      <c r="D87" s="659"/>
      <c r="E87" s="659"/>
    </row>
    <row r="88" spans="1:5" s="657" customFormat="1" ht="15.75" x14ac:dyDescent="0.2">
      <c r="A88" s="658"/>
      <c r="C88" s="589"/>
      <c r="D88" s="659"/>
      <c r="E88" s="659"/>
    </row>
    <row r="89" spans="1:5" s="657" customFormat="1" ht="15.75" x14ac:dyDescent="0.2">
      <c r="A89" s="658"/>
      <c r="C89" s="589"/>
      <c r="D89" s="659"/>
      <c r="E89" s="659"/>
    </row>
    <row r="90" spans="1:5" s="657" customFormat="1" ht="15.75" x14ac:dyDescent="0.2">
      <c r="A90" s="658"/>
      <c r="C90" s="589"/>
      <c r="D90" s="659"/>
      <c r="E90" s="659"/>
    </row>
    <row r="91" spans="1:5" s="657" customFormat="1" ht="15.75" x14ac:dyDescent="0.2">
      <c r="A91" s="658"/>
      <c r="C91" s="589"/>
      <c r="D91" s="659"/>
      <c r="E91" s="659"/>
    </row>
    <row r="92" spans="1:5" s="657" customFormat="1" ht="15.75" x14ac:dyDescent="0.2">
      <c r="A92" s="658"/>
      <c r="C92" s="589"/>
      <c r="D92" s="659"/>
      <c r="E92" s="659"/>
    </row>
    <row r="93" spans="1:5" s="657" customFormat="1" ht="15.75" x14ac:dyDescent="0.2">
      <c r="A93" s="658"/>
      <c r="C93" s="589"/>
      <c r="D93" s="659"/>
      <c r="E93" s="659"/>
    </row>
    <row r="94" spans="1:5" s="657" customFormat="1" ht="15.75" x14ac:dyDescent="0.2">
      <c r="A94" s="658"/>
      <c r="C94" s="589"/>
      <c r="D94" s="659"/>
      <c r="E94" s="659"/>
    </row>
    <row r="95" spans="1:5" s="657" customFormat="1" ht="15.75" x14ac:dyDescent="0.2">
      <c r="A95" s="658"/>
      <c r="C95" s="589"/>
      <c r="D95" s="659"/>
      <c r="E95" s="659"/>
    </row>
    <row r="96" spans="1:5" s="657" customFormat="1" ht="15.75" x14ac:dyDescent="0.2">
      <c r="A96" s="658"/>
      <c r="C96" s="589"/>
      <c r="D96" s="659"/>
      <c r="E96" s="659"/>
    </row>
    <row r="97" spans="1:5" s="657" customFormat="1" ht="15.75" x14ac:dyDescent="0.2">
      <c r="A97" s="658"/>
      <c r="C97" s="589"/>
      <c r="D97" s="659"/>
      <c r="E97" s="659"/>
    </row>
    <row r="98" spans="1:5" s="657" customFormat="1" ht="15.75" x14ac:dyDescent="0.2">
      <c r="A98" s="658"/>
      <c r="C98" s="589"/>
      <c r="D98" s="659"/>
      <c r="E98" s="659"/>
    </row>
    <row r="99" spans="1:5" s="657" customFormat="1" ht="15.75" x14ac:dyDescent="0.2">
      <c r="A99" s="658"/>
      <c r="C99" s="589"/>
      <c r="D99" s="659"/>
      <c r="E99" s="659"/>
    </row>
    <row r="100" spans="1:5" s="657" customFormat="1" ht="15.75" x14ac:dyDescent="0.2">
      <c r="A100" s="658"/>
      <c r="C100" s="589"/>
      <c r="D100" s="659"/>
      <c r="E100" s="659"/>
    </row>
    <row r="101" spans="1:5" s="657" customFormat="1" ht="15.75" x14ac:dyDescent="0.2">
      <c r="A101" s="658"/>
      <c r="C101" s="589"/>
      <c r="D101" s="659"/>
      <c r="E101" s="659"/>
    </row>
    <row r="102" spans="1:5" s="657" customFormat="1" ht="15.75" x14ac:dyDescent="0.2">
      <c r="A102" s="658"/>
      <c r="C102" s="589"/>
      <c r="D102" s="659"/>
      <c r="E102" s="659"/>
    </row>
    <row r="103" spans="1:5" s="657" customFormat="1" ht="15.75" x14ac:dyDescent="0.2">
      <c r="A103" s="658"/>
      <c r="C103" s="589"/>
      <c r="D103" s="659"/>
      <c r="E103" s="659"/>
    </row>
    <row r="104" spans="1:5" s="657" customFormat="1" ht="15.75" x14ac:dyDescent="0.2">
      <c r="A104" s="658"/>
      <c r="C104" s="589"/>
      <c r="D104" s="659"/>
      <c r="E104" s="659"/>
    </row>
    <row r="105" spans="1:5" s="657" customFormat="1" ht="15.75" x14ac:dyDescent="0.2">
      <c r="A105" s="658"/>
      <c r="C105" s="589"/>
      <c r="D105" s="659"/>
      <c r="E105" s="659"/>
    </row>
    <row r="106" spans="1:5" s="657" customFormat="1" ht="15.75" x14ac:dyDescent="0.2">
      <c r="A106" s="658"/>
      <c r="C106" s="589"/>
      <c r="D106" s="659"/>
      <c r="E106" s="659"/>
    </row>
    <row r="107" spans="1:5" s="657" customFormat="1" ht="15.75" x14ac:dyDescent="0.2">
      <c r="A107" s="658"/>
      <c r="C107" s="589"/>
      <c r="D107" s="659"/>
      <c r="E107" s="659"/>
    </row>
    <row r="108" spans="1:5" s="657" customFormat="1" ht="15.75" x14ac:dyDescent="0.2">
      <c r="A108" s="658"/>
      <c r="C108" s="589"/>
      <c r="D108" s="659"/>
      <c r="E108" s="659"/>
    </row>
    <row r="109" spans="1:5" s="657" customFormat="1" ht="15.75" x14ac:dyDescent="0.2">
      <c r="A109" s="658"/>
      <c r="C109" s="589"/>
      <c r="D109" s="659"/>
      <c r="E109" s="659"/>
    </row>
    <row r="110" spans="1:5" s="657" customFormat="1" ht="15.75" x14ac:dyDescent="0.2">
      <c r="A110" s="658"/>
      <c r="C110" s="589"/>
      <c r="D110" s="659"/>
      <c r="E110" s="659"/>
    </row>
    <row r="111" spans="1:5" s="657" customFormat="1" ht="15.75" x14ac:dyDescent="0.2">
      <c r="A111" s="658"/>
      <c r="C111" s="589"/>
      <c r="D111" s="659"/>
      <c r="E111" s="659"/>
    </row>
    <row r="112" spans="1:5" s="657" customFormat="1" ht="15.75" x14ac:dyDescent="0.2">
      <c r="A112" s="658"/>
      <c r="C112" s="589"/>
      <c r="D112" s="659"/>
      <c r="E112" s="659"/>
    </row>
    <row r="113" spans="1:5" s="657" customFormat="1" ht="15.75" x14ac:dyDescent="0.2">
      <c r="A113" s="658"/>
      <c r="C113" s="589"/>
      <c r="D113" s="659"/>
      <c r="E113" s="659"/>
    </row>
    <row r="114" spans="1:5" s="657" customFormat="1" ht="15.75" x14ac:dyDescent="0.2">
      <c r="A114" s="658"/>
      <c r="C114" s="589"/>
      <c r="D114" s="659"/>
      <c r="E114" s="659"/>
    </row>
    <row r="115" spans="1:5" s="657" customFormat="1" ht="15.75" x14ac:dyDescent="0.2">
      <c r="A115" s="658"/>
      <c r="C115" s="589"/>
      <c r="D115" s="659"/>
      <c r="E115" s="659"/>
    </row>
    <row r="116" spans="1:5" s="657" customFormat="1" ht="15.75" x14ac:dyDescent="0.2">
      <c r="A116" s="658"/>
      <c r="C116" s="589"/>
      <c r="D116" s="659"/>
      <c r="E116" s="659"/>
    </row>
    <row r="117" spans="1:5" s="657" customFormat="1" ht="15.75" x14ac:dyDescent="0.2">
      <c r="A117" s="658"/>
      <c r="C117" s="589"/>
      <c r="D117" s="659"/>
      <c r="E117" s="659"/>
    </row>
    <row r="118" spans="1:5" s="657" customFormat="1" ht="15.75" x14ac:dyDescent="0.2">
      <c r="A118" s="658"/>
      <c r="C118" s="589"/>
      <c r="D118" s="659"/>
      <c r="E118" s="659"/>
    </row>
    <row r="119" spans="1:5" s="657" customFormat="1" ht="15.75" x14ac:dyDescent="0.2">
      <c r="A119" s="658"/>
      <c r="C119" s="589"/>
      <c r="D119" s="659"/>
      <c r="E119" s="659"/>
    </row>
    <row r="120" spans="1:5" s="657" customFormat="1" ht="15.75" x14ac:dyDescent="0.2">
      <c r="A120" s="658"/>
      <c r="C120" s="589"/>
      <c r="D120" s="659"/>
      <c r="E120" s="659"/>
    </row>
    <row r="121" spans="1:5" s="657" customFormat="1" ht="15.75" x14ac:dyDescent="0.2">
      <c r="A121" s="658"/>
      <c r="C121" s="589"/>
      <c r="D121" s="659"/>
      <c r="E121" s="659"/>
    </row>
    <row r="122" spans="1:5" s="657" customFormat="1" ht="15.75" x14ac:dyDescent="0.2">
      <c r="A122" s="658"/>
      <c r="C122" s="589"/>
      <c r="D122" s="659"/>
      <c r="E122" s="659"/>
    </row>
    <row r="123" spans="1:5" s="657" customFormat="1" ht="15.75" x14ac:dyDescent="0.2">
      <c r="A123" s="658"/>
      <c r="C123" s="589"/>
      <c r="D123" s="659"/>
      <c r="E123" s="659"/>
    </row>
    <row r="124" spans="1:5" s="657" customFormat="1" ht="15.75" x14ac:dyDescent="0.2">
      <c r="A124" s="658"/>
      <c r="C124" s="589"/>
      <c r="D124" s="659"/>
      <c r="E124" s="659"/>
    </row>
    <row r="125" spans="1:5" s="657" customFormat="1" ht="15.75" x14ac:dyDescent="0.2">
      <c r="A125" s="658"/>
      <c r="C125" s="589"/>
      <c r="D125" s="659"/>
      <c r="E125" s="659"/>
    </row>
    <row r="126" spans="1:5" s="657" customFormat="1" ht="15.75" x14ac:dyDescent="0.2">
      <c r="A126" s="658"/>
      <c r="C126" s="589"/>
      <c r="D126" s="659"/>
      <c r="E126" s="659"/>
    </row>
    <row r="127" spans="1:5" s="657" customFormat="1" ht="15.75" x14ac:dyDescent="0.2">
      <c r="A127" s="658"/>
      <c r="C127" s="589"/>
      <c r="D127" s="659"/>
      <c r="E127" s="659"/>
    </row>
    <row r="128" spans="1:5" s="657" customFormat="1" ht="15.75" x14ac:dyDescent="0.2">
      <c r="A128" s="658"/>
      <c r="C128" s="589"/>
      <c r="D128" s="659"/>
      <c r="E128" s="659"/>
    </row>
    <row r="129" spans="1:5" s="657" customFormat="1" ht="15.75" x14ac:dyDescent="0.2">
      <c r="A129" s="658"/>
      <c r="C129" s="589"/>
      <c r="D129" s="659"/>
      <c r="E129" s="659"/>
    </row>
    <row r="130" spans="1:5" s="657" customFormat="1" ht="15.75" x14ac:dyDescent="0.2">
      <c r="A130" s="658"/>
      <c r="C130" s="589"/>
      <c r="D130" s="659"/>
      <c r="E130" s="659"/>
    </row>
    <row r="131" spans="1:5" s="657" customFormat="1" ht="15.75" x14ac:dyDescent="0.2">
      <c r="A131" s="658"/>
      <c r="C131" s="589"/>
      <c r="D131" s="659"/>
      <c r="E131" s="659"/>
    </row>
    <row r="132" spans="1:5" s="657" customFormat="1" ht="15.75" x14ac:dyDescent="0.2">
      <c r="A132" s="658"/>
      <c r="C132" s="589"/>
      <c r="D132" s="659"/>
      <c r="E132" s="659"/>
    </row>
    <row r="133" spans="1:5" s="657" customFormat="1" ht="15.75" x14ac:dyDescent="0.2">
      <c r="A133" s="658"/>
      <c r="C133" s="589"/>
      <c r="D133" s="659"/>
      <c r="E133" s="659"/>
    </row>
    <row r="134" spans="1:5" s="657" customFormat="1" ht="15.75" x14ac:dyDescent="0.2">
      <c r="A134" s="658"/>
      <c r="C134" s="589"/>
      <c r="D134" s="659"/>
      <c r="E134" s="659"/>
    </row>
    <row r="135" spans="1:5" s="657" customFormat="1" ht="15.75" x14ac:dyDescent="0.2">
      <c r="A135" s="658"/>
      <c r="C135" s="589"/>
      <c r="D135" s="659"/>
      <c r="E135" s="659"/>
    </row>
    <row r="136" spans="1:5" s="657" customFormat="1" ht="15.75" x14ac:dyDescent="0.2">
      <c r="A136" s="658"/>
      <c r="C136" s="589"/>
      <c r="D136" s="659"/>
      <c r="E136" s="659"/>
    </row>
    <row r="137" spans="1:5" s="657" customFormat="1" ht="15.75" x14ac:dyDescent="0.2">
      <c r="A137" s="658"/>
      <c r="C137" s="589"/>
      <c r="D137" s="659"/>
      <c r="E137" s="659"/>
    </row>
    <row r="138" spans="1:5" s="657" customFormat="1" ht="15.75" x14ac:dyDescent="0.2">
      <c r="A138" s="658"/>
      <c r="C138" s="589"/>
      <c r="D138" s="659"/>
      <c r="E138" s="659"/>
    </row>
    <row r="139" spans="1:5" s="657" customFormat="1" ht="15.75" x14ac:dyDescent="0.2">
      <c r="A139" s="658"/>
      <c r="C139" s="589"/>
      <c r="D139" s="659"/>
      <c r="E139" s="659"/>
    </row>
    <row r="140" spans="1:5" s="657" customFormat="1" ht="15.75" x14ac:dyDescent="0.2">
      <c r="A140" s="658"/>
      <c r="C140" s="589"/>
      <c r="D140" s="659"/>
      <c r="E140" s="659"/>
    </row>
    <row r="141" spans="1:5" s="657" customFormat="1" ht="15.75" x14ac:dyDescent="0.2">
      <c r="A141" s="658"/>
      <c r="C141" s="589"/>
      <c r="D141" s="659"/>
      <c r="E141" s="659"/>
    </row>
    <row r="142" spans="1:5" s="657" customFormat="1" ht="15.75" x14ac:dyDescent="0.2">
      <c r="A142" s="658"/>
      <c r="C142" s="589"/>
      <c r="D142" s="659"/>
      <c r="E142" s="659"/>
    </row>
    <row r="143" spans="1:5" s="657" customFormat="1" ht="15.75" x14ac:dyDescent="0.2">
      <c r="A143" s="658"/>
      <c r="C143" s="589"/>
      <c r="D143" s="659"/>
      <c r="E143" s="659"/>
    </row>
    <row r="144" spans="1:5" s="657" customFormat="1" ht="15.75" x14ac:dyDescent="0.2">
      <c r="A144" s="658"/>
      <c r="C144" s="589"/>
      <c r="D144" s="659"/>
      <c r="E144" s="659"/>
    </row>
    <row r="145" spans="1:5" s="657" customFormat="1" ht="15.75" x14ac:dyDescent="0.2">
      <c r="A145" s="658"/>
      <c r="C145" s="589"/>
      <c r="D145" s="659"/>
      <c r="E145" s="659"/>
    </row>
    <row r="146" spans="1:5" s="657" customFormat="1" ht="15.75" x14ac:dyDescent="0.2">
      <c r="A146" s="658"/>
      <c r="C146" s="589"/>
      <c r="D146" s="659"/>
      <c r="E146" s="659"/>
    </row>
    <row r="147" spans="1:5" s="657" customFormat="1" ht="15.75" x14ac:dyDescent="0.2">
      <c r="A147" s="658"/>
      <c r="C147" s="589"/>
      <c r="D147" s="659"/>
      <c r="E147" s="659"/>
    </row>
    <row r="148" spans="1:5" s="657" customFormat="1" ht="15.75" x14ac:dyDescent="0.2">
      <c r="A148" s="658"/>
      <c r="C148" s="589"/>
      <c r="D148" s="659"/>
      <c r="E148" s="659"/>
    </row>
    <row r="149" spans="1:5" s="657" customFormat="1" ht="15.75" x14ac:dyDescent="0.2">
      <c r="A149" s="658"/>
      <c r="C149" s="589"/>
      <c r="D149" s="659"/>
      <c r="E149" s="659"/>
    </row>
    <row r="150" spans="1:5" s="657" customFormat="1" ht="15.75" x14ac:dyDescent="0.2">
      <c r="A150" s="658"/>
      <c r="C150" s="589"/>
      <c r="D150" s="659"/>
      <c r="E150" s="659"/>
    </row>
    <row r="151" spans="1:5" s="657" customFormat="1" ht="15.75" x14ac:dyDescent="0.2">
      <c r="A151" s="658"/>
      <c r="C151" s="589"/>
      <c r="D151" s="659"/>
      <c r="E151" s="659"/>
    </row>
    <row r="152" spans="1:5" s="657" customFormat="1" ht="15.75" x14ac:dyDescent="0.2">
      <c r="A152" s="658"/>
      <c r="C152" s="589"/>
      <c r="D152" s="659"/>
      <c r="E152" s="659"/>
    </row>
    <row r="153" spans="1:5" s="657" customFormat="1" ht="15.75" x14ac:dyDescent="0.2">
      <c r="A153" s="658"/>
      <c r="C153" s="589"/>
      <c r="D153" s="659"/>
      <c r="E153" s="659"/>
    </row>
    <row r="154" spans="1:5" s="657" customFormat="1" ht="15.75" x14ac:dyDescent="0.2">
      <c r="A154" s="658"/>
      <c r="C154" s="589"/>
      <c r="D154" s="659"/>
      <c r="E154" s="659"/>
    </row>
    <row r="155" spans="1:5" s="657" customFormat="1" ht="15.75" x14ac:dyDescent="0.2">
      <c r="A155" s="658"/>
      <c r="C155" s="589"/>
      <c r="D155" s="659"/>
      <c r="E155" s="659"/>
    </row>
    <row r="156" spans="1:5" s="657" customFormat="1" ht="15.75" x14ac:dyDescent="0.2">
      <c r="A156" s="658"/>
      <c r="C156" s="589"/>
      <c r="D156" s="659"/>
      <c r="E156" s="659"/>
    </row>
    <row r="157" spans="1:5" s="657" customFormat="1" ht="15.75" x14ac:dyDescent="0.2">
      <c r="A157" s="658"/>
      <c r="C157" s="589"/>
      <c r="D157" s="659"/>
      <c r="E157" s="659"/>
    </row>
    <row r="158" spans="1:5" s="657" customFormat="1" ht="15.75" x14ac:dyDescent="0.2">
      <c r="A158" s="658"/>
      <c r="C158" s="589"/>
      <c r="D158" s="659"/>
      <c r="E158" s="659"/>
    </row>
    <row r="159" spans="1:5" s="657" customFormat="1" ht="15.75" x14ac:dyDescent="0.2">
      <c r="A159" s="658"/>
      <c r="C159" s="589"/>
      <c r="D159" s="659"/>
      <c r="E159" s="659"/>
    </row>
    <row r="160" spans="1:5" s="657" customFormat="1" ht="15.75" x14ac:dyDescent="0.2">
      <c r="A160" s="658"/>
      <c r="C160" s="589"/>
      <c r="D160" s="659"/>
      <c r="E160" s="659"/>
    </row>
    <row r="161" spans="1:5" s="657" customFormat="1" ht="15.75" x14ac:dyDescent="0.2">
      <c r="A161" s="658"/>
      <c r="C161" s="589"/>
      <c r="D161" s="659"/>
      <c r="E161" s="659"/>
    </row>
    <row r="162" spans="1:5" s="657" customFormat="1" ht="15.75" x14ac:dyDescent="0.2">
      <c r="A162" s="658"/>
      <c r="C162" s="589"/>
      <c r="D162" s="659"/>
      <c r="E162" s="659"/>
    </row>
    <row r="163" spans="1:5" s="657" customFormat="1" ht="15.75" x14ac:dyDescent="0.2">
      <c r="A163" s="658"/>
      <c r="C163" s="589"/>
      <c r="D163" s="659"/>
      <c r="E163" s="659"/>
    </row>
    <row r="164" spans="1:5" s="657" customFormat="1" ht="15.75" x14ac:dyDescent="0.2">
      <c r="A164" s="658"/>
      <c r="C164" s="589"/>
      <c r="D164" s="659"/>
      <c r="E164" s="659"/>
    </row>
    <row r="165" spans="1:5" s="657" customFormat="1" ht="15.75" x14ac:dyDescent="0.2">
      <c r="A165" s="658"/>
      <c r="C165" s="589"/>
      <c r="D165" s="659"/>
      <c r="E165" s="659"/>
    </row>
    <row r="166" spans="1:5" s="657" customFormat="1" ht="15.75" x14ac:dyDescent="0.2">
      <c r="A166" s="658"/>
      <c r="C166" s="589"/>
      <c r="D166" s="659"/>
      <c r="E166" s="659"/>
    </row>
    <row r="167" spans="1:5" s="657" customFormat="1" ht="15.75" x14ac:dyDescent="0.2">
      <c r="A167" s="658"/>
      <c r="C167" s="589"/>
      <c r="D167" s="659"/>
      <c r="E167" s="659"/>
    </row>
    <row r="168" spans="1:5" s="657" customFormat="1" ht="15.75" x14ac:dyDescent="0.2">
      <c r="A168" s="658"/>
      <c r="C168" s="589"/>
      <c r="D168" s="659"/>
      <c r="E168" s="659"/>
    </row>
    <row r="169" spans="1:5" s="657" customFormat="1" ht="15.75" x14ac:dyDescent="0.2">
      <c r="A169" s="658"/>
      <c r="C169" s="589"/>
      <c r="D169" s="659"/>
      <c r="E169" s="659"/>
    </row>
    <row r="170" spans="1:5" s="657" customFormat="1" ht="15.75" x14ac:dyDescent="0.2">
      <c r="A170" s="658"/>
      <c r="C170" s="589"/>
      <c r="D170" s="659"/>
      <c r="E170" s="659"/>
    </row>
    <row r="171" spans="1:5" s="657" customFormat="1" ht="15.75" x14ac:dyDescent="0.2">
      <c r="A171" s="658"/>
      <c r="C171" s="589"/>
      <c r="D171" s="659"/>
      <c r="E171" s="659"/>
    </row>
    <row r="172" spans="1:5" s="657" customFormat="1" ht="15.75" x14ac:dyDescent="0.2">
      <c r="A172" s="658"/>
      <c r="C172" s="589"/>
      <c r="D172" s="659"/>
      <c r="E172" s="659"/>
    </row>
    <row r="173" spans="1:5" s="657" customFormat="1" ht="15.75" x14ac:dyDescent="0.2">
      <c r="A173" s="658"/>
      <c r="C173" s="589"/>
      <c r="D173" s="659"/>
      <c r="E173" s="659"/>
    </row>
    <row r="174" spans="1:5" s="657" customFormat="1" ht="15.75" x14ac:dyDescent="0.2">
      <c r="A174" s="658"/>
      <c r="C174" s="589"/>
      <c r="D174" s="659"/>
      <c r="E174" s="659"/>
    </row>
    <row r="175" spans="1:5" s="657" customFormat="1" ht="15.75" x14ac:dyDescent="0.2">
      <c r="A175" s="658"/>
      <c r="C175" s="589"/>
      <c r="D175" s="659"/>
      <c r="E175" s="659"/>
    </row>
    <row r="176" spans="1:5" s="657" customFormat="1" ht="15.75" x14ac:dyDescent="0.2">
      <c r="A176" s="658"/>
      <c r="C176" s="589"/>
      <c r="D176" s="659"/>
      <c r="E176" s="659"/>
    </row>
    <row r="177" spans="1:5" s="657" customFormat="1" ht="15.75" x14ac:dyDescent="0.2">
      <c r="A177" s="658"/>
      <c r="C177" s="589"/>
      <c r="D177" s="659"/>
      <c r="E177" s="659"/>
    </row>
    <row r="178" spans="1:5" s="657" customFormat="1" ht="15.75" x14ac:dyDescent="0.2">
      <c r="A178" s="658"/>
      <c r="C178" s="589"/>
      <c r="D178" s="659"/>
      <c r="E178" s="659"/>
    </row>
    <row r="179" spans="1:5" s="657" customFormat="1" ht="15.75" x14ac:dyDescent="0.2">
      <c r="A179" s="658"/>
      <c r="C179" s="589"/>
      <c r="D179" s="659"/>
      <c r="E179" s="659"/>
    </row>
    <row r="180" spans="1:5" s="657" customFormat="1" ht="15.75" x14ac:dyDescent="0.2">
      <c r="A180" s="658"/>
      <c r="C180" s="589"/>
      <c r="D180" s="659"/>
      <c r="E180" s="659"/>
    </row>
    <row r="181" spans="1:5" s="657" customFormat="1" ht="15.75" x14ac:dyDescent="0.2">
      <c r="A181" s="658"/>
      <c r="C181" s="589"/>
      <c r="D181" s="659"/>
      <c r="E181" s="659"/>
    </row>
    <row r="182" spans="1:5" s="657" customFormat="1" ht="15.75" x14ac:dyDescent="0.2">
      <c r="A182" s="658"/>
      <c r="C182" s="589"/>
      <c r="D182" s="659"/>
      <c r="E182" s="659"/>
    </row>
    <row r="183" spans="1:5" s="657" customFormat="1" ht="15.75" x14ac:dyDescent="0.2">
      <c r="A183" s="658"/>
      <c r="C183" s="589"/>
      <c r="D183" s="659"/>
      <c r="E183" s="659"/>
    </row>
    <row r="184" spans="1:5" s="657" customFormat="1" ht="15.75" x14ac:dyDescent="0.2">
      <c r="A184" s="658"/>
      <c r="C184" s="589"/>
      <c r="D184" s="659"/>
      <c r="E184" s="659"/>
    </row>
    <row r="185" spans="1:5" s="657" customFormat="1" ht="15.75" x14ac:dyDescent="0.2">
      <c r="A185" s="658"/>
      <c r="C185" s="589"/>
      <c r="D185" s="659"/>
      <c r="E185" s="659"/>
    </row>
    <row r="186" spans="1:5" s="657" customFormat="1" ht="15.75" x14ac:dyDescent="0.2">
      <c r="A186" s="658"/>
      <c r="C186" s="589"/>
      <c r="D186" s="659"/>
      <c r="E186" s="659"/>
    </row>
    <row r="187" spans="1:5" s="657" customFormat="1" ht="15.75" x14ac:dyDescent="0.2">
      <c r="A187" s="658"/>
      <c r="C187" s="589"/>
      <c r="D187" s="659"/>
      <c r="E187" s="659"/>
    </row>
    <row r="188" spans="1:5" s="657" customFormat="1" ht="15.75" x14ac:dyDescent="0.2">
      <c r="A188" s="658"/>
      <c r="C188" s="589"/>
      <c r="D188" s="659"/>
      <c r="E188" s="659"/>
    </row>
    <row r="189" spans="1:5" s="657" customFormat="1" ht="15.75" x14ac:dyDescent="0.2">
      <c r="A189" s="658"/>
      <c r="C189" s="589"/>
      <c r="D189" s="659"/>
      <c r="E189" s="659"/>
    </row>
    <row r="190" spans="1:5" s="657" customFormat="1" ht="15.75" x14ac:dyDescent="0.2">
      <c r="A190" s="658"/>
      <c r="C190" s="589"/>
      <c r="D190" s="659"/>
      <c r="E190" s="659"/>
    </row>
    <row r="191" spans="1:5" s="657" customFormat="1" ht="15.75" x14ac:dyDescent="0.2">
      <c r="A191" s="658"/>
      <c r="C191" s="589"/>
      <c r="D191" s="659"/>
      <c r="E191" s="659"/>
    </row>
    <row r="192" spans="1:5" s="657" customFormat="1" ht="15.75" x14ac:dyDescent="0.2">
      <c r="A192" s="658"/>
      <c r="C192" s="589"/>
      <c r="D192" s="659"/>
      <c r="E192" s="659"/>
    </row>
    <row r="193" spans="1:5" s="657" customFormat="1" ht="15.75" x14ac:dyDescent="0.2">
      <c r="A193" s="658"/>
      <c r="C193" s="589"/>
      <c r="D193" s="659"/>
      <c r="E193" s="659"/>
    </row>
    <row r="194" spans="1:5" s="657" customFormat="1" ht="15.75" x14ac:dyDescent="0.2">
      <c r="A194" s="658"/>
      <c r="C194" s="589"/>
      <c r="D194" s="659"/>
      <c r="E194" s="659"/>
    </row>
    <row r="195" spans="1:5" s="657" customFormat="1" ht="15.75" x14ac:dyDescent="0.2">
      <c r="A195" s="658"/>
      <c r="C195" s="589"/>
      <c r="D195" s="659"/>
      <c r="E195" s="659"/>
    </row>
    <row r="196" spans="1:5" s="657" customFormat="1" ht="15.75" x14ac:dyDescent="0.2">
      <c r="A196" s="658"/>
      <c r="C196" s="589"/>
      <c r="D196" s="659"/>
      <c r="E196" s="659"/>
    </row>
    <row r="197" spans="1:5" s="657" customFormat="1" ht="15.75" x14ac:dyDescent="0.2">
      <c r="A197" s="658"/>
      <c r="C197" s="589"/>
      <c r="D197" s="659"/>
      <c r="E197" s="659"/>
    </row>
    <row r="198" spans="1:5" s="657" customFormat="1" ht="15.75" x14ac:dyDescent="0.2">
      <c r="A198" s="658"/>
      <c r="C198" s="589"/>
      <c r="D198" s="659"/>
      <c r="E198" s="659"/>
    </row>
    <row r="199" spans="1:5" s="657" customFormat="1" ht="15.75" x14ac:dyDescent="0.2">
      <c r="A199" s="658"/>
      <c r="C199" s="589"/>
      <c r="D199" s="659"/>
      <c r="E199" s="659"/>
    </row>
    <row r="200" spans="1:5" s="657" customFormat="1" ht="15.75" x14ac:dyDescent="0.2">
      <c r="A200" s="658"/>
      <c r="C200" s="589"/>
      <c r="D200" s="659"/>
      <c r="E200" s="659"/>
    </row>
    <row r="201" spans="1:5" s="657" customFormat="1" ht="15.75" x14ac:dyDescent="0.2">
      <c r="A201" s="658"/>
      <c r="C201" s="589"/>
      <c r="D201" s="659"/>
      <c r="E201" s="659"/>
    </row>
    <row r="202" spans="1:5" s="657" customFormat="1" ht="15.75" x14ac:dyDescent="0.2">
      <c r="A202" s="658"/>
      <c r="C202" s="589"/>
      <c r="D202" s="659"/>
      <c r="E202" s="659"/>
    </row>
    <row r="203" spans="1:5" s="657" customFormat="1" ht="15.75" x14ac:dyDescent="0.2">
      <c r="A203" s="658"/>
      <c r="C203" s="589"/>
      <c r="D203" s="659"/>
      <c r="E203" s="659"/>
    </row>
    <row r="204" spans="1:5" s="657" customFormat="1" ht="15.75" x14ac:dyDescent="0.2">
      <c r="A204" s="658"/>
      <c r="C204" s="589"/>
      <c r="D204" s="659"/>
      <c r="E204" s="659"/>
    </row>
    <row r="205" spans="1:5" s="657" customFormat="1" ht="15.75" x14ac:dyDescent="0.2">
      <c r="A205" s="658"/>
      <c r="C205" s="589"/>
      <c r="D205" s="659"/>
      <c r="E205" s="659"/>
    </row>
    <row r="206" spans="1:5" s="657" customFormat="1" ht="15.75" x14ac:dyDescent="0.2">
      <c r="A206" s="658"/>
      <c r="C206" s="589"/>
      <c r="D206" s="659"/>
      <c r="E206" s="659"/>
    </row>
    <row r="207" spans="1:5" s="657" customFormat="1" ht="15.75" x14ac:dyDescent="0.2">
      <c r="A207" s="658"/>
      <c r="C207" s="589"/>
      <c r="D207" s="659"/>
      <c r="E207" s="659"/>
    </row>
    <row r="208" spans="1:5" s="657" customFormat="1" ht="15.75" x14ac:dyDescent="0.2">
      <c r="A208" s="658"/>
      <c r="C208" s="589"/>
      <c r="D208" s="659"/>
      <c r="E208" s="659"/>
    </row>
    <row r="209" spans="1:5" s="657" customFormat="1" ht="15.75" x14ac:dyDescent="0.2">
      <c r="A209" s="658"/>
      <c r="C209" s="589"/>
      <c r="D209" s="659"/>
      <c r="E209" s="659"/>
    </row>
    <row r="210" spans="1:5" s="657" customFormat="1" ht="15.75" x14ac:dyDescent="0.2">
      <c r="A210" s="658"/>
      <c r="C210" s="589"/>
      <c r="D210" s="659"/>
      <c r="E210" s="659"/>
    </row>
    <row r="211" spans="1:5" s="657" customFormat="1" ht="15.75" x14ac:dyDescent="0.2">
      <c r="A211" s="658"/>
      <c r="C211" s="589"/>
      <c r="D211" s="659"/>
      <c r="E211" s="659"/>
    </row>
    <row r="212" spans="1:5" s="657" customFormat="1" ht="15.75" x14ac:dyDescent="0.2">
      <c r="A212" s="658"/>
      <c r="C212" s="589"/>
      <c r="D212" s="659"/>
      <c r="E212" s="659"/>
    </row>
    <row r="213" spans="1:5" s="657" customFormat="1" ht="15.75" x14ac:dyDescent="0.2">
      <c r="A213" s="658"/>
      <c r="C213" s="589"/>
      <c r="D213" s="659"/>
      <c r="E213" s="659"/>
    </row>
    <row r="214" spans="1:5" s="657" customFormat="1" ht="15.75" x14ac:dyDescent="0.2">
      <c r="A214" s="658"/>
      <c r="C214" s="589"/>
      <c r="D214" s="659"/>
      <c r="E214" s="659"/>
    </row>
    <row r="215" spans="1:5" s="657" customFormat="1" ht="15.75" x14ac:dyDescent="0.2">
      <c r="A215" s="658"/>
      <c r="C215" s="589"/>
      <c r="D215" s="659"/>
      <c r="E215" s="659"/>
    </row>
    <row r="216" spans="1:5" s="657" customFormat="1" ht="15.75" x14ac:dyDescent="0.2">
      <c r="A216" s="658"/>
      <c r="C216" s="589"/>
      <c r="D216" s="659"/>
      <c r="E216" s="659"/>
    </row>
    <row r="217" spans="1:5" s="657" customFormat="1" ht="15.75" x14ac:dyDescent="0.2">
      <c r="A217" s="658"/>
      <c r="C217" s="589"/>
      <c r="D217" s="659"/>
      <c r="E217" s="659"/>
    </row>
    <row r="218" spans="1:5" s="657" customFormat="1" ht="15.75" x14ac:dyDescent="0.2">
      <c r="A218" s="658"/>
      <c r="C218" s="589"/>
      <c r="D218" s="659"/>
      <c r="E218" s="659"/>
    </row>
    <row r="219" spans="1:5" s="657" customFormat="1" ht="15.75" x14ac:dyDescent="0.2">
      <c r="A219" s="658"/>
      <c r="C219" s="589"/>
      <c r="D219" s="659"/>
      <c r="E219" s="659"/>
    </row>
    <row r="220" spans="1:5" s="657" customFormat="1" ht="15.75" x14ac:dyDescent="0.2">
      <c r="A220" s="658"/>
      <c r="C220" s="589"/>
      <c r="D220" s="659"/>
      <c r="E220" s="659"/>
    </row>
    <row r="221" spans="1:5" s="657" customFormat="1" ht="15.75" x14ac:dyDescent="0.2">
      <c r="A221" s="658"/>
      <c r="C221" s="589"/>
      <c r="D221" s="659"/>
      <c r="E221" s="659"/>
    </row>
    <row r="222" spans="1:5" s="657" customFormat="1" ht="15.75" x14ac:dyDescent="0.2">
      <c r="A222" s="658"/>
      <c r="C222" s="589"/>
      <c r="D222" s="659"/>
      <c r="E222" s="659"/>
    </row>
    <row r="223" spans="1:5" s="657" customFormat="1" ht="15.75" x14ac:dyDescent="0.2">
      <c r="A223" s="658"/>
      <c r="C223" s="589"/>
      <c r="D223" s="659"/>
      <c r="E223" s="659"/>
    </row>
    <row r="224" spans="1:5" s="657" customFormat="1" ht="15.75" x14ac:dyDescent="0.2">
      <c r="A224" s="658"/>
      <c r="C224" s="589"/>
      <c r="D224" s="659"/>
      <c r="E224" s="659"/>
    </row>
    <row r="225" spans="1:5" s="657" customFormat="1" ht="15.75" x14ac:dyDescent="0.2">
      <c r="A225" s="658"/>
      <c r="C225" s="589"/>
      <c r="D225" s="659"/>
      <c r="E225" s="659"/>
    </row>
    <row r="226" spans="1:5" s="657" customFormat="1" ht="15.75" x14ac:dyDescent="0.2">
      <c r="A226" s="658"/>
      <c r="C226" s="589"/>
      <c r="D226" s="659"/>
      <c r="E226" s="659"/>
    </row>
    <row r="227" spans="1:5" s="657" customFormat="1" ht="15.75" x14ac:dyDescent="0.2">
      <c r="A227" s="658"/>
      <c r="C227" s="589"/>
      <c r="D227" s="659"/>
      <c r="E227" s="659"/>
    </row>
    <row r="228" spans="1:5" s="657" customFormat="1" ht="15.75" x14ac:dyDescent="0.2">
      <c r="A228" s="658"/>
      <c r="C228" s="589"/>
      <c r="D228" s="659"/>
      <c r="E228" s="659"/>
    </row>
    <row r="229" spans="1:5" s="657" customFormat="1" ht="15.75" x14ac:dyDescent="0.2">
      <c r="A229" s="658"/>
      <c r="C229" s="589"/>
      <c r="D229" s="659"/>
      <c r="E229" s="659"/>
    </row>
    <row r="230" spans="1:5" s="657" customFormat="1" ht="15.75" x14ac:dyDescent="0.2">
      <c r="A230" s="658"/>
      <c r="C230" s="589"/>
      <c r="D230" s="659"/>
      <c r="E230" s="659"/>
    </row>
    <row r="231" spans="1:5" s="657" customFormat="1" ht="15.75" x14ac:dyDescent="0.2">
      <c r="A231" s="658"/>
      <c r="C231" s="589"/>
      <c r="D231" s="659"/>
      <c r="E231" s="659"/>
    </row>
    <row r="232" spans="1:5" s="657" customFormat="1" ht="15.75" x14ac:dyDescent="0.2">
      <c r="A232" s="658"/>
      <c r="C232" s="589"/>
      <c r="D232" s="659"/>
      <c r="E232" s="659"/>
    </row>
    <row r="233" spans="1:5" s="657" customFormat="1" ht="15.75" x14ac:dyDescent="0.2">
      <c r="A233" s="658"/>
      <c r="C233" s="589"/>
      <c r="D233" s="659"/>
      <c r="E233" s="659"/>
    </row>
    <row r="234" spans="1:5" s="657" customFormat="1" ht="15.75" x14ac:dyDescent="0.2">
      <c r="A234" s="658"/>
      <c r="C234" s="589"/>
      <c r="D234" s="659"/>
      <c r="E234" s="659"/>
    </row>
    <row r="235" spans="1:5" s="657" customFormat="1" ht="15.75" x14ac:dyDescent="0.2">
      <c r="A235" s="658"/>
      <c r="C235" s="589"/>
      <c r="D235" s="659"/>
      <c r="E235" s="659"/>
    </row>
    <row r="236" spans="1:5" s="657" customFormat="1" ht="15.75" x14ac:dyDescent="0.2">
      <c r="A236" s="658"/>
      <c r="C236" s="589"/>
      <c r="D236" s="659"/>
      <c r="E236" s="659"/>
    </row>
    <row r="237" spans="1:5" s="657" customFormat="1" ht="15.75" x14ac:dyDescent="0.2">
      <c r="A237" s="658"/>
      <c r="C237" s="589"/>
      <c r="D237" s="659"/>
      <c r="E237" s="659"/>
    </row>
    <row r="238" spans="1:5" s="657" customFormat="1" ht="15.75" x14ac:dyDescent="0.2">
      <c r="A238" s="658"/>
      <c r="C238" s="589"/>
      <c r="D238" s="659"/>
      <c r="E238" s="659"/>
    </row>
    <row r="239" spans="1:5" s="657" customFormat="1" ht="15.75" x14ac:dyDescent="0.2">
      <c r="A239" s="658"/>
      <c r="C239" s="589"/>
      <c r="D239" s="659"/>
      <c r="E239" s="659"/>
    </row>
    <row r="240" spans="1:5" s="657" customFormat="1" ht="15.75" x14ac:dyDescent="0.2">
      <c r="A240" s="658"/>
      <c r="C240" s="589"/>
      <c r="D240" s="659"/>
      <c r="E240" s="659"/>
    </row>
    <row r="241" spans="1:5" s="657" customFormat="1" ht="15.75" x14ac:dyDescent="0.2">
      <c r="A241" s="658"/>
      <c r="C241" s="589"/>
      <c r="D241" s="659"/>
      <c r="E241" s="659"/>
    </row>
    <row r="242" spans="1:5" s="657" customFormat="1" ht="15.75" x14ac:dyDescent="0.2">
      <c r="A242" s="658"/>
      <c r="C242" s="589"/>
      <c r="D242" s="659"/>
      <c r="E242" s="659"/>
    </row>
    <row r="243" spans="1:5" s="657" customFormat="1" ht="15.75" x14ac:dyDescent="0.2">
      <c r="A243" s="658"/>
      <c r="C243" s="589"/>
      <c r="D243" s="659"/>
      <c r="E243" s="659"/>
    </row>
    <row r="244" spans="1:5" s="657" customFormat="1" ht="15.75" x14ac:dyDescent="0.2">
      <c r="A244" s="658"/>
      <c r="C244" s="589"/>
      <c r="D244" s="659"/>
      <c r="E244" s="659"/>
    </row>
    <row r="245" spans="1:5" s="657" customFormat="1" ht="15.75" x14ac:dyDescent="0.2">
      <c r="A245" s="658"/>
      <c r="C245" s="589"/>
      <c r="D245" s="659"/>
      <c r="E245" s="659"/>
    </row>
    <row r="246" spans="1:5" s="657" customFormat="1" ht="15.75" x14ac:dyDescent="0.2">
      <c r="A246" s="658"/>
      <c r="C246" s="589"/>
      <c r="D246" s="659"/>
      <c r="E246" s="659"/>
    </row>
    <row r="247" spans="1:5" s="657" customFormat="1" ht="15.75" x14ac:dyDescent="0.2">
      <c r="A247" s="658"/>
      <c r="C247" s="589"/>
      <c r="D247" s="659"/>
      <c r="E247" s="659"/>
    </row>
    <row r="248" spans="1:5" s="657" customFormat="1" ht="15.75" x14ac:dyDescent="0.2">
      <c r="A248" s="658"/>
      <c r="C248" s="589"/>
      <c r="D248" s="659"/>
      <c r="E248" s="659"/>
    </row>
    <row r="249" spans="1:5" s="657" customFormat="1" ht="15.75" x14ac:dyDescent="0.2">
      <c r="A249" s="658"/>
      <c r="C249" s="589"/>
      <c r="D249" s="659"/>
      <c r="E249" s="659"/>
    </row>
    <row r="250" spans="1:5" s="657" customFormat="1" ht="15.75" x14ac:dyDescent="0.2">
      <c r="A250" s="658"/>
      <c r="C250" s="589"/>
      <c r="D250" s="659"/>
      <c r="E250" s="659"/>
    </row>
    <row r="251" spans="1:5" s="657" customFormat="1" ht="15.75" x14ac:dyDescent="0.2">
      <c r="A251" s="658"/>
      <c r="C251" s="589"/>
      <c r="D251" s="659"/>
      <c r="E251" s="659"/>
    </row>
    <row r="252" spans="1:5" s="657" customFormat="1" ht="15.75" x14ac:dyDescent="0.2">
      <c r="A252" s="658"/>
      <c r="C252" s="589"/>
      <c r="D252" s="659"/>
      <c r="E252" s="659"/>
    </row>
    <row r="253" spans="1:5" s="657" customFormat="1" ht="15.75" x14ac:dyDescent="0.2">
      <c r="A253" s="658"/>
      <c r="C253" s="589"/>
      <c r="D253" s="659"/>
      <c r="E253" s="659"/>
    </row>
    <row r="254" spans="1:5" s="657" customFormat="1" ht="15.75" x14ac:dyDescent="0.2">
      <c r="A254" s="658"/>
      <c r="C254" s="589"/>
      <c r="D254" s="659"/>
      <c r="E254" s="659"/>
    </row>
    <row r="255" spans="1:5" s="657" customFormat="1" ht="15.75" x14ac:dyDescent="0.2">
      <c r="A255" s="658"/>
      <c r="C255" s="589"/>
      <c r="D255" s="659"/>
      <c r="E255" s="659"/>
    </row>
    <row r="256" spans="1:5" s="657" customFormat="1" ht="15.75" x14ac:dyDescent="0.2">
      <c r="A256" s="658"/>
      <c r="C256" s="589"/>
      <c r="D256" s="659"/>
      <c r="E256" s="659"/>
    </row>
    <row r="257" spans="1:5" s="657" customFormat="1" ht="15.75" x14ac:dyDescent="0.2">
      <c r="A257" s="658"/>
      <c r="C257" s="589"/>
      <c r="D257" s="659"/>
      <c r="E257" s="659"/>
    </row>
    <row r="258" spans="1:5" s="657" customFormat="1" ht="15.75" x14ac:dyDescent="0.2">
      <c r="A258" s="658"/>
      <c r="C258" s="589"/>
      <c r="D258" s="659"/>
      <c r="E258" s="659"/>
    </row>
    <row r="259" spans="1:5" s="657" customFormat="1" ht="15.75" x14ac:dyDescent="0.2">
      <c r="A259" s="658"/>
      <c r="C259" s="589"/>
      <c r="D259" s="659"/>
      <c r="E259" s="659"/>
    </row>
    <row r="260" spans="1:5" s="657" customFormat="1" ht="15.75" x14ac:dyDescent="0.2">
      <c r="A260" s="658"/>
      <c r="C260" s="589"/>
      <c r="D260" s="659"/>
      <c r="E260" s="659"/>
    </row>
    <row r="261" spans="1:5" s="657" customFormat="1" ht="15.75" x14ac:dyDescent="0.2">
      <c r="A261" s="658"/>
      <c r="C261" s="589"/>
      <c r="D261" s="659"/>
      <c r="E261" s="659"/>
    </row>
    <row r="262" spans="1:5" s="657" customFormat="1" ht="15.75" x14ac:dyDescent="0.2">
      <c r="A262" s="658"/>
      <c r="C262" s="589"/>
      <c r="D262" s="659"/>
      <c r="E262" s="659"/>
    </row>
    <row r="263" spans="1:5" s="657" customFormat="1" ht="15.75" x14ac:dyDescent="0.2">
      <c r="A263" s="658"/>
      <c r="C263" s="589"/>
      <c r="D263" s="659"/>
      <c r="E263" s="659"/>
    </row>
    <row r="264" spans="1:5" s="657" customFormat="1" ht="15.75" x14ac:dyDescent="0.2">
      <c r="A264" s="658"/>
      <c r="C264" s="589"/>
      <c r="D264" s="659"/>
      <c r="E264" s="659"/>
    </row>
    <row r="265" spans="1:5" s="657" customFormat="1" ht="15.75" x14ac:dyDescent="0.2">
      <c r="A265" s="658"/>
      <c r="C265" s="589"/>
      <c r="D265" s="659"/>
      <c r="E265" s="659"/>
    </row>
    <row r="266" spans="1:5" s="657" customFormat="1" ht="15.75" x14ac:dyDescent="0.2">
      <c r="A266" s="658"/>
      <c r="C266" s="589"/>
      <c r="D266" s="659"/>
      <c r="E266" s="659"/>
    </row>
    <row r="267" spans="1:5" s="657" customFormat="1" ht="15.75" x14ac:dyDescent="0.2">
      <c r="A267" s="658"/>
      <c r="C267" s="589"/>
      <c r="D267" s="659"/>
      <c r="E267" s="659"/>
    </row>
    <row r="268" spans="1:5" s="657" customFormat="1" ht="15.75" x14ac:dyDescent="0.2">
      <c r="A268" s="658"/>
      <c r="C268" s="589"/>
      <c r="D268" s="659"/>
      <c r="E268" s="659"/>
    </row>
    <row r="269" spans="1:5" s="657" customFormat="1" ht="15.75" x14ac:dyDescent="0.2">
      <c r="A269" s="658"/>
      <c r="C269" s="589"/>
      <c r="D269" s="659"/>
      <c r="E269" s="659"/>
    </row>
    <row r="270" spans="1:5" s="657" customFormat="1" ht="15.75" x14ac:dyDescent="0.2">
      <c r="A270" s="658"/>
      <c r="C270" s="589"/>
      <c r="D270" s="659"/>
      <c r="E270" s="659"/>
    </row>
    <row r="271" spans="1:5" s="657" customFormat="1" ht="15.75" x14ac:dyDescent="0.2">
      <c r="A271" s="658"/>
      <c r="C271" s="589"/>
      <c r="D271" s="659"/>
      <c r="E271" s="659"/>
    </row>
    <row r="272" spans="1:5" s="657" customFormat="1" ht="15.75" x14ac:dyDescent="0.2">
      <c r="A272" s="658"/>
      <c r="C272" s="589"/>
      <c r="D272" s="659"/>
      <c r="E272" s="659"/>
    </row>
    <row r="273" spans="1:5" s="657" customFormat="1" ht="15.75" x14ac:dyDescent="0.2">
      <c r="A273" s="658"/>
      <c r="C273" s="589"/>
      <c r="D273" s="659"/>
      <c r="E273" s="659"/>
    </row>
    <row r="274" spans="1:5" s="657" customFormat="1" ht="15.75" x14ac:dyDescent="0.2">
      <c r="A274" s="658"/>
      <c r="C274" s="589"/>
      <c r="D274" s="659"/>
      <c r="E274" s="659"/>
    </row>
    <row r="275" spans="1:5" s="657" customFormat="1" ht="15.75" x14ac:dyDescent="0.2">
      <c r="A275" s="658"/>
      <c r="C275" s="589"/>
      <c r="D275" s="659"/>
      <c r="E275" s="659"/>
    </row>
    <row r="276" spans="1:5" s="657" customFormat="1" ht="15.75" x14ac:dyDescent="0.2">
      <c r="A276" s="658"/>
      <c r="C276" s="589"/>
      <c r="D276" s="659"/>
      <c r="E276" s="659"/>
    </row>
    <row r="277" spans="1:5" s="657" customFormat="1" ht="15.75" x14ac:dyDescent="0.2">
      <c r="A277" s="658"/>
      <c r="C277" s="589"/>
      <c r="D277" s="659"/>
      <c r="E277" s="659"/>
    </row>
    <row r="278" spans="1:5" s="657" customFormat="1" ht="15.75" x14ac:dyDescent="0.2">
      <c r="A278" s="658"/>
      <c r="C278" s="589"/>
      <c r="D278" s="659"/>
      <c r="E278" s="659"/>
    </row>
    <row r="279" spans="1:5" s="657" customFormat="1" ht="15.75" x14ac:dyDescent="0.2">
      <c r="A279" s="658"/>
      <c r="C279" s="589"/>
      <c r="D279" s="659"/>
      <c r="E279" s="659"/>
    </row>
    <row r="280" spans="1:5" s="657" customFormat="1" ht="15.75" x14ac:dyDescent="0.2">
      <c r="A280" s="658"/>
      <c r="C280" s="589"/>
      <c r="D280" s="659"/>
      <c r="E280" s="659"/>
    </row>
    <row r="281" spans="1:5" s="657" customFormat="1" ht="15.75" x14ac:dyDescent="0.2">
      <c r="A281" s="658"/>
      <c r="C281" s="589"/>
      <c r="D281" s="659"/>
      <c r="E281" s="659"/>
    </row>
    <row r="282" spans="1:5" s="657" customFormat="1" ht="15.75" x14ac:dyDescent="0.2">
      <c r="A282" s="658"/>
      <c r="C282" s="589"/>
      <c r="D282" s="659"/>
      <c r="E282" s="659"/>
    </row>
    <row r="283" spans="1:5" s="657" customFormat="1" ht="15.75" x14ac:dyDescent="0.2">
      <c r="A283" s="658"/>
      <c r="C283" s="589"/>
      <c r="D283" s="659"/>
      <c r="E283" s="659"/>
    </row>
    <row r="284" spans="1:5" s="657" customFormat="1" ht="15.75" x14ac:dyDescent="0.2">
      <c r="A284" s="658"/>
      <c r="C284" s="589"/>
      <c r="D284" s="659"/>
      <c r="E284" s="659"/>
    </row>
    <row r="285" spans="1:5" s="657" customFormat="1" ht="15.75" x14ac:dyDescent="0.2">
      <c r="A285" s="658"/>
      <c r="C285" s="589"/>
      <c r="D285" s="659"/>
      <c r="E285" s="659"/>
    </row>
    <row r="286" spans="1:5" s="657" customFormat="1" ht="15.75" x14ac:dyDescent="0.2">
      <c r="A286" s="658"/>
      <c r="C286" s="589"/>
      <c r="D286" s="659"/>
      <c r="E286" s="659"/>
    </row>
    <row r="287" spans="1:5" s="657" customFormat="1" ht="15.75" x14ac:dyDescent="0.2">
      <c r="A287" s="658"/>
      <c r="C287" s="589"/>
      <c r="D287" s="659"/>
      <c r="E287" s="659"/>
    </row>
    <row r="288" spans="1:5" s="657" customFormat="1" ht="15.75" x14ac:dyDescent="0.2">
      <c r="A288" s="658"/>
      <c r="C288" s="589"/>
      <c r="D288" s="659"/>
      <c r="E288" s="659"/>
    </row>
    <row r="289" spans="1:5" s="657" customFormat="1" ht="15.75" x14ac:dyDescent="0.2">
      <c r="A289" s="658"/>
      <c r="C289" s="589"/>
      <c r="D289" s="659"/>
      <c r="E289" s="659"/>
    </row>
    <row r="290" spans="1:5" s="657" customFormat="1" ht="15.75" x14ac:dyDescent="0.2">
      <c r="A290" s="658"/>
      <c r="C290" s="589"/>
      <c r="D290" s="659"/>
      <c r="E290" s="659"/>
    </row>
    <row r="291" spans="1:5" s="657" customFormat="1" ht="15.75" x14ac:dyDescent="0.2">
      <c r="A291" s="658"/>
      <c r="C291" s="589"/>
      <c r="D291" s="659"/>
      <c r="E291" s="659"/>
    </row>
    <row r="292" spans="1:5" s="657" customFormat="1" ht="15.75" x14ac:dyDescent="0.2">
      <c r="A292" s="658"/>
      <c r="C292" s="589"/>
      <c r="D292" s="659"/>
      <c r="E292" s="659"/>
    </row>
    <row r="293" spans="1:5" s="657" customFormat="1" ht="15.75" x14ac:dyDescent="0.2">
      <c r="A293" s="658"/>
      <c r="C293" s="589"/>
      <c r="D293" s="659"/>
      <c r="E293" s="659"/>
    </row>
    <row r="294" spans="1:5" s="657" customFormat="1" ht="15.75" x14ac:dyDescent="0.2">
      <c r="A294" s="658"/>
      <c r="C294" s="589"/>
      <c r="D294" s="659"/>
      <c r="E294" s="659"/>
    </row>
    <row r="295" spans="1:5" s="657" customFormat="1" ht="15.75" x14ac:dyDescent="0.2">
      <c r="A295" s="658"/>
      <c r="C295" s="589"/>
      <c r="D295" s="659"/>
      <c r="E295" s="659"/>
    </row>
    <row r="296" spans="1:5" s="657" customFormat="1" ht="15.75" x14ac:dyDescent="0.2">
      <c r="A296" s="658"/>
      <c r="C296" s="589"/>
      <c r="D296" s="659"/>
      <c r="E296" s="659"/>
    </row>
    <row r="297" spans="1:5" s="657" customFormat="1" ht="15.75" x14ac:dyDescent="0.2">
      <c r="A297" s="658"/>
      <c r="C297" s="589"/>
      <c r="D297" s="659"/>
      <c r="E297" s="659"/>
    </row>
    <row r="298" spans="1:5" s="657" customFormat="1" ht="15.75" x14ac:dyDescent="0.2">
      <c r="A298" s="658"/>
      <c r="C298" s="589"/>
      <c r="D298" s="659"/>
      <c r="E298" s="659"/>
    </row>
    <row r="299" spans="1:5" s="657" customFormat="1" ht="15.75" x14ac:dyDescent="0.2">
      <c r="A299" s="658"/>
      <c r="C299" s="589"/>
      <c r="D299" s="659"/>
      <c r="E299" s="659"/>
    </row>
    <row r="300" spans="1:5" s="657" customFormat="1" ht="15.75" x14ac:dyDescent="0.2">
      <c r="A300" s="658"/>
      <c r="C300" s="589"/>
      <c r="D300" s="659"/>
      <c r="E300" s="659"/>
    </row>
    <row r="301" spans="1:5" s="657" customFormat="1" ht="15.75" x14ac:dyDescent="0.2">
      <c r="A301" s="658"/>
      <c r="C301" s="589"/>
      <c r="D301" s="659"/>
      <c r="E301" s="659"/>
    </row>
    <row r="302" spans="1:5" s="657" customFormat="1" ht="15.75" x14ac:dyDescent="0.2">
      <c r="A302" s="658"/>
      <c r="C302" s="589"/>
      <c r="D302" s="659"/>
      <c r="E302" s="659"/>
    </row>
    <row r="303" spans="1:5" s="657" customFormat="1" ht="15.75" x14ac:dyDescent="0.2">
      <c r="A303" s="658"/>
      <c r="C303" s="589"/>
      <c r="D303" s="659"/>
      <c r="E303" s="659"/>
    </row>
    <row r="304" spans="1:5" s="657" customFormat="1" ht="15.75" x14ac:dyDescent="0.2">
      <c r="A304" s="658"/>
      <c r="C304" s="589"/>
      <c r="D304" s="659"/>
      <c r="E304" s="659"/>
    </row>
    <row r="305" spans="1:5" s="657" customFormat="1" ht="15.75" x14ac:dyDescent="0.2">
      <c r="A305" s="658"/>
      <c r="C305" s="589"/>
      <c r="D305" s="659"/>
      <c r="E305" s="659"/>
    </row>
    <row r="306" spans="1:5" s="657" customFormat="1" ht="15.75" x14ac:dyDescent="0.2">
      <c r="A306" s="658"/>
      <c r="C306" s="589"/>
      <c r="D306" s="659"/>
      <c r="E306" s="659"/>
    </row>
    <row r="307" spans="1:5" s="657" customFormat="1" ht="15.75" x14ac:dyDescent="0.2">
      <c r="A307" s="658"/>
      <c r="C307" s="589"/>
      <c r="D307" s="659"/>
      <c r="E307" s="659"/>
    </row>
    <row r="308" spans="1:5" s="657" customFormat="1" ht="15.75" x14ac:dyDescent="0.2">
      <c r="A308" s="658"/>
      <c r="C308" s="589"/>
      <c r="D308" s="659"/>
      <c r="E308" s="659"/>
    </row>
    <row r="309" spans="1:5" s="657" customFormat="1" ht="15.75" x14ac:dyDescent="0.2">
      <c r="A309" s="658"/>
      <c r="C309" s="589"/>
      <c r="D309" s="659"/>
      <c r="E309" s="659"/>
    </row>
    <row r="310" spans="1:5" s="657" customFormat="1" ht="15.75" x14ac:dyDescent="0.2">
      <c r="A310" s="658"/>
      <c r="C310" s="589"/>
      <c r="D310" s="659"/>
      <c r="E310" s="659"/>
    </row>
    <row r="311" spans="1:5" s="657" customFormat="1" ht="15.75" x14ac:dyDescent="0.2">
      <c r="A311" s="658"/>
      <c r="C311" s="589"/>
      <c r="D311" s="659"/>
      <c r="E311" s="659"/>
    </row>
    <row r="312" spans="1:5" s="657" customFormat="1" ht="15.75" x14ac:dyDescent="0.2">
      <c r="A312" s="658"/>
      <c r="C312" s="589"/>
      <c r="D312" s="659"/>
      <c r="E312" s="659"/>
    </row>
    <row r="313" spans="1:5" s="657" customFormat="1" ht="15.75" x14ac:dyDescent="0.2">
      <c r="A313" s="658"/>
      <c r="C313" s="589"/>
      <c r="D313" s="659"/>
      <c r="E313" s="659"/>
    </row>
    <row r="314" spans="1:5" s="657" customFormat="1" ht="15.75" x14ac:dyDescent="0.2">
      <c r="A314" s="658"/>
      <c r="C314" s="589"/>
      <c r="D314" s="659"/>
      <c r="E314" s="659"/>
    </row>
    <row r="315" spans="1:5" s="657" customFormat="1" ht="15.75" x14ac:dyDescent="0.2">
      <c r="A315" s="658"/>
      <c r="C315" s="589"/>
      <c r="D315" s="659"/>
      <c r="E315" s="659"/>
    </row>
    <row r="316" spans="1:5" s="657" customFormat="1" ht="15.75" x14ac:dyDescent="0.2">
      <c r="A316" s="658"/>
      <c r="C316" s="589"/>
      <c r="D316" s="659"/>
      <c r="E316" s="659"/>
    </row>
    <row r="317" spans="1:5" s="657" customFormat="1" ht="15.75" x14ac:dyDescent="0.2">
      <c r="A317" s="658"/>
      <c r="C317" s="589"/>
      <c r="D317" s="659"/>
      <c r="E317" s="659"/>
    </row>
    <row r="318" spans="1:5" s="657" customFormat="1" ht="15.75" x14ac:dyDescent="0.2">
      <c r="A318" s="658"/>
      <c r="C318" s="589"/>
      <c r="D318" s="659"/>
      <c r="E318" s="659"/>
    </row>
    <row r="319" spans="1:5" s="657" customFormat="1" ht="15.75" x14ac:dyDescent="0.2">
      <c r="A319" s="658"/>
      <c r="C319" s="589"/>
      <c r="D319" s="659"/>
      <c r="E319" s="659"/>
    </row>
    <row r="320" spans="1:5" s="657" customFormat="1" ht="15.75" x14ac:dyDescent="0.2">
      <c r="A320" s="658"/>
      <c r="C320" s="589"/>
      <c r="D320" s="659"/>
      <c r="E320" s="659"/>
    </row>
    <row r="321" spans="1:5" s="657" customFormat="1" ht="15.75" x14ac:dyDescent="0.2">
      <c r="A321" s="658"/>
      <c r="C321" s="589"/>
      <c r="D321" s="659"/>
      <c r="E321" s="659"/>
    </row>
    <row r="322" spans="1:5" s="657" customFormat="1" ht="15.75" x14ac:dyDescent="0.2">
      <c r="A322" s="658"/>
      <c r="C322" s="589"/>
      <c r="D322" s="659"/>
      <c r="E322" s="659"/>
    </row>
    <row r="323" spans="1:5" s="657" customFormat="1" ht="15.75" x14ac:dyDescent="0.2">
      <c r="A323" s="658"/>
      <c r="C323" s="589"/>
      <c r="D323" s="659"/>
      <c r="E323" s="659"/>
    </row>
    <row r="324" spans="1:5" s="657" customFormat="1" ht="15.75" x14ac:dyDescent="0.2">
      <c r="A324" s="658"/>
      <c r="C324" s="589"/>
      <c r="D324" s="659"/>
      <c r="E324" s="659"/>
    </row>
    <row r="325" spans="1:5" s="657" customFormat="1" ht="15.75" x14ac:dyDescent="0.2">
      <c r="A325" s="658"/>
      <c r="C325" s="589"/>
      <c r="D325" s="659"/>
      <c r="E325" s="659"/>
    </row>
    <row r="326" spans="1:5" s="657" customFormat="1" ht="15.75" x14ac:dyDescent="0.2">
      <c r="A326" s="658"/>
      <c r="C326" s="589"/>
      <c r="D326" s="659"/>
      <c r="E326" s="659"/>
    </row>
    <row r="327" spans="1:5" s="657" customFormat="1" ht="15.75" x14ac:dyDescent="0.2">
      <c r="A327" s="658"/>
      <c r="C327" s="589"/>
      <c r="D327" s="659"/>
      <c r="E327" s="659"/>
    </row>
    <row r="328" spans="1:5" s="657" customFormat="1" ht="15.75" x14ac:dyDescent="0.2">
      <c r="A328" s="658"/>
      <c r="C328" s="589"/>
      <c r="D328" s="659"/>
      <c r="E328" s="659"/>
    </row>
    <row r="329" spans="1:5" s="657" customFormat="1" ht="15.75" x14ac:dyDescent="0.2">
      <c r="A329" s="658"/>
      <c r="C329" s="589"/>
      <c r="D329" s="659"/>
      <c r="E329" s="659"/>
    </row>
    <row r="330" spans="1:5" s="657" customFormat="1" ht="15.75" x14ac:dyDescent="0.2">
      <c r="A330" s="658"/>
      <c r="C330" s="589"/>
      <c r="D330" s="659"/>
      <c r="E330" s="659"/>
    </row>
    <row r="331" spans="1:5" s="657" customFormat="1" ht="15.75" x14ac:dyDescent="0.2">
      <c r="A331" s="658"/>
      <c r="C331" s="589"/>
      <c r="D331" s="659"/>
      <c r="E331" s="659"/>
    </row>
    <row r="332" spans="1:5" s="657" customFormat="1" ht="15.75" x14ac:dyDescent="0.2">
      <c r="A332" s="658"/>
      <c r="C332" s="589"/>
      <c r="D332" s="659"/>
      <c r="E332" s="659"/>
    </row>
    <row r="333" spans="1:5" s="657" customFormat="1" ht="15.75" x14ac:dyDescent="0.2">
      <c r="A333" s="658"/>
      <c r="C333" s="589"/>
      <c r="D333" s="659"/>
      <c r="E333" s="659"/>
    </row>
    <row r="334" spans="1:5" s="657" customFormat="1" ht="15.75" x14ac:dyDescent="0.2">
      <c r="A334" s="658"/>
      <c r="C334" s="589"/>
      <c r="D334" s="659"/>
      <c r="E334" s="659"/>
    </row>
    <row r="335" spans="1:5" s="657" customFormat="1" ht="15.75" x14ac:dyDescent="0.2">
      <c r="A335" s="658"/>
      <c r="C335" s="589"/>
      <c r="D335" s="659"/>
      <c r="E335" s="659"/>
    </row>
    <row r="336" spans="1:5" s="657" customFormat="1" ht="15.75" x14ac:dyDescent="0.2">
      <c r="A336" s="658"/>
      <c r="C336" s="589"/>
      <c r="D336" s="659"/>
      <c r="E336" s="659"/>
    </row>
    <row r="337" spans="1:5" s="657" customFormat="1" ht="15.75" x14ac:dyDescent="0.2">
      <c r="A337" s="658"/>
      <c r="C337" s="589"/>
      <c r="D337" s="659"/>
      <c r="E337" s="659"/>
    </row>
    <row r="338" spans="1:5" s="657" customFormat="1" ht="15.75" x14ac:dyDescent="0.2">
      <c r="A338" s="658"/>
      <c r="C338" s="589"/>
      <c r="D338" s="659"/>
      <c r="E338" s="659"/>
    </row>
    <row r="339" spans="1:5" s="657" customFormat="1" ht="15.75" x14ac:dyDescent="0.2">
      <c r="A339" s="658"/>
      <c r="C339" s="589"/>
      <c r="D339" s="659"/>
      <c r="E339" s="659"/>
    </row>
    <row r="340" spans="1:5" s="657" customFormat="1" ht="15.75" x14ac:dyDescent="0.2">
      <c r="A340" s="658"/>
      <c r="C340" s="589"/>
      <c r="D340" s="659"/>
      <c r="E340" s="659"/>
    </row>
    <row r="341" spans="1:5" s="657" customFormat="1" ht="15.75" x14ac:dyDescent="0.2">
      <c r="A341" s="658"/>
      <c r="C341" s="589"/>
      <c r="D341" s="659"/>
      <c r="E341" s="659"/>
    </row>
    <row r="342" spans="1:5" s="657" customFormat="1" ht="15.75" x14ac:dyDescent="0.2">
      <c r="A342" s="658"/>
      <c r="C342" s="589"/>
      <c r="D342" s="659"/>
      <c r="E342" s="659"/>
    </row>
    <row r="343" spans="1:5" s="657" customFormat="1" ht="15.75" x14ac:dyDescent="0.2">
      <c r="A343" s="658"/>
      <c r="C343" s="589"/>
      <c r="D343" s="659"/>
      <c r="E343" s="659"/>
    </row>
    <row r="344" spans="1:5" s="657" customFormat="1" ht="15.75" x14ac:dyDescent="0.2">
      <c r="A344" s="658"/>
      <c r="C344" s="589"/>
      <c r="D344" s="659"/>
      <c r="E344" s="659"/>
    </row>
    <row r="345" spans="1:5" s="657" customFormat="1" ht="15.75" x14ac:dyDescent="0.2">
      <c r="A345" s="658"/>
      <c r="C345" s="589"/>
      <c r="D345" s="659"/>
      <c r="E345" s="659"/>
    </row>
    <row r="346" spans="1:5" s="657" customFormat="1" ht="15.75" x14ac:dyDescent="0.2">
      <c r="A346" s="658"/>
      <c r="C346" s="589"/>
      <c r="D346" s="659"/>
      <c r="E346" s="659"/>
    </row>
    <row r="347" spans="1:5" s="657" customFormat="1" ht="15.75" x14ac:dyDescent="0.2">
      <c r="A347" s="658"/>
      <c r="C347" s="589"/>
      <c r="D347" s="659"/>
      <c r="E347" s="659"/>
    </row>
    <row r="348" spans="1:5" s="657" customFormat="1" ht="15.75" x14ac:dyDescent="0.2">
      <c r="A348" s="658"/>
      <c r="C348" s="589"/>
      <c r="D348" s="659"/>
      <c r="E348" s="659"/>
    </row>
    <row r="349" spans="1:5" s="657" customFormat="1" ht="15.75" x14ac:dyDescent="0.2">
      <c r="A349" s="658"/>
      <c r="C349" s="589"/>
      <c r="D349" s="659"/>
      <c r="E349" s="659"/>
    </row>
    <row r="350" spans="1:5" s="657" customFormat="1" ht="15.75" x14ac:dyDescent="0.2">
      <c r="A350" s="658"/>
      <c r="C350" s="589"/>
      <c r="D350" s="659"/>
      <c r="E350" s="659"/>
    </row>
    <row r="351" spans="1:5" s="657" customFormat="1" ht="15.75" x14ac:dyDescent="0.2">
      <c r="A351" s="658"/>
      <c r="C351" s="589"/>
      <c r="D351" s="659"/>
      <c r="E351" s="659"/>
    </row>
    <row r="352" spans="1:5" s="657" customFormat="1" ht="15.75" x14ac:dyDescent="0.2">
      <c r="A352" s="658"/>
      <c r="C352" s="589"/>
      <c r="D352" s="659"/>
      <c r="E352" s="659"/>
    </row>
    <row r="353" spans="1:5" s="657" customFormat="1" ht="15.75" x14ac:dyDescent="0.2">
      <c r="A353" s="658"/>
      <c r="C353" s="589"/>
      <c r="D353" s="659"/>
      <c r="E353" s="659"/>
    </row>
    <row r="354" spans="1:5" s="657" customFormat="1" ht="15.75" x14ac:dyDescent="0.2">
      <c r="A354" s="658"/>
      <c r="C354" s="589"/>
      <c r="D354" s="659"/>
      <c r="E354" s="659"/>
    </row>
    <row r="355" spans="1:5" s="657" customFormat="1" ht="15.75" x14ac:dyDescent="0.2">
      <c r="A355" s="658"/>
      <c r="C355" s="589"/>
      <c r="D355" s="659"/>
      <c r="E355" s="659"/>
    </row>
    <row r="356" spans="1:5" s="657" customFormat="1" ht="15.75" x14ac:dyDescent="0.2">
      <c r="A356" s="658"/>
      <c r="C356" s="589"/>
      <c r="D356" s="659"/>
      <c r="E356" s="659"/>
    </row>
    <row r="357" spans="1:5" s="657" customFormat="1" ht="15.75" x14ac:dyDescent="0.2">
      <c r="A357" s="658"/>
      <c r="C357" s="589"/>
      <c r="D357" s="659"/>
      <c r="E357" s="659"/>
    </row>
    <row r="358" spans="1:5" s="657" customFormat="1" ht="15.75" x14ac:dyDescent="0.2">
      <c r="A358" s="658"/>
      <c r="C358" s="589"/>
      <c r="D358" s="659"/>
      <c r="E358" s="659"/>
    </row>
    <row r="359" spans="1:5" s="657" customFormat="1" ht="15.75" x14ac:dyDescent="0.2">
      <c r="A359" s="658"/>
      <c r="C359" s="589"/>
      <c r="D359" s="659"/>
      <c r="E359" s="659"/>
    </row>
    <row r="360" spans="1:5" s="657" customFormat="1" ht="15.75" x14ac:dyDescent="0.2">
      <c r="A360" s="658"/>
      <c r="C360" s="589"/>
      <c r="D360" s="659"/>
      <c r="E360" s="659"/>
    </row>
    <row r="361" spans="1:5" s="657" customFormat="1" ht="15.75" x14ac:dyDescent="0.2">
      <c r="A361" s="658"/>
      <c r="C361" s="589"/>
      <c r="D361" s="659"/>
      <c r="E361" s="659"/>
    </row>
    <row r="362" spans="1:5" s="657" customFormat="1" ht="15.75" x14ac:dyDescent="0.2">
      <c r="A362" s="658"/>
      <c r="C362" s="589"/>
      <c r="D362" s="659"/>
      <c r="E362" s="659"/>
    </row>
    <row r="363" spans="1:5" s="657" customFormat="1" ht="15.75" x14ac:dyDescent="0.2">
      <c r="A363" s="658"/>
      <c r="C363" s="589"/>
      <c r="D363" s="659"/>
      <c r="E363" s="659"/>
    </row>
    <row r="364" spans="1:5" s="657" customFormat="1" ht="15.75" x14ac:dyDescent="0.2">
      <c r="A364" s="658"/>
      <c r="C364" s="589"/>
      <c r="D364" s="659"/>
      <c r="E364" s="659"/>
    </row>
    <row r="365" spans="1:5" s="657" customFormat="1" ht="15.75" x14ac:dyDescent="0.2">
      <c r="A365" s="658"/>
      <c r="C365" s="589"/>
      <c r="D365" s="659"/>
      <c r="E365" s="659"/>
    </row>
    <row r="366" spans="1:5" s="657" customFormat="1" ht="15.75" x14ac:dyDescent="0.2">
      <c r="A366" s="658"/>
      <c r="C366" s="589"/>
      <c r="D366" s="659"/>
      <c r="E366" s="659"/>
    </row>
    <row r="367" spans="1:5" s="657" customFormat="1" ht="15.75" x14ac:dyDescent="0.2">
      <c r="A367" s="658"/>
      <c r="C367" s="589"/>
      <c r="D367" s="659"/>
      <c r="E367" s="659"/>
    </row>
    <row r="368" spans="1:5" s="657" customFormat="1" ht="15.75" x14ac:dyDescent="0.2">
      <c r="A368" s="658"/>
      <c r="C368" s="589"/>
      <c r="D368" s="659"/>
      <c r="E368" s="659"/>
    </row>
    <row r="369" spans="1:5" s="657" customFormat="1" ht="15.75" x14ac:dyDescent="0.2">
      <c r="A369" s="658"/>
      <c r="C369" s="589"/>
      <c r="D369" s="659"/>
      <c r="E369" s="659"/>
    </row>
    <row r="370" spans="1:5" s="657" customFormat="1" ht="15.75" x14ac:dyDescent="0.2">
      <c r="A370" s="658"/>
      <c r="C370" s="589"/>
      <c r="D370" s="659"/>
      <c r="E370" s="659"/>
    </row>
    <row r="371" spans="1:5" s="657" customFormat="1" ht="15.75" x14ac:dyDescent="0.2">
      <c r="A371" s="658"/>
      <c r="C371" s="589"/>
      <c r="D371" s="659"/>
      <c r="E371" s="659"/>
    </row>
    <row r="372" spans="1:5" s="657" customFormat="1" ht="15.75" x14ac:dyDescent="0.2">
      <c r="A372" s="658"/>
      <c r="C372" s="589"/>
      <c r="D372" s="659"/>
      <c r="E372" s="659"/>
    </row>
    <row r="373" spans="1:5" s="657" customFormat="1" ht="15.75" x14ac:dyDescent="0.2">
      <c r="A373" s="658"/>
      <c r="C373" s="589"/>
      <c r="D373" s="659"/>
      <c r="E373" s="659"/>
    </row>
    <row r="374" spans="1:5" s="657" customFormat="1" ht="15.75" x14ac:dyDescent="0.2">
      <c r="A374" s="658"/>
      <c r="C374" s="589"/>
      <c r="D374" s="659"/>
      <c r="E374" s="659"/>
    </row>
    <row r="375" spans="1:5" s="657" customFormat="1" ht="15.75" x14ac:dyDescent="0.2">
      <c r="A375" s="658"/>
      <c r="C375" s="589"/>
      <c r="D375" s="659"/>
      <c r="E375" s="659"/>
    </row>
    <row r="376" spans="1:5" s="657" customFormat="1" ht="15.75" x14ac:dyDescent="0.2">
      <c r="A376" s="658"/>
      <c r="C376" s="589"/>
      <c r="D376" s="659"/>
      <c r="E376" s="659"/>
    </row>
    <row r="377" spans="1:5" s="657" customFormat="1" ht="15.75" x14ac:dyDescent="0.2">
      <c r="A377" s="658"/>
      <c r="C377" s="589"/>
      <c r="D377" s="659"/>
      <c r="E377" s="659"/>
    </row>
    <row r="378" spans="1:5" s="657" customFormat="1" ht="15.75" x14ac:dyDescent="0.2">
      <c r="A378" s="658"/>
      <c r="C378" s="589"/>
      <c r="D378" s="659"/>
      <c r="E378" s="659"/>
    </row>
    <row r="379" spans="1:5" s="657" customFormat="1" ht="15.75" x14ac:dyDescent="0.2">
      <c r="A379" s="658"/>
      <c r="C379" s="589"/>
      <c r="D379" s="659"/>
      <c r="E379" s="659"/>
    </row>
    <row r="380" spans="1:5" s="657" customFormat="1" ht="15.75" x14ac:dyDescent="0.2">
      <c r="A380" s="658"/>
      <c r="C380" s="589"/>
      <c r="D380" s="659"/>
      <c r="E380" s="659"/>
    </row>
    <row r="381" spans="1:5" s="657" customFormat="1" ht="15.75" x14ac:dyDescent="0.2">
      <c r="A381" s="658"/>
      <c r="C381" s="589"/>
      <c r="D381" s="659"/>
      <c r="E381" s="659"/>
    </row>
    <row r="382" spans="1:5" s="657" customFormat="1" ht="15.75" x14ac:dyDescent="0.2">
      <c r="A382" s="658"/>
      <c r="C382" s="589"/>
      <c r="D382" s="659"/>
      <c r="E382" s="659"/>
    </row>
    <row r="383" spans="1:5" s="657" customFormat="1" ht="15.75" x14ac:dyDescent="0.2">
      <c r="A383" s="658"/>
      <c r="C383" s="589"/>
      <c r="D383" s="659"/>
      <c r="E383" s="659"/>
    </row>
    <row r="384" spans="1:5" s="657" customFormat="1" ht="15.75" x14ac:dyDescent="0.2">
      <c r="A384" s="658"/>
      <c r="C384" s="589"/>
      <c r="D384" s="659"/>
      <c r="E384" s="659"/>
    </row>
    <row r="385" spans="1:5" s="657" customFormat="1" ht="15.75" x14ac:dyDescent="0.2">
      <c r="A385" s="658"/>
      <c r="C385" s="589"/>
      <c r="D385" s="659"/>
      <c r="E385" s="659"/>
    </row>
    <row r="386" spans="1:5" s="657" customFormat="1" ht="15.75" x14ac:dyDescent="0.2">
      <c r="A386" s="658"/>
      <c r="C386" s="589"/>
      <c r="D386" s="659"/>
      <c r="E386" s="659"/>
    </row>
    <row r="387" spans="1:5" s="657" customFormat="1" ht="15.75" x14ac:dyDescent="0.2">
      <c r="A387" s="658"/>
      <c r="C387" s="589"/>
      <c r="D387" s="659"/>
      <c r="E387" s="659"/>
    </row>
    <row r="388" spans="1:5" s="657" customFormat="1" ht="15.75" x14ac:dyDescent="0.2">
      <c r="A388" s="658"/>
      <c r="C388" s="589"/>
      <c r="D388" s="659"/>
      <c r="E388" s="659"/>
    </row>
    <row r="389" spans="1:5" s="657" customFormat="1" ht="15.75" x14ac:dyDescent="0.2">
      <c r="A389" s="658"/>
      <c r="C389" s="589"/>
      <c r="D389" s="659"/>
      <c r="E389" s="659"/>
    </row>
    <row r="390" spans="1:5" s="657" customFormat="1" ht="15.75" x14ac:dyDescent="0.2">
      <c r="A390" s="658"/>
      <c r="C390" s="589"/>
      <c r="D390" s="659"/>
      <c r="E390" s="659"/>
    </row>
    <row r="391" spans="1:5" s="657" customFormat="1" ht="15.75" x14ac:dyDescent="0.2">
      <c r="A391" s="658"/>
      <c r="C391" s="589"/>
      <c r="D391" s="659"/>
      <c r="E391" s="659"/>
    </row>
    <row r="392" spans="1:5" s="657" customFormat="1" ht="15.75" x14ac:dyDescent="0.2">
      <c r="A392" s="658"/>
      <c r="C392" s="589"/>
      <c r="D392" s="659"/>
      <c r="E392" s="659"/>
    </row>
    <row r="393" spans="1:5" s="657" customFormat="1" ht="15.75" x14ac:dyDescent="0.2">
      <c r="A393" s="658"/>
      <c r="C393" s="589"/>
      <c r="D393" s="659"/>
      <c r="E393" s="659"/>
    </row>
    <row r="394" spans="1:5" s="657" customFormat="1" ht="15.75" x14ac:dyDescent="0.2">
      <c r="A394" s="658"/>
      <c r="C394" s="589"/>
      <c r="D394" s="659"/>
      <c r="E394" s="659"/>
    </row>
    <row r="395" spans="1:5" s="657" customFormat="1" ht="15.75" x14ac:dyDescent="0.2">
      <c r="A395" s="658"/>
      <c r="C395" s="589"/>
      <c r="D395" s="659"/>
      <c r="E395" s="659"/>
    </row>
    <row r="396" spans="1:5" s="657" customFormat="1" ht="15.75" x14ac:dyDescent="0.2">
      <c r="A396" s="658"/>
      <c r="C396" s="589"/>
      <c r="D396" s="659"/>
      <c r="E396" s="659"/>
    </row>
    <row r="397" spans="1:5" s="657" customFormat="1" ht="15.75" x14ac:dyDescent="0.2">
      <c r="A397" s="658"/>
      <c r="C397" s="589"/>
      <c r="D397" s="659"/>
      <c r="E397" s="659"/>
    </row>
    <row r="398" spans="1:5" s="657" customFormat="1" ht="15.75" x14ac:dyDescent="0.2">
      <c r="A398" s="658"/>
      <c r="C398" s="589"/>
      <c r="D398" s="659"/>
      <c r="E398" s="659"/>
    </row>
    <row r="399" spans="1:5" s="657" customFormat="1" ht="15.75" x14ac:dyDescent="0.2">
      <c r="A399" s="658"/>
      <c r="C399" s="589"/>
      <c r="D399" s="659"/>
      <c r="E399" s="659"/>
    </row>
    <row r="400" spans="1:5" s="657" customFormat="1" ht="15.75" x14ac:dyDescent="0.2">
      <c r="A400" s="658"/>
      <c r="C400" s="589"/>
      <c r="D400" s="659"/>
      <c r="E400" s="659"/>
    </row>
    <row r="401" spans="1:5" s="657" customFormat="1" ht="15.75" x14ac:dyDescent="0.2">
      <c r="A401" s="658"/>
      <c r="C401" s="589"/>
      <c r="D401" s="659"/>
      <c r="E401" s="659"/>
    </row>
    <row r="402" spans="1:5" s="657" customFormat="1" ht="15.75" x14ac:dyDescent="0.2">
      <c r="A402" s="658"/>
      <c r="C402" s="589"/>
      <c r="D402" s="659"/>
      <c r="E402" s="659"/>
    </row>
    <row r="403" spans="1:5" s="657" customFormat="1" ht="15.75" x14ac:dyDescent="0.2">
      <c r="A403" s="658"/>
      <c r="C403" s="589"/>
      <c r="D403" s="659"/>
      <c r="E403" s="659"/>
    </row>
    <row r="404" spans="1:5" s="657" customFormat="1" ht="15.75" x14ac:dyDescent="0.2">
      <c r="A404" s="658"/>
      <c r="C404" s="589"/>
      <c r="D404" s="659"/>
      <c r="E404" s="659"/>
    </row>
    <row r="405" spans="1:5" s="657" customFormat="1" ht="15.75" x14ac:dyDescent="0.2">
      <c r="A405" s="658"/>
      <c r="C405" s="589"/>
      <c r="D405" s="659"/>
      <c r="E405" s="659"/>
    </row>
    <row r="406" spans="1:5" s="657" customFormat="1" ht="15.75" x14ac:dyDescent="0.2">
      <c r="A406" s="658"/>
      <c r="C406" s="589"/>
      <c r="D406" s="659"/>
      <c r="E406" s="659"/>
    </row>
    <row r="407" spans="1:5" s="657" customFormat="1" ht="15.75" x14ac:dyDescent="0.2">
      <c r="A407" s="658"/>
      <c r="C407" s="589"/>
      <c r="D407" s="659"/>
      <c r="E407" s="659"/>
    </row>
    <row r="408" spans="1:5" s="657" customFormat="1" ht="15.75" x14ac:dyDescent="0.2">
      <c r="A408" s="658"/>
      <c r="C408" s="589"/>
      <c r="D408" s="659"/>
      <c r="E408" s="659"/>
    </row>
    <row r="409" spans="1:5" s="657" customFormat="1" ht="15.75" x14ac:dyDescent="0.2">
      <c r="A409" s="658"/>
      <c r="C409" s="589"/>
      <c r="D409" s="659"/>
      <c r="E409" s="659"/>
    </row>
    <row r="410" spans="1:5" s="657" customFormat="1" ht="15.75" x14ac:dyDescent="0.2">
      <c r="A410" s="658"/>
      <c r="C410" s="589"/>
      <c r="D410" s="659"/>
      <c r="E410" s="659"/>
    </row>
    <row r="411" spans="1:5" s="657" customFormat="1" ht="15.75" x14ac:dyDescent="0.2">
      <c r="A411" s="658"/>
      <c r="C411" s="589"/>
      <c r="D411" s="659"/>
      <c r="E411" s="659"/>
    </row>
    <row r="412" spans="1:5" s="657" customFormat="1" ht="15.75" x14ac:dyDescent="0.2">
      <c r="A412" s="658"/>
      <c r="C412" s="589"/>
      <c r="D412" s="659"/>
      <c r="E412" s="659"/>
    </row>
    <row r="413" spans="1:5" s="657" customFormat="1" ht="15.75" x14ac:dyDescent="0.2">
      <c r="A413" s="658"/>
      <c r="C413" s="589"/>
      <c r="D413" s="659"/>
      <c r="E413" s="659"/>
    </row>
    <row r="414" spans="1:5" s="657" customFormat="1" ht="15.75" x14ac:dyDescent="0.2">
      <c r="A414" s="658"/>
      <c r="C414" s="589"/>
      <c r="D414" s="659"/>
      <c r="E414" s="659"/>
    </row>
    <row r="415" spans="1:5" s="657" customFormat="1" ht="15.75" x14ac:dyDescent="0.2">
      <c r="A415" s="658"/>
      <c r="C415" s="589"/>
      <c r="D415" s="659"/>
      <c r="E415" s="659"/>
    </row>
    <row r="416" spans="1:5" s="657" customFormat="1" ht="15.75" x14ac:dyDescent="0.2">
      <c r="A416" s="658"/>
      <c r="C416" s="589"/>
      <c r="D416" s="659"/>
      <c r="E416" s="659"/>
    </row>
    <row r="417" spans="1:5" s="657" customFormat="1" ht="15.75" x14ac:dyDescent="0.2">
      <c r="A417" s="658"/>
      <c r="C417" s="589"/>
      <c r="D417" s="659"/>
      <c r="E417" s="659"/>
    </row>
    <row r="418" spans="1:5" s="657" customFormat="1" ht="15.75" x14ac:dyDescent="0.2">
      <c r="A418" s="658"/>
      <c r="C418" s="589"/>
      <c r="D418" s="659"/>
      <c r="E418" s="659"/>
    </row>
    <row r="419" spans="1:5" s="657" customFormat="1" ht="15.75" x14ac:dyDescent="0.2">
      <c r="A419" s="658"/>
      <c r="C419" s="589"/>
      <c r="D419" s="659"/>
      <c r="E419" s="659"/>
    </row>
    <row r="420" spans="1:5" s="657" customFormat="1" ht="15.75" x14ac:dyDescent="0.2">
      <c r="A420" s="658"/>
      <c r="C420" s="589"/>
      <c r="D420" s="659"/>
      <c r="E420" s="659"/>
    </row>
    <row r="421" spans="1:5" s="657" customFormat="1" ht="15.75" x14ac:dyDescent="0.2">
      <c r="A421" s="658"/>
      <c r="C421" s="589"/>
      <c r="D421" s="659"/>
      <c r="E421" s="659"/>
    </row>
    <row r="422" spans="1:5" s="657" customFormat="1" ht="15.75" x14ac:dyDescent="0.2">
      <c r="A422" s="658"/>
      <c r="C422" s="589"/>
      <c r="D422" s="659"/>
      <c r="E422" s="65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3"/>
  <sheetViews>
    <sheetView showGridLines="0" tabSelected="1" zoomScale="80" zoomScaleNormal="80" zoomScaleSheetLayoutView="80" workbookViewId="0">
      <selection activeCell="A14" sqref="A14"/>
    </sheetView>
  </sheetViews>
  <sheetFormatPr defaultRowHeight="15" x14ac:dyDescent="0.25"/>
  <cols>
    <col min="1" max="1" width="32.42578125" customWidth="1"/>
    <col min="2" max="2" width="78.140625" customWidth="1"/>
    <col min="3" max="3" width="1.42578125" customWidth="1"/>
    <col min="8" max="8" width="31" customWidth="1"/>
  </cols>
  <sheetData>
    <row r="1" spans="1:2" x14ac:dyDescent="0.25">
      <c r="A1" s="156"/>
      <c r="B1" s="859"/>
    </row>
    <row r="2" spans="1:2" x14ac:dyDescent="0.25">
      <c r="A2" s="746"/>
      <c r="B2" s="751"/>
    </row>
    <row r="3" spans="1:2" ht="31.5" x14ac:dyDescent="0.5">
      <c r="A3" s="747" t="s">
        <v>1828</v>
      </c>
      <c r="B3" s="751"/>
    </row>
    <row r="4" spans="1:2" x14ac:dyDescent="0.25">
      <c r="A4" s="746"/>
      <c r="B4" s="751"/>
    </row>
    <row r="5" spans="1:2" x14ac:dyDescent="0.25">
      <c r="A5" s="145"/>
      <c r="B5" s="144"/>
    </row>
    <row r="6" spans="1:2" ht="31.5" x14ac:dyDescent="0.5">
      <c r="A6" s="748" t="s">
        <v>1829</v>
      </c>
      <c r="B6" s="144"/>
    </row>
    <row r="7" spans="1:2" ht="31.5" x14ac:dyDescent="0.25">
      <c r="A7" s="749" t="s">
        <v>1830</v>
      </c>
      <c r="B7" s="144"/>
    </row>
    <row r="8" spans="1:2" ht="31.5" x14ac:dyDescent="0.25">
      <c r="A8" s="749" t="s">
        <v>1831</v>
      </c>
      <c r="B8" s="144"/>
    </row>
    <row r="9" spans="1:2" ht="31.5" x14ac:dyDescent="0.25">
      <c r="A9" s="749"/>
      <c r="B9" s="144"/>
    </row>
    <row r="10" spans="1:2" ht="26.25" x14ac:dyDescent="0.4">
      <c r="A10" s="750" t="s">
        <v>1832</v>
      </c>
      <c r="B10" s="144"/>
    </row>
    <row r="11" spans="1:2" x14ac:dyDescent="0.25">
      <c r="A11" s="145"/>
      <c r="B11" s="144"/>
    </row>
    <row r="12" spans="1:2" ht="31.5" x14ac:dyDescent="0.25">
      <c r="A12" s="749" t="s">
        <v>2264</v>
      </c>
      <c r="B12" s="144"/>
    </row>
    <row r="13" spans="1:2" x14ac:dyDescent="0.25">
      <c r="A13" s="145"/>
      <c r="B13" s="144"/>
    </row>
    <row r="14" spans="1:2" x14ac:dyDescent="0.25">
      <c r="A14" s="145"/>
      <c r="B14" s="148"/>
    </row>
    <row r="15" spans="1:2" ht="30" x14ac:dyDescent="0.25">
      <c r="A15" s="752" t="s">
        <v>1833</v>
      </c>
      <c r="B15" s="148" t="s">
        <v>1834</v>
      </c>
    </row>
    <row r="16" spans="1:2" x14ac:dyDescent="0.25">
      <c r="A16" s="210" t="s">
        <v>1835</v>
      </c>
      <c r="B16" s="135" t="s">
        <v>1836</v>
      </c>
    </row>
    <row r="17" spans="1:2" x14ac:dyDescent="0.25">
      <c r="A17" s="210" t="s">
        <v>1837</v>
      </c>
      <c r="B17" s="135" t="s">
        <v>1838</v>
      </c>
    </row>
    <row r="18" spans="1:2" x14ac:dyDescent="0.25">
      <c r="A18" s="210" t="s">
        <v>1839</v>
      </c>
      <c r="B18" s="135" t="s">
        <v>1840</v>
      </c>
    </row>
    <row r="19" spans="1:2" x14ac:dyDescent="0.25">
      <c r="A19" s="210" t="s">
        <v>1841</v>
      </c>
      <c r="B19" s="135" t="s">
        <v>2260</v>
      </c>
    </row>
    <row r="20" spans="1:2" x14ac:dyDescent="0.25">
      <c r="A20" s="210" t="s">
        <v>1842</v>
      </c>
      <c r="B20" s="135" t="s">
        <v>2263</v>
      </c>
    </row>
    <row r="21" spans="1:2" x14ac:dyDescent="0.25">
      <c r="A21" s="210" t="s">
        <v>1843</v>
      </c>
      <c r="B21" s="135" t="s">
        <v>1844</v>
      </c>
    </row>
    <row r="22" spans="1:2" x14ac:dyDescent="0.25">
      <c r="A22" s="210" t="s">
        <v>1845</v>
      </c>
      <c r="B22" s="135" t="s">
        <v>1846</v>
      </c>
    </row>
    <row r="23" spans="1:2" x14ac:dyDescent="0.25">
      <c r="A23" s="146"/>
      <c r="B23" s="148"/>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U25"/>
  <sheetViews>
    <sheetView showGridLines="0" zoomScale="80" zoomScaleNormal="80" workbookViewId="0"/>
  </sheetViews>
  <sheetFormatPr defaultRowHeight="15" x14ac:dyDescent="0.25"/>
  <cols>
    <col min="1" max="2" width="3.85546875" customWidth="1"/>
    <col min="3" max="3" width="20.5703125" customWidth="1"/>
    <col min="4" max="4" width="3.85546875" customWidth="1"/>
    <col min="5" max="5" width="20.5703125" customWidth="1"/>
    <col min="6" max="6" width="3.85546875" customWidth="1"/>
    <col min="7" max="7" width="20.5703125" customWidth="1"/>
    <col min="8" max="8" width="3.85546875" customWidth="1"/>
    <col min="9" max="9" width="20.5703125" customWidth="1"/>
    <col min="10" max="10" width="3.85546875" customWidth="1"/>
    <col min="11" max="11" width="20.5703125" customWidth="1"/>
    <col min="12" max="14" width="3.85546875" customWidth="1"/>
    <col min="15" max="15" width="20.5703125" customWidth="1"/>
    <col min="16" max="16" width="3.85546875" customWidth="1"/>
    <col min="17" max="17" width="20.5703125" customWidth="1"/>
    <col min="18" max="18" width="3.85546875" customWidth="1"/>
    <col min="19" max="19" width="20.5703125" customWidth="1"/>
    <col min="20" max="20" width="3.85546875" customWidth="1"/>
  </cols>
  <sheetData>
    <row r="2" spans="2:21" ht="26.25" x14ac:dyDescent="0.4">
      <c r="B2" s="338" t="s">
        <v>1847</v>
      </c>
      <c r="C2" s="336"/>
      <c r="D2" s="336"/>
      <c r="E2" s="336"/>
      <c r="F2" s="336"/>
      <c r="G2" s="336"/>
      <c r="H2" s="336"/>
      <c r="I2" s="336"/>
      <c r="J2" s="336"/>
      <c r="K2" s="336"/>
      <c r="L2" s="336"/>
      <c r="M2" s="336"/>
      <c r="N2" s="336"/>
      <c r="O2" s="336"/>
      <c r="P2" s="336"/>
      <c r="Q2" s="336"/>
      <c r="R2" s="336"/>
      <c r="S2" s="336"/>
      <c r="T2" s="337"/>
    </row>
    <row r="4" spans="2:21" x14ac:dyDescent="0.25">
      <c r="B4" s="201" t="s">
        <v>1848</v>
      </c>
      <c r="C4" s="780"/>
      <c r="D4" s="780"/>
      <c r="E4" s="780"/>
      <c r="F4" s="780"/>
      <c r="G4" s="780"/>
      <c r="H4" s="780"/>
      <c r="I4" s="780"/>
      <c r="J4" s="780"/>
      <c r="K4" s="780"/>
      <c r="L4" s="780"/>
      <c r="M4" s="780"/>
      <c r="N4" s="780"/>
      <c r="O4" s="780"/>
      <c r="P4" s="780"/>
      <c r="Q4" s="780"/>
      <c r="R4" s="780"/>
      <c r="S4" s="780"/>
      <c r="T4" s="913"/>
    </row>
    <row r="5" spans="2:21" x14ac:dyDescent="0.25">
      <c r="B5" s="203" t="s">
        <v>1849</v>
      </c>
      <c r="C5" s="202"/>
      <c r="D5" s="202"/>
      <c r="E5" s="202"/>
      <c r="F5" s="202"/>
      <c r="G5" s="202"/>
      <c r="H5" s="202"/>
      <c r="I5" s="202"/>
      <c r="J5" s="202"/>
      <c r="K5" s="202"/>
      <c r="L5" s="202"/>
      <c r="M5" s="202"/>
      <c r="N5" s="202"/>
      <c r="O5" s="202"/>
      <c r="P5" s="202"/>
      <c r="Q5" s="202"/>
      <c r="R5" s="202"/>
      <c r="S5" s="202"/>
      <c r="T5" s="204"/>
    </row>
    <row r="6" spans="2:21" x14ac:dyDescent="0.25">
      <c r="R6" s="175"/>
      <c r="S6" s="175"/>
      <c r="T6" s="175"/>
    </row>
    <row r="7" spans="2:21" x14ac:dyDescent="0.25">
      <c r="B7" s="201"/>
      <c r="C7" s="780"/>
      <c r="D7" s="780"/>
      <c r="E7" s="780"/>
      <c r="F7" s="780"/>
      <c r="G7" s="780"/>
      <c r="H7" s="780"/>
      <c r="I7" s="780"/>
      <c r="J7" s="780"/>
      <c r="K7" s="780"/>
      <c r="L7" s="913"/>
      <c r="N7" s="201"/>
      <c r="O7" s="780"/>
      <c r="P7" s="780"/>
      <c r="Q7" s="780"/>
      <c r="R7" s="199"/>
      <c r="S7" s="199"/>
      <c r="T7" s="199"/>
      <c r="U7" s="145"/>
    </row>
    <row r="8" spans="2:21" ht="47.25" x14ac:dyDescent="0.25">
      <c r="B8" s="205"/>
      <c r="C8" s="323" t="s">
        <v>1850</v>
      </c>
      <c r="D8" s="402"/>
      <c r="E8" s="323" t="s">
        <v>1851</v>
      </c>
      <c r="F8" s="402"/>
      <c r="G8" s="323" t="s">
        <v>1852</v>
      </c>
      <c r="H8" s="402"/>
      <c r="I8" s="323" t="s">
        <v>1853</v>
      </c>
      <c r="J8" s="402"/>
      <c r="K8" s="399" t="s">
        <v>1854</v>
      </c>
      <c r="L8" s="403"/>
      <c r="M8" s="324"/>
      <c r="N8" s="406"/>
      <c r="O8" s="325" t="s">
        <v>1855</v>
      </c>
      <c r="P8" s="406"/>
      <c r="Q8" s="325" t="s">
        <v>1856</v>
      </c>
      <c r="R8" s="402"/>
      <c r="S8" s="325" t="s">
        <v>1857</v>
      </c>
      <c r="T8" s="402"/>
      <c r="U8" s="145"/>
    </row>
    <row r="9" spans="2:21" x14ac:dyDescent="0.25">
      <c r="B9" s="205"/>
      <c r="C9" s="199"/>
      <c r="D9" s="199"/>
      <c r="E9" s="199"/>
      <c r="F9" s="199"/>
      <c r="G9" s="199"/>
      <c r="H9" s="199"/>
      <c r="I9" s="199"/>
      <c r="J9" s="199"/>
      <c r="K9" s="199"/>
      <c r="L9" s="206"/>
      <c r="N9" s="205"/>
      <c r="O9" s="199"/>
      <c r="P9" s="199"/>
      <c r="Q9" s="199"/>
      <c r="R9" s="199"/>
      <c r="S9" s="199"/>
      <c r="T9" s="199"/>
      <c r="U9" s="145"/>
    </row>
    <row r="10" spans="2:21" ht="39.950000000000003" customHeight="1" x14ac:dyDescent="0.25">
      <c r="B10" s="205"/>
      <c r="C10" s="400"/>
      <c r="D10" s="175"/>
      <c r="E10" s="677"/>
      <c r="F10" s="175"/>
      <c r="G10" s="436" t="s">
        <v>1858</v>
      </c>
      <c r="H10" s="437"/>
      <c r="I10" s="437"/>
      <c r="J10" s="175"/>
      <c r="K10" s="401"/>
      <c r="L10" s="206"/>
      <c r="N10" s="205"/>
      <c r="O10" s="400"/>
      <c r="P10" s="175"/>
      <c r="Q10" s="437" t="s">
        <v>1859</v>
      </c>
      <c r="R10" s="175"/>
      <c r="S10" s="401"/>
      <c r="T10" s="199"/>
      <c r="U10" s="145"/>
    </row>
    <row r="11" spans="2:21" x14ac:dyDescent="0.25">
      <c r="B11" s="205"/>
      <c r="C11" s="199"/>
      <c r="D11" s="199"/>
      <c r="E11" s="199"/>
      <c r="F11" s="199"/>
      <c r="G11" s="199"/>
      <c r="H11" s="199"/>
      <c r="I11" s="199"/>
      <c r="J11" s="199"/>
      <c r="K11" s="199"/>
      <c r="L11" s="206"/>
      <c r="N11" s="205"/>
      <c r="O11" s="199"/>
      <c r="P11" s="199"/>
      <c r="Q11" s="199"/>
      <c r="R11" s="199"/>
      <c r="S11" s="199"/>
      <c r="T11" s="199"/>
      <c r="U11" s="145"/>
    </row>
    <row r="12" spans="2:21" ht="174.95" customHeight="1" x14ac:dyDescent="0.25">
      <c r="B12" s="205"/>
      <c r="C12" s="322" t="s">
        <v>1860</v>
      </c>
      <c r="D12" s="404"/>
      <c r="E12" s="322" t="s">
        <v>1861</v>
      </c>
      <c r="F12" s="404"/>
      <c r="G12" s="320" t="s">
        <v>1862</v>
      </c>
      <c r="H12" s="404"/>
      <c r="I12" s="321" t="s">
        <v>1863</v>
      </c>
      <c r="J12" s="404"/>
      <c r="K12" s="320" t="s">
        <v>1864</v>
      </c>
      <c r="L12" s="405"/>
      <c r="M12" s="213"/>
      <c r="N12" s="407"/>
      <c r="O12" s="322" t="s">
        <v>1865</v>
      </c>
      <c r="P12" s="407"/>
      <c r="Q12" s="360" t="s">
        <v>1866</v>
      </c>
      <c r="R12" s="404"/>
      <c r="S12" s="360" t="s">
        <v>1867</v>
      </c>
      <c r="T12" s="404"/>
      <c r="U12" s="145"/>
    </row>
    <row r="13" spans="2:21" x14ac:dyDescent="0.25">
      <c r="B13" s="203"/>
      <c r="C13" s="202"/>
      <c r="D13" s="202"/>
      <c r="E13" s="202"/>
      <c r="F13" s="202"/>
      <c r="G13" s="202"/>
      <c r="H13" s="202"/>
      <c r="I13" s="202"/>
      <c r="J13" s="202"/>
      <c r="K13" s="202"/>
      <c r="L13" s="204"/>
      <c r="N13" s="203"/>
      <c r="O13" s="202"/>
      <c r="P13" s="408"/>
      <c r="Q13" s="408"/>
      <c r="R13" s="408"/>
      <c r="S13" s="408"/>
      <c r="T13" s="408"/>
      <c r="U13" s="145"/>
    </row>
    <row r="16" spans="2:21" x14ac:dyDescent="0.25">
      <c r="B16" s="201"/>
      <c r="C16" s="780"/>
      <c r="D16" s="780"/>
      <c r="E16" s="780"/>
      <c r="F16" s="780"/>
      <c r="G16" s="780"/>
      <c r="H16" s="780"/>
      <c r="I16" s="780"/>
      <c r="J16" s="780"/>
      <c r="K16" s="780"/>
      <c r="L16" s="780"/>
      <c r="M16" s="780"/>
      <c r="N16" s="780"/>
      <c r="O16" s="780"/>
      <c r="P16" s="780"/>
      <c r="Q16" s="780"/>
      <c r="R16" s="780"/>
      <c r="S16" s="780"/>
      <c r="T16" s="913"/>
    </row>
    <row r="17" spans="2:20" x14ac:dyDescent="0.25">
      <c r="B17" s="205" t="s">
        <v>1868</v>
      </c>
      <c r="C17" s="199"/>
      <c r="D17" s="199"/>
      <c r="E17" s="199"/>
      <c r="F17" s="199"/>
      <c r="G17" s="199"/>
      <c r="H17" s="199"/>
      <c r="I17" s="199"/>
      <c r="J17" s="199"/>
      <c r="K17" s="199"/>
      <c r="L17" s="199"/>
      <c r="M17" s="199"/>
      <c r="N17" s="199"/>
      <c r="O17" s="199"/>
      <c r="P17" s="199"/>
      <c r="Q17" s="199"/>
      <c r="R17" s="199"/>
      <c r="S17" s="199"/>
      <c r="T17" s="206"/>
    </row>
    <row r="18" spans="2:20" x14ac:dyDescent="0.25">
      <c r="B18" s="409" t="s">
        <v>1869</v>
      </c>
      <c r="C18" s="199"/>
      <c r="D18" s="199"/>
      <c r="E18" s="199"/>
      <c r="F18" s="199"/>
      <c r="G18" s="199"/>
      <c r="H18" s="199"/>
      <c r="I18" s="199"/>
      <c r="J18" s="199"/>
      <c r="K18" s="199"/>
      <c r="L18" s="199"/>
      <c r="M18" s="199"/>
      <c r="N18" s="199"/>
      <c r="O18" s="199"/>
      <c r="P18" s="199"/>
      <c r="Q18" s="199"/>
      <c r="R18" s="199"/>
      <c r="S18" s="199"/>
      <c r="T18" s="206"/>
    </row>
    <row r="19" spans="2:20" x14ac:dyDescent="0.25">
      <c r="B19" s="410" t="s">
        <v>1870</v>
      </c>
      <c r="C19" s="199"/>
      <c r="D19" s="199"/>
      <c r="E19" s="199"/>
      <c r="F19" s="199"/>
      <c r="G19" s="199"/>
      <c r="H19" s="199"/>
      <c r="I19" s="199"/>
      <c r="J19" s="199"/>
      <c r="K19" s="199"/>
      <c r="L19" s="199"/>
      <c r="M19" s="199"/>
      <c r="N19" s="199"/>
      <c r="O19" s="199"/>
      <c r="P19" s="199"/>
      <c r="Q19" s="199"/>
      <c r="R19" s="199"/>
      <c r="S19" s="199"/>
      <c r="T19" s="206"/>
    </row>
    <row r="20" spans="2:20" x14ac:dyDescent="0.25">
      <c r="B20" s="411" t="s">
        <v>1871</v>
      </c>
      <c r="C20" s="199"/>
      <c r="D20" s="199"/>
      <c r="E20" s="199"/>
      <c r="F20" s="199"/>
      <c r="G20" s="199"/>
      <c r="H20" s="199"/>
      <c r="I20" s="199"/>
      <c r="J20" s="199"/>
      <c r="K20" s="199"/>
      <c r="L20" s="199"/>
      <c r="M20" s="199"/>
      <c r="N20" s="199"/>
      <c r="O20" s="199"/>
      <c r="P20" s="199"/>
      <c r="Q20" s="199"/>
      <c r="R20" s="199"/>
      <c r="S20" s="199"/>
      <c r="T20" s="206"/>
    </row>
    <row r="21" spans="2:20" x14ac:dyDescent="0.25">
      <c r="B21" s="410" t="s">
        <v>1872</v>
      </c>
      <c r="C21" s="199"/>
      <c r="D21" s="199"/>
      <c r="E21" s="199"/>
      <c r="F21" s="199"/>
      <c r="G21" s="199"/>
      <c r="H21" s="199"/>
      <c r="I21" s="199"/>
      <c r="J21" s="199"/>
      <c r="K21" s="199"/>
      <c r="L21" s="199"/>
      <c r="M21" s="199"/>
      <c r="N21" s="199"/>
      <c r="O21" s="199"/>
      <c r="P21" s="199"/>
      <c r="Q21" s="199"/>
      <c r="R21" s="199"/>
      <c r="S21" s="199"/>
      <c r="T21" s="206"/>
    </row>
    <row r="22" spans="2:20" x14ac:dyDescent="0.25">
      <c r="B22" s="410" t="s">
        <v>1873</v>
      </c>
      <c r="C22" s="199"/>
      <c r="D22" s="199"/>
      <c r="E22" s="199"/>
      <c r="F22" s="199"/>
      <c r="G22" s="199"/>
      <c r="H22" s="199"/>
      <c r="I22" s="199"/>
      <c r="J22" s="199"/>
      <c r="K22" s="199"/>
      <c r="L22" s="199"/>
      <c r="M22" s="199"/>
      <c r="N22" s="199"/>
      <c r="O22" s="199"/>
      <c r="P22" s="199"/>
      <c r="Q22" s="199"/>
      <c r="R22" s="199"/>
      <c r="S22" s="199"/>
      <c r="T22" s="206"/>
    </row>
    <row r="23" spans="2:20" x14ac:dyDescent="0.25">
      <c r="B23" s="205"/>
      <c r="C23" s="199"/>
      <c r="D23" s="199"/>
      <c r="E23" s="199"/>
      <c r="F23" s="199"/>
      <c r="G23" s="199"/>
      <c r="H23" s="199"/>
      <c r="I23" s="199"/>
      <c r="J23" s="199"/>
      <c r="K23" s="199"/>
      <c r="L23" s="199"/>
      <c r="M23" s="199"/>
      <c r="N23" s="199"/>
      <c r="O23" s="199"/>
      <c r="P23" s="199"/>
      <c r="Q23" s="199"/>
      <c r="R23" s="199"/>
      <c r="S23" s="199"/>
      <c r="T23" s="206"/>
    </row>
    <row r="24" spans="2:20" x14ac:dyDescent="0.25">
      <c r="B24" s="412" t="s">
        <v>1874</v>
      </c>
      <c r="C24" s="199"/>
      <c r="D24" s="199"/>
      <c r="E24" s="199"/>
      <c r="F24" s="199"/>
      <c r="G24" s="199"/>
      <c r="H24" s="199"/>
      <c r="I24" s="199"/>
      <c r="J24" s="199"/>
      <c r="K24" s="199"/>
      <c r="L24" s="199"/>
      <c r="M24" s="199"/>
      <c r="N24" s="199"/>
      <c r="O24" s="199"/>
      <c r="P24" s="199"/>
      <c r="Q24" s="199"/>
      <c r="R24" s="199"/>
      <c r="S24" s="199"/>
      <c r="T24" s="206"/>
    </row>
    <row r="25" spans="2:20" x14ac:dyDescent="0.25">
      <c r="B25" s="203"/>
      <c r="C25" s="202"/>
      <c r="D25" s="202"/>
      <c r="E25" s="202"/>
      <c r="F25" s="202"/>
      <c r="G25" s="202"/>
      <c r="H25" s="202"/>
      <c r="I25" s="202"/>
      <c r="J25" s="202"/>
      <c r="K25" s="202"/>
      <c r="L25" s="202"/>
      <c r="M25" s="202"/>
      <c r="N25" s="202"/>
      <c r="O25" s="202"/>
      <c r="P25" s="202"/>
      <c r="Q25" s="202"/>
      <c r="R25" s="202"/>
      <c r="S25" s="202"/>
      <c r="T25" s="204"/>
    </row>
  </sheetData>
  <sheetProtection algorithmName="SHA-512" hashValue="lSSglwtVFMZYAhQTLQXk+6zaryWphfZLlVVJipZHmFuiIW25weIiDXCTnoIPWTnSsnRId3A5j3jpPyxeeg6lPQ==" saltValue="IdZRlEVUBHdCS3ve0Yub0g==" spinCount="100000" sheet="1" objects="1" scenarios="1"/>
  <hyperlinks>
    <hyperlink ref="B24"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V86"/>
  <sheetViews>
    <sheetView showGridLines="0" zoomScale="80" zoomScaleNormal="80" zoomScaleSheetLayoutView="25" workbookViewId="0">
      <selection activeCell="L45" sqref="L45"/>
    </sheetView>
  </sheetViews>
  <sheetFormatPr defaultRowHeight="15" x14ac:dyDescent="0.25"/>
  <cols>
    <col min="1" max="1" width="2.42578125" customWidth="1"/>
    <col min="2" max="2" width="5.85546875" customWidth="1"/>
    <col min="3" max="3" width="63" customWidth="1"/>
    <col min="4" max="4" width="18" customWidth="1"/>
    <col min="5" max="5" width="17.28515625" customWidth="1"/>
    <col min="6" max="8" width="13.42578125" customWidth="1"/>
    <col min="9" max="9" width="15.85546875" customWidth="1"/>
    <col min="10" max="10" width="15.42578125" customWidth="1"/>
    <col min="11" max="11" width="14.7109375" customWidth="1"/>
    <col min="12" max="16" width="13.42578125" customWidth="1"/>
    <col min="17" max="17" width="3.42578125" customWidth="1"/>
    <col min="22" max="22" width="15.7109375" customWidth="1"/>
  </cols>
  <sheetData>
    <row r="1" spans="2:22" ht="30" customHeight="1" x14ac:dyDescent="0.25">
      <c r="B1" s="444" t="s">
        <v>1875</v>
      </c>
    </row>
    <row r="2" spans="2:22" ht="30" customHeight="1" x14ac:dyDescent="0.25">
      <c r="B2" s="141" t="s">
        <v>1876</v>
      </c>
      <c r="C2" s="141"/>
      <c r="D2" s="155"/>
      <c r="E2" s="140"/>
      <c r="F2" s="140"/>
      <c r="G2" s="140"/>
      <c r="H2" s="140"/>
      <c r="I2" s="140"/>
      <c r="J2" s="140"/>
      <c r="K2" s="140"/>
      <c r="L2" s="140"/>
      <c r="M2" s="140"/>
      <c r="N2" s="140"/>
      <c r="O2" s="140"/>
      <c r="P2" s="140"/>
      <c r="Q2" s="140"/>
      <c r="R2" s="140"/>
      <c r="S2" s="140"/>
      <c r="T2" s="140"/>
      <c r="U2" s="140"/>
      <c r="V2" s="140"/>
    </row>
    <row r="4" spans="2:22" x14ac:dyDescent="0.25">
      <c r="B4" s="142" t="s">
        <v>1877</v>
      </c>
      <c r="C4" s="732"/>
      <c r="D4" s="732"/>
      <c r="E4" s="732"/>
      <c r="F4" s="732"/>
      <c r="G4" s="732"/>
      <c r="H4" s="732"/>
      <c r="I4" s="732"/>
      <c r="J4" s="732"/>
      <c r="K4" s="732"/>
      <c r="L4" s="732"/>
      <c r="M4" s="732"/>
      <c r="N4" s="732"/>
      <c r="O4" s="732"/>
      <c r="P4" s="732"/>
      <c r="Q4" s="859"/>
    </row>
    <row r="5" spans="2:22" x14ac:dyDescent="0.25">
      <c r="B5" s="145"/>
      <c r="C5" t="s">
        <v>1878</v>
      </c>
      <c r="Q5" s="144"/>
    </row>
    <row r="6" spans="2:22" x14ac:dyDescent="0.25">
      <c r="B6" s="145"/>
      <c r="C6" t="s">
        <v>1879</v>
      </c>
      <c r="Q6" s="144"/>
    </row>
    <row r="7" spans="2:22" x14ac:dyDescent="0.25">
      <c r="B7" s="145"/>
      <c r="C7" t="s">
        <v>1880</v>
      </c>
      <c r="Q7" s="144"/>
    </row>
    <row r="8" spans="2:22" x14ac:dyDescent="0.25">
      <c r="B8" s="146"/>
      <c r="C8" s="147"/>
      <c r="D8" s="147"/>
      <c r="E8" s="147"/>
      <c r="F8" s="147"/>
      <c r="G8" s="147"/>
      <c r="H8" s="147"/>
      <c r="I8" s="147"/>
      <c r="J8" s="147"/>
      <c r="K8" s="147"/>
      <c r="L8" s="147"/>
      <c r="M8" s="147"/>
      <c r="N8" s="147"/>
      <c r="O8" s="147"/>
      <c r="P8" s="147"/>
      <c r="Q8" s="144"/>
    </row>
    <row r="9" spans="2:22" x14ac:dyDescent="0.25">
      <c r="Q9" s="175"/>
    </row>
    <row r="10" spans="2:22" x14ac:dyDescent="0.25">
      <c r="B10" s="142" t="s">
        <v>1881</v>
      </c>
      <c r="C10" s="732"/>
      <c r="D10" s="732"/>
      <c r="E10" s="732"/>
      <c r="F10" s="732"/>
      <c r="G10" s="732"/>
      <c r="H10" s="732"/>
      <c r="I10" s="732"/>
      <c r="J10" s="732"/>
      <c r="K10" s="732"/>
      <c r="L10" s="732"/>
      <c r="M10" s="732"/>
      <c r="N10" s="732"/>
      <c r="O10" s="732"/>
      <c r="P10" s="732"/>
      <c r="Q10" s="144"/>
    </row>
    <row r="11" spans="2:22" x14ac:dyDescent="0.25">
      <c r="B11" s="143"/>
      <c r="C11" s="138" t="s">
        <v>1882</v>
      </c>
      <c r="D11" s="136" t="s">
        <v>21</v>
      </c>
      <c r="Q11" s="144"/>
    </row>
    <row r="12" spans="2:22" x14ac:dyDescent="0.25">
      <c r="B12" s="143"/>
      <c r="C12" s="138" t="s">
        <v>41</v>
      </c>
      <c r="D12" s="136" t="s">
        <v>62</v>
      </c>
      <c r="E12" s="114">
        <f>'Population selection'!F14</f>
        <v>49866388</v>
      </c>
      <c r="F12" s="721" t="s">
        <v>1883</v>
      </c>
      <c r="Q12" s="144"/>
    </row>
    <row r="13" spans="2:22" x14ac:dyDescent="0.25">
      <c r="B13" s="143"/>
      <c r="C13" s="138"/>
      <c r="E13" s="759">
        <v>2.5222393017283001E-2</v>
      </c>
      <c r="F13" s="169" t="s">
        <v>1884</v>
      </c>
      <c r="Q13" s="144"/>
    </row>
    <row r="14" spans="2:22" x14ac:dyDescent="0.25">
      <c r="B14" s="143"/>
      <c r="C14" s="134"/>
      <c r="E14" s="161">
        <f>(100%+E13)*E12</f>
        <v>51124137.636488326</v>
      </c>
      <c r="F14" t="s">
        <v>1885</v>
      </c>
      <c r="Q14" s="144"/>
    </row>
    <row r="15" spans="2:22" x14ac:dyDescent="0.25">
      <c r="B15" s="143"/>
      <c r="C15" s="134"/>
      <c r="F15" s="256"/>
      <c r="Q15" s="144"/>
    </row>
    <row r="16" spans="2:22" x14ac:dyDescent="0.25">
      <c r="B16" s="143"/>
      <c r="C16" s="138" t="s">
        <v>1886</v>
      </c>
      <c r="D16" s="796"/>
      <c r="E16" t="s">
        <v>1887</v>
      </c>
      <c r="F16" s="256"/>
      <c r="Q16" s="144"/>
    </row>
    <row r="17" spans="2:22" x14ac:dyDescent="0.25">
      <c r="B17" s="143"/>
      <c r="C17" s="134"/>
      <c r="F17" s="256"/>
      <c r="Q17" s="144"/>
    </row>
    <row r="18" spans="2:22" x14ac:dyDescent="0.25">
      <c r="B18" s="145"/>
      <c r="C18" s="138" t="s">
        <v>1888</v>
      </c>
      <c r="D18" s="506">
        <v>8.7908194773067497E-3</v>
      </c>
      <c r="E18" t="str">
        <f>IF(D18=0.00879081947730675,"Enter local estimate or delete the NICE assumption if required","Local value")</f>
        <v>Enter local estimate or delete the NICE assumption if required</v>
      </c>
      <c r="Q18" s="144"/>
    </row>
    <row r="19" spans="2:22" x14ac:dyDescent="0.25">
      <c r="B19" s="145"/>
      <c r="C19" s="138" t="s">
        <v>1889</v>
      </c>
      <c r="D19" s="506">
        <v>0</v>
      </c>
      <c r="E19" t="str">
        <f>IF(D19=0,"Enter local estimate or delete the NICE assumption if required","Local value")</f>
        <v>Enter local estimate or delete the NICE assumption if required</v>
      </c>
      <c r="Q19" s="144"/>
    </row>
    <row r="20" spans="2:22" x14ac:dyDescent="0.25">
      <c r="B20" s="146"/>
      <c r="C20" s="147"/>
      <c r="D20" s="147"/>
      <c r="E20" s="147"/>
      <c r="F20" s="147"/>
      <c r="G20" s="147"/>
      <c r="H20" s="147"/>
      <c r="I20" s="147"/>
      <c r="J20" s="147"/>
      <c r="K20" s="147"/>
      <c r="L20" s="147"/>
      <c r="M20" s="147"/>
      <c r="N20" s="147"/>
      <c r="O20" s="147"/>
      <c r="P20" s="147"/>
      <c r="Q20" s="148"/>
    </row>
    <row r="22" spans="2:22" x14ac:dyDescent="0.25">
      <c r="B22" s="142" t="s">
        <v>1890</v>
      </c>
      <c r="C22" s="732"/>
      <c r="D22" s="732"/>
      <c r="E22" s="732"/>
      <c r="F22" s="732"/>
      <c r="G22" s="732"/>
      <c r="H22" s="732"/>
      <c r="I22" s="732"/>
      <c r="J22" s="732"/>
      <c r="K22" s="732"/>
      <c r="L22" s="732"/>
      <c r="M22" s="732"/>
      <c r="N22" s="732"/>
      <c r="O22" s="732"/>
      <c r="P22" s="732"/>
      <c r="Q22" s="732"/>
      <c r="R22" s="732"/>
      <c r="S22" s="732"/>
      <c r="T22" s="732"/>
      <c r="U22" s="732"/>
      <c r="V22" s="859"/>
    </row>
    <row r="23" spans="2:22" ht="88.5" customHeight="1" x14ac:dyDescent="0.25">
      <c r="B23" s="143"/>
      <c r="E23" s="211" t="s">
        <v>1891</v>
      </c>
      <c r="F23" s="150" t="s">
        <v>1892</v>
      </c>
      <c r="G23" s="150" t="s">
        <v>1893</v>
      </c>
      <c r="H23" s="209" t="s">
        <v>1894</v>
      </c>
      <c r="I23" s="150" t="s">
        <v>1895</v>
      </c>
      <c r="J23" s="150" t="s">
        <v>1896</v>
      </c>
      <c r="K23" s="780"/>
      <c r="L23" s="780"/>
      <c r="M23" s="780"/>
      <c r="N23" s="780"/>
      <c r="O23" s="780"/>
      <c r="P23" s="780"/>
      <c r="Q23" s="780"/>
      <c r="R23" s="780"/>
      <c r="S23" s="780"/>
      <c r="T23" s="780"/>
      <c r="U23" s="780"/>
      <c r="V23" s="913"/>
    </row>
    <row r="24" spans="2:22" x14ac:dyDescent="0.25">
      <c r="B24" s="143"/>
      <c r="C24" s="210" t="s">
        <v>1897</v>
      </c>
      <c r="D24" s="153"/>
      <c r="E24" s="184"/>
      <c r="F24" s="311">
        <f>IF(D18&lt;&gt;"",D18+100%,100%)</f>
        <v>1.0087908194773068</v>
      </c>
      <c r="G24" s="311">
        <f>IF($D$18&lt;&gt;"",F24*(100%+$D$18),100%)</f>
        <v>1.0176589174616961</v>
      </c>
      <c r="H24" s="311">
        <f>IF($D$18&lt;&gt;"",G24*(100%+$D$18),100%)</f>
        <v>1.0266049732945732</v>
      </c>
      <c r="I24" s="311">
        <f>IF($D$18&lt;&gt;"",H24*(100%+$D$18),100%)</f>
        <v>1.0356296722893112</v>
      </c>
      <c r="J24" s="311">
        <f>IF($D$18&lt;&gt;"",I24*(100%+$D$18),100%)</f>
        <v>1.0447337057837489</v>
      </c>
      <c r="K24" s="175" t="s">
        <v>1898</v>
      </c>
      <c r="L24" s="175"/>
      <c r="M24" s="175"/>
      <c r="N24" s="175"/>
      <c r="O24" s="175"/>
      <c r="P24" s="175"/>
      <c r="Q24" s="175"/>
      <c r="R24" s="175"/>
      <c r="S24" s="175"/>
      <c r="T24" s="175"/>
      <c r="U24" s="175"/>
      <c r="V24" s="153"/>
    </row>
    <row r="25" spans="2:22" x14ac:dyDescent="0.25">
      <c r="B25" s="143"/>
      <c r="C25" s="210" t="s">
        <v>1899</v>
      </c>
      <c r="D25" s="153"/>
      <c r="E25" s="184"/>
      <c r="F25" s="311">
        <f>IF(D19&lt;&gt;"",D19+100%,100%)</f>
        <v>1</v>
      </c>
      <c r="G25" s="311">
        <f>IF($D$19&lt;&gt;"",F25*(100%+$D$19),100%)</f>
        <v>1</v>
      </c>
      <c r="H25" s="311">
        <f>IF($D$19&lt;&gt;"",G25*(100%+$D$19),100%)</f>
        <v>1</v>
      </c>
      <c r="I25" s="311">
        <f>IF($D$19&lt;&gt;"",H25*(100%+$D$19),100%)</f>
        <v>1</v>
      </c>
      <c r="J25" s="311">
        <f>IF($D$19&lt;&gt;"",I25*(100%+$D$19),100%)</f>
        <v>1</v>
      </c>
      <c r="K25" s="147" t="s">
        <v>1898</v>
      </c>
      <c r="L25" s="147"/>
      <c r="M25" s="147"/>
      <c r="N25" s="147"/>
      <c r="O25" s="147"/>
      <c r="P25" s="147"/>
      <c r="Q25" s="147"/>
      <c r="R25" s="147"/>
      <c r="S25" s="147"/>
      <c r="T25" s="147"/>
      <c r="U25" s="147"/>
      <c r="V25" s="148"/>
    </row>
    <row r="26" spans="2:22" x14ac:dyDescent="0.25">
      <c r="B26" s="145"/>
      <c r="C26" s="355" t="str">
        <f>"Baseline population (inflated by growth(s))"</f>
        <v>Baseline population (inflated by growth(s))</v>
      </c>
      <c r="D26" s="153"/>
      <c r="E26" s="114">
        <f>IF(ISBLANK(D16),E14,D16)</f>
        <v>51124137.636488326</v>
      </c>
      <c r="F26" s="114">
        <f>E26*F24</f>
        <v>51573560.70138368</v>
      </c>
      <c r="G26" s="114">
        <f>E26*G24</f>
        <v>52026934.563311465</v>
      </c>
      <c r="H26" s="114">
        <f>E26*H24</f>
        <v>52484293.953015186</v>
      </c>
      <c r="I26" s="114">
        <f>E26*I24</f>
        <v>52945673.90655005</v>
      </c>
      <c r="J26" s="114">
        <f>E26*J24</f>
        <v>53411109.767966881</v>
      </c>
      <c r="K26" s="754" t="s">
        <v>2265</v>
      </c>
      <c r="L26" s="175"/>
      <c r="M26" s="175"/>
      <c r="N26" s="175"/>
      <c r="O26" s="175"/>
      <c r="P26" s="175"/>
      <c r="Q26" s="175"/>
      <c r="R26" s="175"/>
      <c r="S26" s="175"/>
      <c r="T26" s="175"/>
      <c r="U26" s="175"/>
      <c r="V26" s="153"/>
    </row>
    <row r="27" spans="2:22" ht="16.149999999999999" customHeight="1" x14ac:dyDescent="0.25">
      <c r="B27" s="145"/>
      <c r="C27" s="152" t="s">
        <v>1900</v>
      </c>
      <c r="D27" s="885">
        <v>2.0000000000000002E-5</v>
      </c>
      <c r="E27" s="753">
        <f>E26*$D27</f>
        <v>1022.4827527297666</v>
      </c>
      <c r="F27" s="753">
        <f t="shared" ref="F27:J28" si="0">F26*$D27</f>
        <v>1031.4712140276738</v>
      </c>
      <c r="G27" s="753">
        <f t="shared" si="0"/>
        <v>1040.5386912662293</v>
      </c>
      <c r="H27" s="753">
        <f t="shared" si="0"/>
        <v>1049.6858790603037</v>
      </c>
      <c r="I27" s="753">
        <f t="shared" si="0"/>
        <v>1058.9134781310011</v>
      </c>
      <c r="J27" s="753">
        <f t="shared" si="0"/>
        <v>1068.2221953593378</v>
      </c>
      <c r="K27" s="315" t="s">
        <v>1901</v>
      </c>
      <c r="L27" s="212"/>
      <c r="M27" s="212"/>
      <c r="N27" s="212"/>
      <c r="O27" s="212"/>
      <c r="P27" s="212"/>
      <c r="Q27" s="212"/>
      <c r="R27" s="212"/>
      <c r="S27" s="212"/>
      <c r="T27" s="212"/>
      <c r="U27" s="212"/>
      <c r="V27" s="720"/>
    </row>
    <row r="28" spans="2:22" ht="16.149999999999999" customHeight="1" x14ac:dyDescent="0.25">
      <c r="B28" s="145"/>
      <c r="C28" s="152" t="s">
        <v>1902</v>
      </c>
      <c r="D28" s="506">
        <v>0.4</v>
      </c>
      <c r="E28" s="753">
        <f>E27*$D28</f>
        <v>408.99310109190668</v>
      </c>
      <c r="F28" s="753">
        <f t="shared" si="0"/>
        <v>412.58848561106953</v>
      </c>
      <c r="G28" s="753">
        <f t="shared" si="0"/>
        <v>416.21547650649177</v>
      </c>
      <c r="H28" s="753">
        <f t="shared" si="0"/>
        <v>419.87435162412152</v>
      </c>
      <c r="I28" s="753">
        <f t="shared" si="0"/>
        <v>423.56539125240045</v>
      </c>
      <c r="J28" s="753">
        <f t="shared" si="0"/>
        <v>427.28887814373513</v>
      </c>
      <c r="K28" s="860" t="s">
        <v>1903</v>
      </c>
      <c r="L28" s="212"/>
      <c r="M28" s="212"/>
      <c r="N28" s="212"/>
      <c r="O28" s="212"/>
      <c r="P28" s="212"/>
      <c r="Q28" s="212"/>
      <c r="R28" s="212"/>
      <c r="S28" s="212"/>
      <c r="T28" s="212"/>
      <c r="U28" s="212"/>
      <c r="V28" s="720"/>
    </row>
    <row r="29" spans="2:22" x14ac:dyDescent="0.25">
      <c r="B29" s="145"/>
      <c r="C29" s="725" t="s">
        <v>1904</v>
      </c>
      <c r="D29" s="914"/>
      <c r="E29" s="723">
        <f>E28</f>
        <v>408.99310109190668</v>
      </c>
      <c r="F29" s="723">
        <f t="shared" ref="F29:J29" si="1">F28</f>
        <v>412.58848561106953</v>
      </c>
      <c r="G29" s="723">
        <f t="shared" si="1"/>
        <v>416.21547650649177</v>
      </c>
      <c r="H29" s="723">
        <f t="shared" si="1"/>
        <v>419.87435162412152</v>
      </c>
      <c r="I29" s="723">
        <f t="shared" si="1"/>
        <v>423.56539125240045</v>
      </c>
      <c r="J29" s="723">
        <f t="shared" si="1"/>
        <v>427.28887814373513</v>
      </c>
      <c r="K29" s="175" t="s">
        <v>1905</v>
      </c>
      <c r="L29" s="175"/>
      <c r="M29" s="175"/>
      <c r="N29" s="175"/>
      <c r="O29" s="175"/>
      <c r="P29" s="175"/>
      <c r="Q29" s="175"/>
      <c r="R29" s="175"/>
      <c r="S29" s="175"/>
      <c r="T29" s="175"/>
      <c r="U29" s="175"/>
      <c r="V29" s="153"/>
    </row>
    <row r="30" spans="2:22" x14ac:dyDescent="0.25">
      <c r="B30" s="145"/>
      <c r="C30" s="726" t="s">
        <v>1906</v>
      </c>
      <c r="D30" s="727"/>
      <c r="E30" s="724">
        <f>E29</f>
        <v>408.99310109190668</v>
      </c>
      <c r="F30" s="722">
        <f>F29*F25</f>
        <v>412.58848561106953</v>
      </c>
      <c r="G30" s="722">
        <f>G29*G25</f>
        <v>416.21547650649177</v>
      </c>
      <c r="H30" s="722">
        <f>H29*H25</f>
        <v>419.87435162412152</v>
      </c>
      <c r="I30" s="722">
        <f>I29*I25</f>
        <v>423.56539125240045</v>
      </c>
      <c r="J30" s="722">
        <f>J29*J25</f>
        <v>427.28887814373513</v>
      </c>
      <c r="V30" s="144"/>
    </row>
    <row r="31" spans="2:22" x14ac:dyDescent="0.25">
      <c r="B31" s="146"/>
      <c r="C31" s="755"/>
      <c r="D31" s="756"/>
      <c r="E31" s="757"/>
      <c r="F31" s="757"/>
      <c r="G31" s="758"/>
      <c r="H31" s="147"/>
      <c r="I31" s="147"/>
      <c r="J31" s="147"/>
      <c r="K31" s="147"/>
      <c r="L31" s="147"/>
      <c r="M31" s="147"/>
      <c r="N31" s="147"/>
      <c r="O31" s="147"/>
      <c r="P31" s="147"/>
      <c r="Q31" s="147"/>
      <c r="R31" s="147"/>
      <c r="S31" s="147"/>
      <c r="T31" s="147"/>
      <c r="U31" s="147"/>
      <c r="V31" s="148"/>
    </row>
    <row r="32" spans="2:22" x14ac:dyDescent="0.25">
      <c r="C32" s="857"/>
      <c r="D32" s="858"/>
      <c r="E32" s="319"/>
      <c r="F32" s="319"/>
      <c r="G32" s="169"/>
    </row>
    <row r="33" spans="2:17" x14ac:dyDescent="0.25">
      <c r="B33" s="142" t="s">
        <v>1907</v>
      </c>
      <c r="C33" s="732"/>
      <c r="D33" s="732"/>
      <c r="E33" s="732"/>
      <c r="F33" s="732"/>
      <c r="G33" s="732"/>
      <c r="H33" s="732"/>
      <c r="I33" s="732"/>
      <c r="J33" s="732"/>
      <c r="K33" s="732"/>
      <c r="L33" s="732"/>
      <c r="M33" s="732"/>
      <c r="N33" s="732"/>
      <c r="O33" s="732"/>
      <c r="P33" s="732"/>
      <c r="Q33" s="859"/>
    </row>
    <row r="34" spans="2:17" x14ac:dyDescent="0.25">
      <c r="B34" s="143"/>
      <c r="Q34" s="144"/>
    </row>
    <row r="35" spans="2:17" x14ac:dyDescent="0.25">
      <c r="B35" s="143"/>
      <c r="C35" s="176" t="s">
        <v>2000</v>
      </c>
      <c r="Q35" s="144"/>
    </row>
    <row r="36" spans="2:17" x14ac:dyDescent="0.25">
      <c r="B36" s="143"/>
      <c r="C36" t="s">
        <v>1919</v>
      </c>
      <c r="Q36" s="144"/>
    </row>
    <row r="37" spans="2:17" ht="29.45" customHeight="1" x14ac:dyDescent="0.25">
      <c r="B37" s="143"/>
      <c r="C37" s="935" t="s">
        <v>2255</v>
      </c>
      <c r="D37" s="935"/>
      <c r="E37" s="935"/>
      <c r="F37" s="935"/>
      <c r="G37" s="935"/>
      <c r="Q37" s="144"/>
    </row>
    <row r="38" spans="2:17" ht="21.6" customHeight="1" x14ac:dyDescent="0.25">
      <c r="B38" s="143"/>
      <c r="C38" s="931" t="s">
        <v>2266</v>
      </c>
      <c r="D38" s="930"/>
      <c r="E38" s="930"/>
      <c r="F38" s="930"/>
      <c r="G38" s="930"/>
      <c r="Q38" s="144"/>
    </row>
    <row r="39" spans="2:17" x14ac:dyDescent="0.25">
      <c r="B39" s="143"/>
      <c r="Q39" s="144"/>
    </row>
    <row r="40" spans="2:17" x14ac:dyDescent="0.25">
      <c r="B40" s="145"/>
      <c r="C40" s="249"/>
      <c r="D40" s="862" t="s">
        <v>1908</v>
      </c>
      <c r="E40" s="187" t="s">
        <v>1909</v>
      </c>
      <c r="F40" s="187" t="s">
        <v>1910</v>
      </c>
      <c r="G40" s="187" t="s">
        <v>1911</v>
      </c>
      <c r="H40" s="186" t="s">
        <v>1912</v>
      </c>
      <c r="I40" s="186" t="s">
        <v>1913</v>
      </c>
      <c r="K40" s="186" t="s">
        <v>1908</v>
      </c>
      <c r="L40" s="462" t="s">
        <v>1909</v>
      </c>
      <c r="M40" s="187" t="s">
        <v>1910</v>
      </c>
      <c r="N40" s="187" t="s">
        <v>1911</v>
      </c>
      <c r="O40" s="186" t="s">
        <v>1912</v>
      </c>
      <c r="P40" s="186" t="s">
        <v>1913</v>
      </c>
      <c r="Q40" s="144"/>
    </row>
    <row r="41" spans="2:17" x14ac:dyDescent="0.25">
      <c r="B41" s="145"/>
      <c r="C41" s="177" t="s">
        <v>1914</v>
      </c>
      <c r="D41" s="863">
        <v>0</v>
      </c>
      <c r="E41" s="510"/>
      <c r="F41" s="511"/>
      <c r="G41" s="511"/>
      <c r="H41" s="511"/>
      <c r="I41" s="511"/>
      <c r="K41" s="463">
        <f>E$30*D41</f>
        <v>0</v>
      </c>
      <c r="L41" s="463">
        <f t="shared" ref="L41:P41" si="2">F$30*E41</f>
        <v>0</v>
      </c>
      <c r="M41" s="463">
        <f t="shared" si="2"/>
        <v>0</v>
      </c>
      <c r="N41" s="463">
        <f t="shared" si="2"/>
        <v>0</v>
      </c>
      <c r="O41" s="463">
        <f t="shared" si="2"/>
        <v>0</v>
      </c>
      <c r="P41" s="463">
        <f t="shared" si="2"/>
        <v>0</v>
      </c>
      <c r="Q41" s="144"/>
    </row>
    <row r="42" spans="2:17" x14ac:dyDescent="0.25">
      <c r="B42" s="145"/>
      <c r="C42" s="177" t="s">
        <v>1916</v>
      </c>
      <c r="D42" s="863"/>
      <c r="E42" s="510"/>
      <c r="F42" s="510"/>
      <c r="G42" s="510"/>
      <c r="H42" s="510"/>
      <c r="I42" s="510"/>
      <c r="K42" s="463">
        <f>E$30*D42</f>
        <v>0</v>
      </c>
      <c r="L42" s="463">
        <f t="shared" ref="L42:P43" si="3">F$30*E42</f>
        <v>0</v>
      </c>
      <c r="M42" s="463">
        <f t="shared" si="3"/>
        <v>0</v>
      </c>
      <c r="N42" s="463">
        <f t="shared" si="3"/>
        <v>0</v>
      </c>
      <c r="O42" s="463">
        <f t="shared" si="3"/>
        <v>0</v>
      </c>
      <c r="P42" s="463">
        <f t="shared" si="3"/>
        <v>0</v>
      </c>
      <c r="Q42" s="144"/>
    </row>
    <row r="43" spans="2:17" x14ac:dyDescent="0.25">
      <c r="B43" s="145"/>
      <c r="C43" s="177" t="s">
        <v>1915</v>
      </c>
      <c r="D43" s="863"/>
      <c r="E43" s="510"/>
      <c r="F43" s="510"/>
      <c r="G43" s="510"/>
      <c r="H43" s="510"/>
      <c r="I43" s="510"/>
      <c r="K43" s="463">
        <f>E$30*D43</f>
        <v>0</v>
      </c>
      <c r="L43" s="463">
        <f t="shared" si="3"/>
        <v>0</v>
      </c>
      <c r="M43" s="463">
        <f t="shared" si="3"/>
        <v>0</v>
      </c>
      <c r="N43" s="463">
        <f t="shared" si="3"/>
        <v>0</v>
      </c>
      <c r="O43" s="463">
        <f t="shared" si="3"/>
        <v>0</v>
      </c>
      <c r="P43" s="463">
        <f t="shared" si="3"/>
        <v>0</v>
      </c>
      <c r="Q43" s="144"/>
    </row>
    <row r="44" spans="2:17" x14ac:dyDescent="0.25">
      <c r="B44" s="145"/>
      <c r="C44" s="177" t="s">
        <v>1917</v>
      </c>
      <c r="D44" s="863"/>
      <c r="E44" s="510"/>
      <c r="F44" s="510"/>
      <c r="G44" s="510"/>
      <c r="H44" s="510"/>
      <c r="I44" s="510"/>
      <c r="K44" s="463">
        <f t="shared" ref="K44:P45" si="4">E$30*D44</f>
        <v>0</v>
      </c>
      <c r="L44" s="463">
        <f t="shared" si="4"/>
        <v>0</v>
      </c>
      <c r="M44" s="463">
        <f t="shared" si="4"/>
        <v>0</v>
      </c>
      <c r="N44" s="463">
        <f t="shared" si="4"/>
        <v>0</v>
      </c>
      <c r="O44" s="463">
        <f t="shared" si="4"/>
        <v>0</v>
      </c>
      <c r="P44" s="463">
        <f t="shared" si="4"/>
        <v>0</v>
      </c>
      <c r="Q44" s="144"/>
    </row>
    <row r="45" spans="2:17" ht="15.6" customHeight="1" x14ac:dyDescent="0.25">
      <c r="B45" s="145"/>
      <c r="C45" s="177" t="s">
        <v>1918</v>
      </c>
      <c r="D45" s="863"/>
      <c r="E45" s="510"/>
      <c r="F45" s="510"/>
      <c r="G45" s="510"/>
      <c r="H45" s="510"/>
      <c r="I45" s="510"/>
      <c r="K45" s="463">
        <f t="shared" si="4"/>
        <v>0</v>
      </c>
      <c r="L45" s="463">
        <f t="shared" si="4"/>
        <v>0</v>
      </c>
      <c r="M45" s="463">
        <f t="shared" si="4"/>
        <v>0</v>
      </c>
      <c r="N45" s="463">
        <f t="shared" si="4"/>
        <v>0</v>
      </c>
      <c r="O45" s="463">
        <f t="shared" si="4"/>
        <v>0</v>
      </c>
      <c r="P45" s="463">
        <f t="shared" si="4"/>
        <v>0</v>
      </c>
      <c r="Q45" s="144"/>
    </row>
    <row r="46" spans="2:17" x14ac:dyDescent="0.25">
      <c r="B46" s="145"/>
      <c r="D46" s="137">
        <f t="shared" ref="D46:I46" si="5">SUM(D41:D45)</f>
        <v>0</v>
      </c>
      <c r="E46" s="861">
        <f t="shared" si="5"/>
        <v>0</v>
      </c>
      <c r="F46" s="137">
        <f t="shared" si="5"/>
        <v>0</v>
      </c>
      <c r="G46" s="137">
        <f t="shared" si="5"/>
        <v>0</v>
      </c>
      <c r="H46" s="137">
        <f t="shared" si="5"/>
        <v>0</v>
      </c>
      <c r="I46" s="137">
        <f t="shared" si="5"/>
        <v>0</v>
      </c>
      <c r="K46" s="312">
        <f t="shared" ref="K46:P46" si="6">SUM(K41:K45)</f>
        <v>0</v>
      </c>
      <c r="L46" s="312">
        <f t="shared" si="6"/>
        <v>0</v>
      </c>
      <c r="M46" s="312">
        <f t="shared" si="6"/>
        <v>0</v>
      </c>
      <c r="N46" s="312">
        <f t="shared" si="6"/>
        <v>0</v>
      </c>
      <c r="O46" s="312">
        <f t="shared" si="6"/>
        <v>0</v>
      </c>
      <c r="P46" s="312">
        <f t="shared" si="6"/>
        <v>0</v>
      </c>
      <c r="Q46" s="144"/>
    </row>
    <row r="47" spans="2:17" x14ac:dyDescent="0.25">
      <c r="B47" s="146"/>
      <c r="C47" s="147"/>
      <c r="D47" s="147"/>
      <c r="E47" s="147"/>
      <c r="F47" s="147"/>
      <c r="G47" s="147"/>
      <c r="H47" s="147"/>
      <c r="I47" s="147"/>
      <c r="J47" s="147"/>
      <c r="K47" s="147"/>
      <c r="L47" s="147"/>
      <c r="M47" s="147"/>
      <c r="N47" s="147"/>
      <c r="O47" s="147"/>
      <c r="P47" s="147"/>
      <c r="Q47" s="148"/>
    </row>
    <row r="48" spans="2:17" x14ac:dyDescent="0.25">
      <c r="C48" s="857"/>
      <c r="D48" s="858"/>
      <c r="E48" s="319"/>
      <c r="F48" s="319"/>
      <c r="G48" s="169"/>
    </row>
    <row r="49" spans="2:17" x14ac:dyDescent="0.25">
      <c r="B49" s="142" t="s">
        <v>1920</v>
      </c>
      <c r="C49" s="732"/>
      <c r="D49" s="732"/>
      <c r="E49" s="732"/>
      <c r="F49" s="732"/>
      <c r="G49" s="732"/>
      <c r="H49" s="732"/>
      <c r="I49" s="732"/>
      <c r="J49" s="732"/>
      <c r="K49" s="732"/>
      <c r="L49" s="732"/>
      <c r="M49" s="732"/>
      <c r="N49" s="732"/>
      <c r="O49" s="732"/>
      <c r="P49" s="732"/>
      <c r="Q49" s="859"/>
    </row>
    <row r="50" spans="2:17" ht="51.75" customHeight="1" x14ac:dyDescent="0.25">
      <c r="B50" s="145"/>
      <c r="D50" s="150" t="s">
        <v>1921</v>
      </c>
      <c r="E50" s="150" t="s">
        <v>1922</v>
      </c>
      <c r="F50" s="209" t="s">
        <v>1923</v>
      </c>
      <c r="G50" s="150" t="s">
        <v>1924</v>
      </c>
      <c r="K50" s="458"/>
      <c r="L50" s="458"/>
      <c r="M50" s="458"/>
      <c r="Q50" s="144"/>
    </row>
    <row r="51" spans="2:17" x14ac:dyDescent="0.25">
      <c r="B51" s="145"/>
      <c r="C51" s="177" t="s">
        <v>1914</v>
      </c>
      <c r="D51" s="864">
        <f>365.25/12</f>
        <v>30.4375</v>
      </c>
      <c r="E51" s="504">
        <v>1</v>
      </c>
      <c r="F51" s="534">
        <v>12</v>
      </c>
      <c r="G51" s="509">
        <v>12</v>
      </c>
      <c r="Q51" s="144"/>
    </row>
    <row r="52" spans="2:17" x14ac:dyDescent="0.25">
      <c r="B52" s="145"/>
      <c r="C52" s="177" t="s">
        <v>1915</v>
      </c>
      <c r="D52" s="864">
        <v>28</v>
      </c>
      <c r="E52" s="504">
        <v>1</v>
      </c>
      <c r="F52" s="926">
        <v>20.149999999999999</v>
      </c>
      <c r="G52" s="509">
        <v>20.149999999999999</v>
      </c>
      <c r="H52" s="928"/>
      <c r="K52" s="456"/>
      <c r="L52" s="456"/>
      <c r="M52" s="456"/>
      <c r="Q52" s="144"/>
    </row>
    <row r="53" spans="2:17" x14ac:dyDescent="0.25">
      <c r="B53" s="145"/>
      <c r="C53" s="177" t="s">
        <v>1916</v>
      </c>
      <c r="D53" s="864">
        <f t="shared" ref="D53" si="7">365.25/12</f>
        <v>30.4375</v>
      </c>
      <c r="E53" s="929">
        <f>D53</f>
        <v>30.4375</v>
      </c>
      <c r="F53" s="926">
        <v>12</v>
      </c>
      <c r="G53" s="509">
        <v>12</v>
      </c>
      <c r="H53" s="928"/>
      <c r="K53" s="456"/>
      <c r="L53" s="456"/>
      <c r="M53" s="456"/>
      <c r="Q53" s="144"/>
    </row>
    <row r="54" spans="2:17" x14ac:dyDescent="0.25">
      <c r="B54" s="145"/>
      <c r="C54" s="177" t="s">
        <v>1917</v>
      </c>
      <c r="D54" s="865">
        <v>7</v>
      </c>
      <c r="E54" s="504">
        <v>2</v>
      </c>
      <c r="F54" s="927">
        <f>365.25/7</f>
        <v>52.178571428571431</v>
      </c>
      <c r="G54" s="866">
        <f>365.25/7</f>
        <v>52.178571428571431</v>
      </c>
      <c r="H54" s="901"/>
      <c r="K54" s="456"/>
      <c r="L54" s="456"/>
      <c r="M54" s="456"/>
      <c r="Q54" s="144"/>
    </row>
    <row r="55" spans="2:17" x14ac:dyDescent="0.25">
      <c r="B55" s="145"/>
      <c r="C55" s="177" t="s">
        <v>1918</v>
      </c>
      <c r="D55" s="865">
        <v>7</v>
      </c>
      <c r="E55" s="504">
        <v>2</v>
      </c>
      <c r="F55" s="927">
        <f>365.25/7</f>
        <v>52.178571428571431</v>
      </c>
      <c r="G55" s="866">
        <f>365.25/7</f>
        <v>52.178571428571431</v>
      </c>
      <c r="H55" s="901"/>
      <c r="K55" s="456"/>
      <c r="L55" s="456"/>
      <c r="M55" s="456"/>
      <c r="Q55" s="144"/>
    </row>
    <row r="56" spans="2:17" x14ac:dyDescent="0.25">
      <c r="B56" s="145"/>
      <c r="C56" s="169"/>
      <c r="D56" s="901"/>
      <c r="E56" s="902"/>
      <c r="F56" s="901"/>
      <c r="G56" s="901"/>
      <c r="K56" s="456"/>
      <c r="L56" s="456"/>
      <c r="M56" s="456"/>
      <c r="Q56" s="144"/>
    </row>
    <row r="57" spans="2:17" x14ac:dyDescent="0.25">
      <c r="B57" s="145"/>
      <c r="C57" s="169" t="s">
        <v>2256</v>
      </c>
      <c r="D57" s="901"/>
      <c r="E57" s="902"/>
      <c r="F57" s="901"/>
      <c r="G57" s="901"/>
      <c r="K57" s="456"/>
      <c r="L57" s="456"/>
      <c r="M57" s="456"/>
      <c r="Q57" s="144"/>
    </row>
    <row r="58" spans="2:17" x14ac:dyDescent="0.25">
      <c r="B58" s="145"/>
      <c r="C58" s="169" t="s">
        <v>2257</v>
      </c>
      <c r="D58" s="901"/>
      <c r="E58" s="902"/>
      <c r="F58" s="901"/>
      <c r="G58" s="901"/>
      <c r="K58" s="456"/>
      <c r="L58" s="456"/>
      <c r="M58" s="456"/>
      <c r="Q58" s="144"/>
    </row>
    <row r="59" spans="2:17" x14ac:dyDescent="0.25">
      <c r="B59" s="145"/>
      <c r="C59" s="169" t="s">
        <v>2258</v>
      </c>
      <c r="D59" s="138"/>
      <c r="E59" s="138"/>
      <c r="F59" s="138"/>
      <c r="Q59" s="144"/>
    </row>
    <row r="60" spans="2:17" x14ac:dyDescent="0.25">
      <c r="B60" s="145"/>
      <c r="D60" s="762"/>
      <c r="E60" s="761"/>
      <c r="F60" s="381" t="s">
        <v>1925</v>
      </c>
      <c r="G60" s="383"/>
      <c r="H60" s="533"/>
      <c r="I60" s="229"/>
      <c r="J60" s="383" t="s">
        <v>1926</v>
      </c>
      <c r="K60" s="533"/>
      <c r="L60" s="146"/>
      <c r="Q60" s="144"/>
    </row>
    <row r="61" spans="2:17" ht="67.5" customHeight="1" x14ac:dyDescent="0.25">
      <c r="B61" s="145"/>
      <c r="C61" s="277" t="s">
        <v>1927</v>
      </c>
      <c r="D61" s="763" t="s">
        <v>1928</v>
      </c>
      <c r="E61" s="763" t="s">
        <v>1929</v>
      </c>
      <c r="F61" s="763" t="s">
        <v>1930</v>
      </c>
      <c r="G61" s="763" t="s">
        <v>1931</v>
      </c>
      <c r="H61" s="763" t="s">
        <v>1932</v>
      </c>
      <c r="I61" s="764" t="s">
        <v>1933</v>
      </c>
      <c r="J61" s="765" t="s">
        <v>1934</v>
      </c>
      <c r="K61" s="766" t="s">
        <v>1935</v>
      </c>
      <c r="L61" s="745" t="s">
        <v>1936</v>
      </c>
      <c r="M61" s="744" t="s">
        <v>1937</v>
      </c>
      <c r="Q61" s="144"/>
    </row>
    <row r="62" spans="2:17" x14ac:dyDescent="0.25">
      <c r="B62" s="145"/>
      <c r="C62" s="177" t="s">
        <v>1938</v>
      </c>
      <c r="D62" s="517" t="s">
        <v>1939</v>
      </c>
      <c r="E62" s="517" t="s">
        <v>2262</v>
      </c>
      <c r="F62" s="518">
        <v>200</v>
      </c>
      <c r="G62" s="518">
        <v>1</v>
      </c>
      <c r="H62" s="518">
        <f>F62*G62</f>
        <v>200</v>
      </c>
      <c r="I62" s="760">
        <v>200</v>
      </c>
      <c r="J62" s="736">
        <f>E51</f>
        <v>1</v>
      </c>
      <c r="K62" s="508"/>
      <c r="L62" s="743">
        <v>0</v>
      </c>
      <c r="M62" s="313" t="s">
        <v>1940</v>
      </c>
      <c r="Q62" s="144"/>
    </row>
    <row r="63" spans="2:17" x14ac:dyDescent="0.25">
      <c r="B63" s="145"/>
      <c r="C63" s="177" t="s">
        <v>1941</v>
      </c>
      <c r="D63" s="517" t="s">
        <v>1939</v>
      </c>
      <c r="E63" s="517" t="s">
        <v>2261</v>
      </c>
      <c r="F63" s="518">
        <v>300</v>
      </c>
      <c r="G63" s="518">
        <v>1</v>
      </c>
      <c r="H63" s="518">
        <f t="shared" ref="H63:H66" si="8">F63*G63</f>
        <v>300</v>
      </c>
      <c r="I63" s="760">
        <v>300</v>
      </c>
      <c r="J63" s="736">
        <f>E52</f>
        <v>1</v>
      </c>
      <c r="K63" s="508"/>
      <c r="L63" s="743">
        <v>0</v>
      </c>
      <c r="M63" s="313" t="s">
        <v>1940</v>
      </c>
      <c r="P63" s="457"/>
      <c r="Q63" s="742"/>
    </row>
    <row r="64" spans="2:17" x14ac:dyDescent="0.25">
      <c r="B64" s="145"/>
      <c r="C64" s="177" t="s">
        <v>1943</v>
      </c>
      <c r="D64" s="517" t="s">
        <v>1944</v>
      </c>
      <c r="E64" s="517" t="s">
        <v>1945</v>
      </c>
      <c r="F64" s="518">
        <v>150</v>
      </c>
      <c r="G64" s="518">
        <v>28</v>
      </c>
      <c r="H64" s="518">
        <f t="shared" si="8"/>
        <v>4200</v>
      </c>
      <c r="I64" s="760">
        <v>150</v>
      </c>
      <c r="J64" s="736">
        <f>E53</f>
        <v>30.4375</v>
      </c>
      <c r="K64" s="508"/>
      <c r="L64" s="743">
        <v>0</v>
      </c>
      <c r="M64" s="313" t="s">
        <v>1940</v>
      </c>
      <c r="P64" s="457"/>
      <c r="Q64" s="742"/>
    </row>
    <row r="65" spans="2:17" x14ac:dyDescent="0.25">
      <c r="B65" s="145"/>
      <c r="C65" s="177" t="s">
        <v>1946</v>
      </c>
      <c r="D65" s="517" t="s">
        <v>1947</v>
      </c>
      <c r="E65" s="517" t="s">
        <v>1942</v>
      </c>
      <c r="F65" s="518">
        <v>500</v>
      </c>
      <c r="G65" s="518">
        <v>2</v>
      </c>
      <c r="H65" s="518">
        <f t="shared" si="8"/>
        <v>1000</v>
      </c>
      <c r="I65" s="760">
        <v>1500</v>
      </c>
      <c r="J65" s="736">
        <f>E54</f>
        <v>2</v>
      </c>
      <c r="K65" s="508"/>
      <c r="L65" s="743">
        <v>0</v>
      </c>
      <c r="M65" s="313" t="s">
        <v>1940</v>
      </c>
      <c r="P65" s="457"/>
      <c r="Q65" s="742"/>
    </row>
    <row r="66" spans="2:17" x14ac:dyDescent="0.25">
      <c r="B66" s="145"/>
      <c r="C66" s="177" t="s">
        <v>1948</v>
      </c>
      <c r="D66" s="517" t="s">
        <v>1947</v>
      </c>
      <c r="E66" s="517" t="s">
        <v>1942</v>
      </c>
      <c r="F66" s="518">
        <v>1500</v>
      </c>
      <c r="G66" s="518">
        <v>1</v>
      </c>
      <c r="H66" s="518">
        <f t="shared" si="8"/>
        <v>1500</v>
      </c>
      <c r="I66" s="760">
        <v>1500</v>
      </c>
      <c r="J66" s="736">
        <f>E55</f>
        <v>2</v>
      </c>
      <c r="K66" s="508"/>
      <c r="L66" s="743">
        <v>0</v>
      </c>
      <c r="M66" s="313" t="s">
        <v>1940</v>
      </c>
      <c r="P66" s="457"/>
      <c r="Q66" s="742"/>
    </row>
    <row r="67" spans="2:17" x14ac:dyDescent="0.25">
      <c r="B67" s="145"/>
      <c r="C67" s="173"/>
      <c r="D67" s="138"/>
      <c r="E67" s="138"/>
      <c r="F67" s="138"/>
      <c r="Q67" s="144"/>
    </row>
    <row r="68" spans="2:17" x14ac:dyDescent="0.25">
      <c r="B68" s="145"/>
      <c r="D68" s="138"/>
      <c r="E68" s="138"/>
      <c r="F68" s="138"/>
      <c r="Q68" s="144"/>
    </row>
    <row r="69" spans="2:17" x14ac:dyDescent="0.25">
      <c r="B69" s="146"/>
      <c r="C69" s="147"/>
      <c r="D69" s="147"/>
      <c r="E69" s="147"/>
      <c r="F69" s="147"/>
      <c r="G69" s="147"/>
      <c r="H69" s="147"/>
      <c r="I69" s="147"/>
      <c r="J69" s="147"/>
      <c r="K69" s="147"/>
      <c r="L69" s="147"/>
      <c r="M69" s="147"/>
      <c r="N69" s="147"/>
      <c r="O69" s="147"/>
      <c r="P69" s="147"/>
      <c r="Q69" s="148"/>
    </row>
    <row r="70" spans="2:17" x14ac:dyDescent="0.25">
      <c r="J70" s="147"/>
    </row>
    <row r="71" spans="2:17" x14ac:dyDescent="0.25">
      <c r="B71" s="357" t="s">
        <v>1949</v>
      </c>
      <c r="C71" s="780"/>
      <c r="D71" s="780"/>
      <c r="E71" s="780"/>
      <c r="F71" s="780"/>
      <c r="G71" s="780"/>
      <c r="H71" s="780"/>
      <c r="I71" s="780"/>
      <c r="J71" s="780"/>
      <c r="K71" s="780"/>
      <c r="L71" s="780"/>
      <c r="M71" s="780"/>
      <c r="N71" s="780"/>
      <c r="O71" s="780"/>
      <c r="P71" s="780"/>
      <c r="Q71" s="913"/>
    </row>
    <row r="72" spans="2:17" x14ac:dyDescent="0.25">
      <c r="B72" s="205"/>
      <c r="C72" s="199"/>
      <c r="D72" s="199"/>
      <c r="E72" s="199"/>
      <c r="F72" s="199"/>
      <c r="G72" s="199"/>
      <c r="H72" s="199"/>
      <c r="I72" s="199"/>
      <c r="J72" s="199"/>
      <c r="K72" s="199"/>
      <c r="L72" s="199"/>
      <c r="M72" s="199"/>
      <c r="N72" s="199"/>
      <c r="O72" s="199"/>
      <c r="P72" s="199"/>
      <c r="Q72" s="206"/>
    </row>
    <row r="73" spans="2:17" x14ac:dyDescent="0.25">
      <c r="B73" s="205"/>
      <c r="C73" s="547" t="s">
        <v>1950</v>
      </c>
      <c r="D73" s="199"/>
      <c r="E73" s="199"/>
      <c r="F73" s="199"/>
      <c r="G73" s="199"/>
      <c r="H73" s="199"/>
      <c r="I73" s="199"/>
      <c r="J73" s="199"/>
      <c r="K73" s="199"/>
      <c r="L73" s="199"/>
      <c r="M73" s="199"/>
      <c r="N73" s="199"/>
      <c r="O73" s="199"/>
      <c r="P73" s="199"/>
      <c r="Q73" s="206"/>
    </row>
    <row r="74" spans="2:17" x14ac:dyDescent="0.25">
      <c r="B74" s="205"/>
      <c r="C74" s="544" t="s">
        <v>1951</v>
      </c>
      <c r="D74" s="199"/>
      <c r="E74" s="199"/>
      <c r="F74" s="199"/>
      <c r="G74" s="199"/>
      <c r="H74" s="199"/>
      <c r="I74" s="199"/>
      <c r="J74" s="199"/>
      <c r="K74" s="199"/>
      <c r="L74" s="199"/>
      <c r="M74" s="199"/>
      <c r="N74" s="199"/>
      <c r="O74" s="199"/>
      <c r="P74" s="199"/>
      <c r="Q74" s="206"/>
    </row>
    <row r="75" spans="2:17" x14ac:dyDescent="0.25">
      <c r="B75" s="205"/>
      <c r="C75" s="544" t="s">
        <v>1952</v>
      </c>
      <c r="D75" s="199"/>
      <c r="E75" s="199"/>
      <c r="F75" s="199"/>
      <c r="G75" s="199"/>
      <c r="H75" s="199"/>
      <c r="I75" s="199"/>
      <c r="J75" s="199"/>
      <c r="K75" s="199"/>
      <c r="L75" s="199"/>
      <c r="M75" s="199"/>
      <c r="N75" s="199"/>
      <c r="O75" s="199"/>
      <c r="P75" s="199"/>
      <c r="Q75" s="206"/>
    </row>
    <row r="76" spans="2:17" x14ac:dyDescent="0.25">
      <c r="B76" s="205"/>
      <c r="C76" s="404" t="s">
        <v>1953</v>
      </c>
      <c r="D76" s="199"/>
      <c r="E76" s="199"/>
      <c r="F76" s="199"/>
      <c r="G76" s="199"/>
      <c r="H76" s="199"/>
      <c r="I76" s="199"/>
      <c r="J76" s="199"/>
      <c r="K76" s="199"/>
      <c r="L76" s="199"/>
      <c r="M76" s="199"/>
      <c r="N76" s="199"/>
      <c r="O76" s="199"/>
      <c r="P76" s="199"/>
      <c r="Q76" s="206"/>
    </row>
    <row r="77" spans="2:17" x14ac:dyDescent="0.25">
      <c r="B77" s="205"/>
      <c r="C77" s="404" t="s">
        <v>1954</v>
      </c>
      <c r="D77" s="199"/>
      <c r="E77" s="199"/>
      <c r="F77" s="199"/>
      <c r="G77" s="199"/>
      <c r="H77" s="199"/>
      <c r="I77" s="199"/>
      <c r="J77" s="199"/>
      <c r="K77" s="199"/>
      <c r="L77" s="199"/>
      <c r="M77" s="199"/>
      <c r="N77" s="199"/>
      <c r="O77" s="199"/>
      <c r="P77" s="199"/>
      <c r="Q77" s="206"/>
    </row>
    <row r="78" spans="2:17" x14ac:dyDescent="0.25">
      <c r="B78" s="205"/>
      <c r="C78" s="813" t="s">
        <v>1955</v>
      </c>
      <c r="D78" s="199"/>
      <c r="E78" s="199"/>
      <c r="F78" s="199"/>
      <c r="G78" s="199"/>
      <c r="H78" s="199"/>
      <c r="I78" s="199"/>
      <c r="J78" s="199"/>
      <c r="K78" s="199"/>
      <c r="L78" s="199"/>
      <c r="M78" s="199"/>
      <c r="N78" s="199"/>
      <c r="O78" s="199"/>
      <c r="P78" s="199"/>
      <c r="Q78" s="206"/>
    </row>
    <row r="79" spans="2:17" x14ac:dyDescent="0.25">
      <c r="B79" s="205"/>
      <c r="C79" s="404" t="s">
        <v>1956</v>
      </c>
      <c r="D79" s="199"/>
      <c r="E79" s="199"/>
      <c r="F79" s="199"/>
      <c r="G79" s="199"/>
      <c r="H79" s="199"/>
      <c r="I79" s="199"/>
      <c r="J79" s="199"/>
      <c r="K79" s="199"/>
      <c r="L79" s="199"/>
      <c r="M79" s="199"/>
      <c r="N79" s="199"/>
      <c r="O79" s="199"/>
      <c r="P79" s="199"/>
      <c r="Q79" s="206"/>
    </row>
    <row r="80" spans="2:17" x14ac:dyDescent="0.25">
      <c r="B80" s="205"/>
      <c r="C80" s="404" t="s">
        <v>1957</v>
      </c>
      <c r="D80" s="199"/>
      <c r="E80" s="199"/>
      <c r="F80" s="199"/>
      <c r="G80" s="199"/>
      <c r="H80" s="199"/>
      <c r="I80" s="199"/>
      <c r="J80" s="199"/>
      <c r="K80" s="199"/>
      <c r="L80" s="199"/>
      <c r="M80" s="199"/>
      <c r="N80" s="199"/>
      <c r="O80" s="199"/>
      <c r="P80" s="199"/>
      <c r="Q80" s="206"/>
    </row>
    <row r="81" spans="2:17" x14ac:dyDescent="0.25">
      <c r="B81" s="205"/>
      <c r="C81" s="404"/>
      <c r="D81" s="199"/>
      <c r="E81" s="199"/>
      <c r="F81" s="199"/>
      <c r="G81" s="199"/>
      <c r="H81" s="199"/>
      <c r="I81" s="199"/>
      <c r="J81" s="199"/>
      <c r="K81" s="199"/>
      <c r="L81" s="199"/>
      <c r="M81" s="199"/>
      <c r="N81" s="199"/>
      <c r="O81" s="199"/>
      <c r="P81" s="199"/>
      <c r="Q81" s="206"/>
    </row>
    <row r="82" spans="2:17" x14ac:dyDescent="0.25">
      <c r="B82" s="205"/>
      <c r="C82" s="546" t="s">
        <v>1958</v>
      </c>
      <c r="D82" s="199"/>
      <c r="E82" s="199"/>
      <c r="F82" s="199"/>
      <c r="G82" s="199"/>
      <c r="H82" s="199"/>
      <c r="I82" s="199"/>
      <c r="J82" s="199"/>
      <c r="K82" s="199"/>
      <c r="L82" s="199"/>
      <c r="M82" s="199"/>
      <c r="N82" s="199"/>
      <c r="O82" s="199"/>
      <c r="P82" s="199"/>
      <c r="Q82" s="206"/>
    </row>
    <row r="83" spans="2:17" x14ac:dyDescent="0.25">
      <c r="B83" s="205"/>
      <c r="C83" s="544" t="s">
        <v>1959</v>
      </c>
      <c r="D83" s="199"/>
      <c r="E83" s="199"/>
      <c r="F83" s="199"/>
      <c r="G83" s="199"/>
      <c r="H83" s="199"/>
      <c r="I83" s="199"/>
      <c r="J83" s="199"/>
      <c r="K83" s="199"/>
      <c r="L83" s="199"/>
      <c r="M83" s="199"/>
      <c r="N83" s="199"/>
      <c r="O83" s="199"/>
      <c r="P83" s="199"/>
      <c r="Q83" s="206"/>
    </row>
    <row r="84" spans="2:17" x14ac:dyDescent="0.25">
      <c r="B84" s="205"/>
      <c r="C84" s="404" t="s">
        <v>1960</v>
      </c>
      <c r="D84" s="199"/>
      <c r="E84" s="199"/>
      <c r="F84" s="199"/>
      <c r="G84" s="199"/>
      <c r="H84" s="199"/>
      <c r="I84" s="199"/>
      <c r="J84" s="199"/>
      <c r="K84" s="199"/>
      <c r="L84" s="199"/>
      <c r="M84" s="199"/>
      <c r="N84" s="199"/>
      <c r="O84" s="199"/>
      <c r="P84" s="199"/>
      <c r="Q84" s="206"/>
    </row>
    <row r="85" spans="2:17" x14ac:dyDescent="0.25">
      <c r="B85" s="205"/>
      <c r="C85" s="404" t="s">
        <v>1961</v>
      </c>
      <c r="D85" s="199"/>
      <c r="E85" s="199"/>
      <c r="F85" s="199"/>
      <c r="G85" s="199"/>
      <c r="H85" s="199"/>
      <c r="I85" s="199"/>
      <c r="J85" s="199"/>
      <c r="K85" s="199"/>
      <c r="L85" s="199"/>
      <c r="M85" s="199"/>
      <c r="N85" s="199"/>
      <c r="O85" s="199"/>
      <c r="P85" s="199"/>
      <c r="Q85" s="206"/>
    </row>
    <row r="86" spans="2:17" x14ac:dyDescent="0.25">
      <c r="B86" s="203"/>
      <c r="C86" s="207"/>
      <c r="D86" s="202"/>
      <c r="E86" s="202"/>
      <c r="F86" s="202"/>
      <c r="G86" s="202"/>
      <c r="H86" s="202"/>
      <c r="I86" s="202"/>
      <c r="J86" s="202"/>
      <c r="K86" s="202"/>
      <c r="L86" s="202"/>
      <c r="M86" s="202"/>
      <c r="N86" s="202"/>
      <c r="O86" s="202"/>
      <c r="P86" s="202"/>
      <c r="Q86" s="204"/>
    </row>
  </sheetData>
  <sheetProtection algorithmName="SHA-512" hashValue="Jc3eU+mXzNW4PetLOyEmwnDnjg99gb04gpx2zBL24zWpAVxv81WGBwmlL6JSN5AVfdv5EWX9v5Mvmr8Dn+GkrQ==" saltValue="I9YUp5N+HFF7WNJfjjQw+A==" spinCount="100000" sheet="1" objects="1" scenarios="1"/>
  <protectedRanges>
    <protectedRange sqref="D11:D12 D18:D19 K62:L66 G30:J30 D48:F48 E29:J29 E30:F32 D31:D32 D27:J28 K42:P45 D41:I45 D51:E58 F51:G51 F56:G58 F52:H55" name="Range1"/>
    <protectedRange sqref="K41:P41" name="Range1_1"/>
  </protectedRanges>
  <mergeCells count="1">
    <mergeCell ref="C37:G37"/>
  </mergeCells>
  <phoneticPr fontId="43" type="noConversion"/>
  <conditionalFormatting sqref="E12 E14 F15:F17">
    <cfRule type="cellIs" dxfId="0" priority="2" operator="equal">
      <formula>0</formula>
    </cfRule>
  </conditionalFormatting>
  <dataValidations count="1">
    <dataValidation type="list" allowBlank="1" showInputMessage="1" showErrorMessage="1" sqref="D11" xr:uid="{A1309421-97D1-407A-BD55-015169719BCD}">
      <formula1>ORGTYPE</formula1>
    </dataValidation>
  </dataValidations>
  <hyperlinks>
    <hyperlink ref="C74" r:id="rId1" xr:uid="{9E6038DB-C4EC-431A-B5C3-A48009ECA9D3}"/>
    <hyperlink ref="C75" r:id="rId2" xr:uid="{F90404C9-B340-4E9B-AA51-58D791264704}"/>
    <hyperlink ref="C83" r:id="rId3" xr:uid="{FC9107BA-DC63-4474-BE80-C70D0B07C108}"/>
    <hyperlink ref="C78" r:id="rId4" xr:uid="{D457B1CB-8B19-4A1D-996E-899FA025186B}"/>
    <hyperlink ref="K27" r:id="rId5" display="1 per 59,000 - A National Survey of Hereditary Angioedema and Acquired C1 Inhibitor Deficiency in the United Kingdom, Young et al, 2023" xr:uid="{745E81C7-B929-4D0B-93D2-C4D06F2CD2CE}"/>
  </hyperlinks>
  <pageMargins left="0.7" right="0.7" top="0.75" bottom="0.75" header="0.3" footer="0.3"/>
  <pageSetup paperSize="9" scale="34" fitToHeight="0" orientation="portrait"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D12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B1:O52"/>
  <sheetViews>
    <sheetView showGridLines="0" zoomScale="80" zoomScaleNormal="80" workbookViewId="0">
      <selection activeCell="G25" sqref="G25"/>
    </sheetView>
  </sheetViews>
  <sheetFormatPr defaultRowHeight="15" x14ac:dyDescent="0.25"/>
  <cols>
    <col min="1" max="1" width="2.42578125" customWidth="1"/>
    <col min="2" max="2" width="5.85546875" customWidth="1"/>
    <col min="3" max="3" width="41.140625" customWidth="1"/>
    <col min="4" max="4" width="45.42578125" customWidth="1"/>
    <col min="5" max="5" width="22.5703125" customWidth="1"/>
    <col min="6" max="6" width="12.140625" customWidth="1"/>
    <col min="7" max="11" width="16.42578125" customWidth="1"/>
    <col min="12" max="12" width="2.5703125" customWidth="1"/>
    <col min="13" max="13" width="18.5703125" customWidth="1"/>
    <col min="14" max="14" width="13.42578125" customWidth="1"/>
    <col min="15" max="15" width="12.140625" customWidth="1"/>
  </cols>
  <sheetData>
    <row r="1" spans="2:15" ht="30" customHeight="1" x14ac:dyDescent="0.25">
      <c r="B1" s="444" t="str">
        <f>'Inputs and population'!B1</f>
        <v xml:space="preserve">Garadacimab for preventing recurrent attacks of hereditary angioedema in people 12 years and over </v>
      </c>
    </row>
    <row r="2" spans="2:15" ht="30" customHeight="1" x14ac:dyDescent="0.25">
      <c r="B2" s="141" t="s">
        <v>1851</v>
      </c>
      <c r="C2" s="141"/>
      <c r="D2" s="140"/>
      <c r="E2" s="155"/>
      <c r="F2" s="155"/>
      <c r="G2" s="155"/>
      <c r="H2" s="155"/>
      <c r="I2" s="140"/>
      <c r="J2" s="140"/>
      <c r="K2" s="140"/>
      <c r="L2" s="140"/>
      <c r="M2" s="140"/>
      <c r="N2" s="140"/>
      <c r="O2" s="140"/>
    </row>
    <row r="4" spans="2:15" ht="18.75" x14ac:dyDescent="0.3">
      <c r="B4" s="674" t="s">
        <v>1962</v>
      </c>
      <c r="C4" s="732"/>
      <c r="D4" s="732"/>
      <c r="E4" s="732"/>
      <c r="F4" s="732"/>
      <c r="G4" s="732"/>
      <c r="H4" s="732"/>
      <c r="I4" s="732"/>
      <c r="J4" s="732"/>
      <c r="K4" s="732"/>
      <c r="L4" s="732"/>
      <c r="M4" s="732"/>
      <c r="N4" s="732"/>
      <c r="O4" s="859"/>
    </row>
    <row r="5" spans="2:15" x14ac:dyDescent="0.25">
      <c r="B5" s="145" t="s">
        <v>1963</v>
      </c>
      <c r="O5" s="144"/>
    </row>
    <row r="6" spans="2:15" x14ac:dyDescent="0.25">
      <c r="B6" s="145" t="s">
        <v>1964</v>
      </c>
      <c r="O6" s="144"/>
    </row>
    <row r="7" spans="2:15" x14ac:dyDescent="0.25">
      <c r="B7" s="143" t="s">
        <v>1965</v>
      </c>
      <c r="O7" s="144"/>
    </row>
    <row r="8" spans="2:15" x14ac:dyDescent="0.25">
      <c r="B8" s="675"/>
      <c r="C8" s="147"/>
      <c r="D8" s="147"/>
      <c r="E8" s="147"/>
      <c r="F8" s="147"/>
      <c r="G8" s="147"/>
      <c r="H8" s="147"/>
      <c r="I8" s="147"/>
      <c r="J8" s="147"/>
      <c r="K8" s="147"/>
      <c r="L8" s="147"/>
      <c r="M8" s="147"/>
      <c r="N8" s="147"/>
      <c r="O8" s="148"/>
    </row>
    <row r="9" spans="2:15" x14ac:dyDescent="0.25">
      <c r="B9" s="134"/>
      <c r="D9" s="175"/>
    </row>
    <row r="10" spans="2:15" x14ac:dyDescent="0.25">
      <c r="B10" s="142" t="s">
        <v>1966</v>
      </c>
      <c r="C10" s="732"/>
      <c r="E10" s="732"/>
      <c r="F10" s="732"/>
      <c r="G10" s="732"/>
      <c r="H10" s="732"/>
      <c r="I10" s="732"/>
      <c r="J10" s="732"/>
      <c r="K10" s="732"/>
      <c r="L10" s="732"/>
      <c r="M10" s="732"/>
      <c r="N10" s="732"/>
      <c r="O10" s="859"/>
    </row>
    <row r="11" spans="2:15" x14ac:dyDescent="0.25">
      <c r="B11" s="145"/>
      <c r="C11" s="314"/>
      <c r="D11" s="188"/>
      <c r="E11" s="188"/>
      <c r="F11" s="188"/>
      <c r="G11" s="936" t="s">
        <v>1967</v>
      </c>
      <c r="H11" s="937"/>
      <c r="I11" s="937"/>
      <c r="J11" s="937"/>
      <c r="K11" s="937"/>
      <c r="O11" s="144"/>
    </row>
    <row r="12" spans="2:15" ht="99" customHeight="1" x14ac:dyDescent="0.25">
      <c r="B12" s="145"/>
      <c r="C12" s="361" t="s">
        <v>1968</v>
      </c>
      <c r="D12" s="361" t="s">
        <v>1969</v>
      </c>
      <c r="E12" s="676" t="s">
        <v>1970</v>
      </c>
      <c r="F12" s="220" t="s">
        <v>1971</v>
      </c>
      <c r="G12" s="220" t="s">
        <v>1914</v>
      </c>
      <c r="H12" s="220" t="s">
        <v>1915</v>
      </c>
      <c r="I12" s="220" t="s">
        <v>1916</v>
      </c>
      <c r="J12" s="220" t="s">
        <v>1917</v>
      </c>
      <c r="K12" s="220" t="s">
        <v>1918</v>
      </c>
      <c r="M12" s="361" t="s">
        <v>1972</v>
      </c>
      <c r="N12" s="361" t="s">
        <v>1973</v>
      </c>
      <c r="O12" s="144"/>
    </row>
    <row r="13" spans="2:15" x14ac:dyDescent="0.25">
      <c r="B13" s="145"/>
      <c r="C13" s="678" t="s">
        <v>1974</v>
      </c>
      <c r="D13" s="679" t="s">
        <v>1975</v>
      </c>
      <c r="E13" s="729" t="s">
        <v>1976</v>
      </c>
      <c r="F13" s="769"/>
      <c r="G13" s="767">
        <v>1</v>
      </c>
      <c r="H13" s="512"/>
      <c r="I13" s="512"/>
      <c r="J13" s="512"/>
      <c r="K13" s="512"/>
      <c r="M13" s="684" t="s">
        <v>1977</v>
      </c>
      <c r="N13" s="773">
        <f>VLOOKUP(M13,payscales!B:N,10,0)</f>
        <v>127.43</v>
      </c>
      <c r="O13" s="144"/>
    </row>
    <row r="14" spans="2:15" x14ac:dyDescent="0.25">
      <c r="B14" s="145"/>
      <c r="C14" s="678" t="s">
        <v>1974</v>
      </c>
      <c r="D14" s="679" t="s">
        <v>1978</v>
      </c>
      <c r="E14" s="729" t="s">
        <v>1976</v>
      </c>
      <c r="F14" s="769"/>
      <c r="G14" s="507">
        <v>2</v>
      </c>
      <c r="H14" s="507">
        <v>2</v>
      </c>
      <c r="I14" s="507">
        <v>2</v>
      </c>
      <c r="J14" s="507">
        <v>2</v>
      </c>
      <c r="K14" s="507">
        <v>2</v>
      </c>
      <c r="M14" s="684" t="s">
        <v>1977</v>
      </c>
      <c r="N14" s="773">
        <f>VLOOKUP(M14,payscales!B:N,10,0)</f>
        <v>127.43</v>
      </c>
      <c r="O14" s="144"/>
    </row>
    <row r="15" spans="2:15" hidden="1" x14ac:dyDescent="0.25">
      <c r="B15" s="145"/>
      <c r="C15" s="680" t="s">
        <v>1979</v>
      </c>
      <c r="D15" s="679" t="s">
        <v>1980</v>
      </c>
      <c r="E15" s="729" t="s">
        <v>1976</v>
      </c>
      <c r="F15" s="769"/>
      <c r="G15" s="768"/>
      <c r="H15" s="513"/>
      <c r="I15" s="512"/>
      <c r="J15" s="512"/>
      <c r="K15" s="512"/>
      <c r="M15" s="684" t="s">
        <v>1981</v>
      </c>
      <c r="N15" s="773">
        <f>VLOOKUP(M15,payscales!B:N,10,0)</f>
        <v>44.4</v>
      </c>
      <c r="O15" s="144"/>
    </row>
    <row r="16" spans="2:15" ht="30" hidden="1" x14ac:dyDescent="0.25">
      <c r="B16" s="145"/>
      <c r="C16" s="680" t="s">
        <v>1979</v>
      </c>
      <c r="D16" s="679" t="s">
        <v>1982</v>
      </c>
      <c r="E16" s="729" t="s">
        <v>1976</v>
      </c>
      <c r="F16" s="769"/>
      <c r="G16" s="768"/>
      <c r="H16" s="728"/>
      <c r="I16" s="507"/>
      <c r="J16" s="507"/>
      <c r="K16" s="507"/>
      <c r="M16" s="684" t="s">
        <v>1981</v>
      </c>
      <c r="N16" s="773">
        <f>VLOOKUP(M16,payscales!B:N,10,0)</f>
        <v>44.4</v>
      </c>
      <c r="O16" s="144"/>
    </row>
    <row r="17" spans="2:15" hidden="1" x14ac:dyDescent="0.25">
      <c r="B17" s="145"/>
      <c r="C17" s="680" t="s">
        <v>1979</v>
      </c>
      <c r="D17" s="679" t="s">
        <v>1983</v>
      </c>
      <c r="E17" s="729" t="s">
        <v>1976</v>
      </c>
      <c r="F17" s="769"/>
      <c r="G17" s="768"/>
      <c r="H17" s="728"/>
      <c r="I17" s="507"/>
      <c r="J17" s="507"/>
      <c r="K17" s="507"/>
      <c r="M17" s="684" t="s">
        <v>1981</v>
      </c>
      <c r="N17" s="773">
        <f>VLOOKUP(M17,payscales!B:N,10,0)</f>
        <v>44.4</v>
      </c>
      <c r="O17" s="144"/>
    </row>
    <row r="18" spans="2:15" hidden="1" x14ac:dyDescent="0.25">
      <c r="B18" s="145"/>
      <c r="C18" s="681" t="s">
        <v>1984</v>
      </c>
      <c r="D18" s="679" t="s">
        <v>1985</v>
      </c>
      <c r="E18" s="729" t="s">
        <v>1986</v>
      </c>
      <c r="F18" s="769"/>
      <c r="G18" s="769"/>
      <c r="H18" s="514"/>
      <c r="I18" s="507"/>
      <c r="J18" s="507"/>
      <c r="K18" s="507"/>
      <c r="M18" s="684" t="s">
        <v>1987</v>
      </c>
      <c r="N18" s="773">
        <f>VLOOKUP(M18,payscales!B:N,10,0)</f>
        <v>49.24</v>
      </c>
      <c r="O18" s="144"/>
    </row>
    <row r="19" spans="2:15" hidden="1" x14ac:dyDescent="0.25">
      <c r="B19" s="145"/>
      <c r="C19" s="682" t="s">
        <v>1988</v>
      </c>
      <c r="D19" s="679" t="s">
        <v>1989</v>
      </c>
      <c r="E19" s="729" t="s">
        <v>1990</v>
      </c>
      <c r="F19" s="769"/>
      <c r="G19" s="507"/>
      <c r="H19" s="507"/>
      <c r="I19" s="507"/>
      <c r="J19" s="507"/>
      <c r="K19" s="507"/>
      <c r="M19" s="684" t="s">
        <v>1977</v>
      </c>
      <c r="N19" s="773">
        <f>VLOOKUP(M19,payscales!B:N,10,0)</f>
        <v>127.43</v>
      </c>
      <c r="O19" s="144"/>
    </row>
    <row r="20" spans="2:15" hidden="1" x14ac:dyDescent="0.25">
      <c r="B20" s="145"/>
      <c r="C20" s="683" t="s">
        <v>1991</v>
      </c>
      <c r="D20" s="679" t="s">
        <v>1992</v>
      </c>
      <c r="E20" s="729" t="s">
        <v>1990</v>
      </c>
      <c r="F20" s="769"/>
      <c r="G20" s="768"/>
      <c r="H20" s="513"/>
      <c r="I20" s="513"/>
      <c r="J20" s="513"/>
      <c r="K20" s="513"/>
      <c r="M20" s="684" t="s">
        <v>1981</v>
      </c>
      <c r="N20" s="773">
        <f>VLOOKUP(M20,payscales!B:N,10,0)</f>
        <v>44.4</v>
      </c>
      <c r="O20" s="144"/>
    </row>
    <row r="21" spans="2:15" hidden="1" x14ac:dyDescent="0.25">
      <c r="B21" s="145"/>
      <c r="C21" s="683" t="s">
        <v>1993</v>
      </c>
      <c r="D21" s="679" t="s">
        <v>1994</v>
      </c>
      <c r="E21" s="729" t="s">
        <v>1990</v>
      </c>
      <c r="F21" s="769"/>
      <c r="G21" s="768"/>
      <c r="H21" s="515"/>
      <c r="I21" s="515"/>
      <c r="J21" s="515"/>
      <c r="K21" s="515"/>
      <c r="M21" s="684" t="s">
        <v>1995</v>
      </c>
      <c r="N21" s="773">
        <f>VLOOKUP(M21,payscales!B:N,10,0)</f>
        <v>35.97</v>
      </c>
      <c r="O21" s="144"/>
    </row>
    <row r="22" spans="2:15" hidden="1" x14ac:dyDescent="0.25">
      <c r="B22" s="145"/>
      <c r="C22" s="683" t="s">
        <v>1996</v>
      </c>
      <c r="D22" s="679" t="s">
        <v>1997</v>
      </c>
      <c r="E22" s="729" t="s">
        <v>1990</v>
      </c>
      <c r="F22" s="772"/>
      <c r="G22" s="770"/>
      <c r="H22" s="771"/>
      <c r="I22" s="771"/>
      <c r="J22" s="771"/>
      <c r="K22" s="771"/>
      <c r="M22" s="684" t="s">
        <v>1998</v>
      </c>
      <c r="N22" s="773">
        <f>VLOOKUP(M22,payscales!B:N,10,0)</f>
        <v>51.74</v>
      </c>
      <c r="O22" s="144"/>
    </row>
    <row r="23" spans="2:15" x14ac:dyDescent="0.25">
      <c r="B23" s="145"/>
      <c r="C23" s="314"/>
      <c r="D23" s="188"/>
      <c r="E23" s="188"/>
      <c r="F23" s="188"/>
      <c r="G23" s="188"/>
      <c r="M23" s="730" t="s">
        <v>1999</v>
      </c>
      <c r="O23" s="144"/>
    </row>
    <row r="24" spans="2:15" x14ac:dyDescent="0.25">
      <c r="B24" s="145"/>
      <c r="C24" s="176" t="s">
        <v>2000</v>
      </c>
      <c r="D24" s="138"/>
      <c r="O24" s="144"/>
    </row>
    <row r="25" spans="2:15" x14ac:dyDescent="0.25">
      <c r="B25" s="145"/>
      <c r="C25" t="s">
        <v>2001</v>
      </c>
      <c r="D25" s="138"/>
      <c r="O25" s="144"/>
    </row>
    <row r="26" spans="2:15" x14ac:dyDescent="0.25">
      <c r="B26" s="145"/>
      <c r="C26" t="s">
        <v>2002</v>
      </c>
      <c r="D26" s="138"/>
      <c r="O26" s="144"/>
    </row>
    <row r="27" spans="2:15" x14ac:dyDescent="0.25">
      <c r="B27" s="146"/>
      <c r="C27" s="147"/>
      <c r="D27" s="149"/>
      <c r="E27" s="149"/>
      <c r="F27" s="149"/>
      <c r="G27" s="149"/>
      <c r="H27" s="149"/>
      <c r="I27" s="149"/>
      <c r="J27" s="149"/>
      <c r="K27" s="149"/>
      <c r="L27" s="147"/>
      <c r="M27" s="147"/>
      <c r="N27" s="147"/>
      <c r="O27" s="148"/>
    </row>
    <row r="28" spans="2:15" x14ac:dyDescent="0.25">
      <c r="D28" s="138"/>
      <c r="E28" s="138"/>
      <c r="F28" s="138"/>
      <c r="G28" s="138"/>
      <c r="H28" s="138"/>
      <c r="I28" s="138"/>
      <c r="J28" s="138"/>
      <c r="K28" s="138"/>
    </row>
    <row r="30" spans="2:15" x14ac:dyDescent="0.25">
      <c r="D30" s="169"/>
      <c r="E30" s="169"/>
      <c r="F30" s="169"/>
      <c r="G30" s="169"/>
      <c r="H30" s="169"/>
    </row>
    <row r="52" spans="2:15" x14ac:dyDescent="0.25">
      <c r="B52" s="732"/>
      <c r="C52" s="732"/>
      <c r="D52" s="732"/>
      <c r="E52" s="732"/>
      <c r="F52" s="732"/>
      <c r="G52" s="732"/>
      <c r="H52" s="732"/>
      <c r="I52" s="732"/>
      <c r="J52" s="732"/>
      <c r="K52" s="732"/>
      <c r="L52" s="732"/>
      <c r="M52" s="732"/>
      <c r="N52" s="732"/>
      <c r="O52" s="732"/>
    </row>
  </sheetData>
  <protectedRanges>
    <protectedRange sqref="F13:K22 I23:K23" name="Range1"/>
  </protectedRanges>
  <mergeCells count="1">
    <mergeCell ref="G11:K11"/>
  </mergeCells>
  <pageMargins left="0.7" right="0.7" top="0.75" bottom="0.75" header="0.3" footer="0.3"/>
  <pageSetup paperSize="9" scale="38"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85C9BAD-2C9A-4FAF-9D7D-01DB37D19CFC}">
          <x14:formula1>
            <xm:f>payscales!$B$13:$B$48</xm:f>
          </x14:formula1>
          <xm:sqref>M13:M22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B1:O47"/>
  <sheetViews>
    <sheetView showGridLines="0" zoomScale="80" zoomScaleNormal="80" workbookViewId="0"/>
  </sheetViews>
  <sheetFormatPr defaultRowHeight="15" x14ac:dyDescent="0.25"/>
  <cols>
    <col min="1" max="1" width="3.42578125" customWidth="1"/>
    <col min="2" max="2" width="21.5703125" customWidth="1"/>
    <col min="3" max="3" width="10.42578125" customWidth="1"/>
    <col min="4" max="4" width="11.140625" customWidth="1"/>
    <col min="5" max="14" width="10.5703125" customWidth="1"/>
    <col min="15" max="15" width="2.42578125" customWidth="1"/>
  </cols>
  <sheetData>
    <row r="1" spans="2:15" ht="30" customHeight="1" x14ac:dyDescent="0.25">
      <c r="B1" s="444" t="str">
        <f>'Inputs and population'!B1</f>
        <v xml:space="preserve">Garadacimab for preventing recurrent attacks of hereditary angioedema in people 12 years and over </v>
      </c>
    </row>
    <row r="2" spans="2:15" ht="30" customHeight="1" x14ac:dyDescent="0.25">
      <c r="B2" s="141" t="s">
        <v>2003</v>
      </c>
      <c r="C2" s="140"/>
      <c r="D2" s="155"/>
      <c r="E2" s="155"/>
      <c r="F2" s="155"/>
      <c r="G2" s="155"/>
      <c r="H2" s="140"/>
      <c r="I2" s="140"/>
      <c r="J2" s="140"/>
      <c r="K2" s="140"/>
      <c r="L2" s="140"/>
      <c r="M2" s="140"/>
      <c r="N2" s="140"/>
      <c r="O2" s="140"/>
    </row>
    <row r="3" spans="2:15" x14ac:dyDescent="0.25">
      <c r="B3" s="775"/>
      <c r="C3" s="731"/>
      <c r="D3" s="731"/>
      <c r="E3" s="731"/>
      <c r="F3" s="731"/>
      <c r="G3" s="731"/>
      <c r="H3" s="732"/>
      <c r="I3" s="732"/>
      <c r="J3" s="732"/>
      <c r="K3" s="732"/>
      <c r="L3" s="732"/>
    </row>
    <row r="4" spans="2:15" x14ac:dyDescent="0.25">
      <c r="C4" s="776"/>
      <c r="D4" s="228"/>
      <c r="E4" s="397"/>
      <c r="F4" s="778" t="s">
        <v>2004</v>
      </c>
      <c r="G4" s="397"/>
      <c r="H4" s="397"/>
      <c r="I4" s="779"/>
    </row>
    <row r="5" spans="2:15" ht="30" x14ac:dyDescent="0.25">
      <c r="B5" s="220" t="s">
        <v>2005</v>
      </c>
      <c r="C5" s="220" t="s">
        <v>2006</v>
      </c>
      <c r="D5" s="220" t="s">
        <v>2007</v>
      </c>
      <c r="E5" s="220" t="s">
        <v>2008</v>
      </c>
      <c r="F5" s="220" t="s">
        <v>2009</v>
      </c>
      <c r="G5" s="220" t="s">
        <v>2010</v>
      </c>
      <c r="H5" s="220" t="s">
        <v>2011</v>
      </c>
      <c r="I5" s="220" t="s">
        <v>2012</v>
      </c>
      <c r="J5" s="220" t="s">
        <v>2013</v>
      </c>
    </row>
    <row r="6" spans="2:15" x14ac:dyDescent="0.25">
      <c r="B6" s="530" t="s">
        <v>2014</v>
      </c>
      <c r="C6" s="531"/>
      <c r="D6" s="531"/>
      <c r="E6" s="531"/>
      <c r="F6" s="531"/>
      <c r="G6" s="531"/>
      <c r="H6" s="531"/>
      <c r="I6" s="531"/>
      <c r="J6" s="261">
        <v>1500</v>
      </c>
    </row>
    <row r="7" spans="2:15" x14ac:dyDescent="0.25">
      <c r="B7" s="530" t="s">
        <v>2015</v>
      </c>
      <c r="C7" s="531"/>
      <c r="D7" s="531"/>
      <c r="E7" s="531"/>
      <c r="F7" s="531"/>
      <c r="G7" s="531"/>
      <c r="H7" s="531"/>
      <c r="I7" s="531"/>
      <c r="J7" s="261">
        <v>100</v>
      </c>
    </row>
    <row r="8" spans="2:15" x14ac:dyDescent="0.25">
      <c r="B8" s="530" t="s">
        <v>2016</v>
      </c>
      <c r="C8" s="531"/>
      <c r="D8" s="531"/>
      <c r="E8" s="531"/>
      <c r="F8" s="531"/>
      <c r="G8" s="531"/>
      <c r="H8" s="531"/>
      <c r="I8" s="531"/>
      <c r="J8" s="261">
        <v>200</v>
      </c>
    </row>
    <row r="9" spans="2:15" x14ac:dyDescent="0.25">
      <c r="B9" s="530" t="s">
        <v>2017</v>
      </c>
      <c r="C9" s="531"/>
      <c r="D9" s="531"/>
      <c r="E9" s="531"/>
      <c r="F9" s="531"/>
      <c r="G9" s="531"/>
      <c r="H9" s="531"/>
      <c r="I9" s="531"/>
      <c r="J9" s="261">
        <v>500</v>
      </c>
    </row>
    <row r="10" spans="2:15" x14ac:dyDescent="0.25">
      <c r="B10" s="530" t="s">
        <v>2018</v>
      </c>
      <c r="C10" s="531"/>
      <c r="D10" s="531"/>
      <c r="E10" s="531"/>
      <c r="F10" s="531"/>
      <c r="G10" s="531"/>
      <c r="H10" s="531"/>
      <c r="I10" s="531"/>
      <c r="J10" s="261">
        <v>60</v>
      </c>
    </row>
    <row r="11" spans="2:15" x14ac:dyDescent="0.25">
      <c r="B11" s="530" t="s">
        <v>2019</v>
      </c>
      <c r="C11" s="531"/>
      <c r="D11" s="531"/>
      <c r="E11" s="531"/>
      <c r="F11" s="531"/>
      <c r="G11" s="531"/>
      <c r="H11" s="531"/>
      <c r="I11" s="531"/>
      <c r="J11" s="261">
        <v>35</v>
      </c>
    </row>
    <row r="12" spans="2:15" x14ac:dyDescent="0.25">
      <c r="B12" s="530" t="s">
        <v>2020</v>
      </c>
      <c r="C12" s="531"/>
      <c r="D12" s="531"/>
      <c r="E12" s="531"/>
      <c r="F12" s="531"/>
      <c r="G12" s="531"/>
      <c r="H12" s="531"/>
      <c r="I12" s="531"/>
      <c r="J12" s="261">
        <v>555</v>
      </c>
    </row>
    <row r="13" spans="2:15" x14ac:dyDescent="0.25">
      <c r="B13" s="530" t="s">
        <v>2021</v>
      </c>
      <c r="C13" s="531"/>
      <c r="D13" s="531"/>
      <c r="E13" s="531"/>
      <c r="F13" s="531"/>
      <c r="G13" s="531"/>
      <c r="H13" s="531"/>
      <c r="I13" s="531"/>
      <c r="J13" s="261">
        <v>60</v>
      </c>
    </row>
    <row r="14" spans="2:15" x14ac:dyDescent="0.25">
      <c r="B14" s="530" t="s">
        <v>2022</v>
      </c>
      <c r="C14" s="531"/>
      <c r="D14" s="531"/>
      <c r="E14" s="531"/>
      <c r="F14" s="531"/>
      <c r="G14" s="531"/>
      <c r="H14" s="531"/>
      <c r="I14" s="531"/>
      <c r="J14" s="261">
        <v>35</v>
      </c>
    </row>
    <row r="15" spans="2:15" x14ac:dyDescent="0.25">
      <c r="B15" s="530" t="s">
        <v>2023</v>
      </c>
      <c r="C15" s="531"/>
      <c r="D15" s="531"/>
      <c r="E15" s="531"/>
      <c r="F15" s="531"/>
      <c r="G15" s="531"/>
      <c r="H15" s="531"/>
      <c r="I15" s="531"/>
      <c r="J15" s="261">
        <v>555</v>
      </c>
    </row>
    <row r="16" spans="2:15" x14ac:dyDescent="0.25">
      <c r="B16" s="5"/>
      <c r="C16" s="318">
        <f>SUM(C6:C15)</f>
        <v>0</v>
      </c>
      <c r="D16" s="318">
        <f t="shared" ref="D16:E16" si="0">SUM(D6:D15)</f>
        <v>0</v>
      </c>
      <c r="E16" s="318">
        <f t="shared" si="0"/>
        <v>0</v>
      </c>
      <c r="F16" s="318">
        <f t="shared" ref="F16:G16" si="1">SUM(F6:F15)</f>
        <v>0</v>
      </c>
      <c r="G16" s="318">
        <f t="shared" si="1"/>
        <v>0</v>
      </c>
      <c r="H16" s="318">
        <f t="shared" ref="H16:I16" si="2">SUM(H6:H15)</f>
        <v>0</v>
      </c>
      <c r="I16" s="318">
        <f t="shared" si="2"/>
        <v>0</v>
      </c>
    </row>
    <row r="17" spans="2:14" x14ac:dyDescent="0.25">
      <c r="B17" s="218" t="s">
        <v>2024</v>
      </c>
      <c r="C17" s="774"/>
      <c r="D17" s="774"/>
      <c r="E17" s="774"/>
    </row>
    <row r="18" spans="2:14" x14ac:dyDescent="0.25">
      <c r="B18" s="218" t="s">
        <v>2025</v>
      </c>
      <c r="C18" s="774"/>
      <c r="D18" s="774"/>
      <c r="E18" s="774"/>
    </row>
    <row r="19" spans="2:14" x14ac:dyDescent="0.25">
      <c r="B19" s="218" t="s">
        <v>2026</v>
      </c>
      <c r="C19" s="774"/>
      <c r="D19" s="774"/>
      <c r="E19" s="774"/>
    </row>
    <row r="20" spans="2:14" x14ac:dyDescent="0.25">
      <c r="C20" s="5"/>
      <c r="D20" s="5"/>
      <c r="E20" s="5"/>
    </row>
    <row r="21" spans="2:14" x14ac:dyDescent="0.25">
      <c r="C21" s="776" t="s">
        <v>2027</v>
      </c>
      <c r="D21" s="777"/>
      <c r="E21" s="777"/>
      <c r="F21" s="383"/>
      <c r="G21" s="383"/>
      <c r="H21" s="533"/>
      <c r="J21" s="776" t="s">
        <v>2028</v>
      </c>
      <c r="K21" s="228"/>
      <c r="L21" s="228"/>
      <c r="M21" s="228"/>
      <c r="N21" s="185"/>
    </row>
    <row r="22" spans="2:14" ht="45" x14ac:dyDescent="0.25">
      <c r="C22" s="150" t="s">
        <v>2029</v>
      </c>
      <c r="D22" s="150" t="s">
        <v>1892</v>
      </c>
      <c r="E22" s="150" t="s">
        <v>1893</v>
      </c>
      <c r="F22" s="209" t="s">
        <v>1894</v>
      </c>
      <c r="G22" s="150" t="s">
        <v>1895</v>
      </c>
      <c r="H22" s="150" t="s">
        <v>1896</v>
      </c>
      <c r="J22" s="150" t="s">
        <v>1892</v>
      </c>
      <c r="K22" s="150" t="s">
        <v>1893</v>
      </c>
      <c r="L22" s="209" t="s">
        <v>1894</v>
      </c>
      <c r="M22" s="150" t="s">
        <v>1895</v>
      </c>
      <c r="N22" s="150" t="s">
        <v>1896</v>
      </c>
    </row>
    <row r="23" spans="2:14" x14ac:dyDescent="0.25">
      <c r="B23" s="530" t="s">
        <v>2014</v>
      </c>
      <c r="C23" s="114" t="e">
        <f>($C6*'Financial impact (cash)'!D$13)+(Events!$D6*'Financial impact (cash)'!D$15)+(Events!$E6*'Financial impact (cash)'!D$16)+($F6*'Financial impact (cash)'!D$17)+(Events!$G6*'Financial impact (cash)'!D$18)+(Events!$H6*'Financial impact (cash)'!#REF!)+(Events!$I6*'Financial impact (cash)'!#REF!)</f>
        <v>#REF!</v>
      </c>
      <c r="D23" s="114" t="e">
        <f>($C6*'Financial impact (cash)'!E$13)+(Events!$D6*'Financial impact (cash)'!E$15)+(Events!$E6*'Financial impact (cash)'!E$16)+($F6*'Financial impact (cash)'!E$17)+(Events!$G6*'Financial impact (cash)'!E$18)+(Events!$H6*'Financial impact (cash)'!#REF!)+(Events!$I6*'Financial impact (cash)'!#REF!)</f>
        <v>#REF!</v>
      </c>
      <c r="E23" s="114" t="e">
        <f>($C6*'Financial impact (cash)'!F$13)+(Events!$D6*'Financial impact (cash)'!F$15)+(Events!$E6*'Financial impact (cash)'!F$16)+($F6*'Financial impact (cash)'!F$17)+(Events!$G6*'Financial impact (cash)'!F$18)+(Events!$H6*'Financial impact (cash)'!#REF!)+(Events!$I6*'Financial impact (cash)'!#REF!)</f>
        <v>#REF!</v>
      </c>
      <c r="F23" s="114" t="e">
        <f>($C6*'Financial impact (cash)'!G$13)+(Events!$D6*'Financial impact (cash)'!G$15)+(Events!$E6*'Financial impact (cash)'!G$16)+($F6*'Financial impact (cash)'!G$17)+(Events!$G6*'Financial impact (cash)'!G$18)+(Events!$H6*'Financial impact (cash)'!#REF!)+(Events!$I6*'Financial impact (cash)'!#REF!)</f>
        <v>#REF!</v>
      </c>
      <c r="G23" s="114" t="e">
        <f>($C6*'Financial impact (cash)'!H$13)+(Events!$D6*'Financial impact (cash)'!H$15)+(Events!$E6*'Financial impact (cash)'!H$16)+($F6*'Financial impact (cash)'!H$17)+(Events!$G6*'Financial impact (cash)'!H$18)+(Events!$H6*'Financial impact (cash)'!#REF!)+(Events!$I6*'Financial impact (cash)'!#REF!)</f>
        <v>#REF!</v>
      </c>
      <c r="H23" s="114" t="e">
        <f>($C6*'Financial impact (cash)'!I$13)+(Events!$D6*'Financial impact (cash)'!I$15)+(Events!$E6*'Financial impact (cash)'!I$16)+($F6*'Financial impact (cash)'!I$17)+(Events!$G6*'Financial impact (cash)'!I$18)+(Events!$H6*'Financial impact (cash)'!#REF!)+(Events!$I6*'Financial impact (cash)'!#REF!)</f>
        <v>#REF!</v>
      </c>
      <c r="J23" s="114" t="e">
        <f>D23-$C23</f>
        <v>#REF!</v>
      </c>
      <c r="K23" s="114" t="e">
        <f>E23-$C23</f>
        <v>#REF!</v>
      </c>
      <c r="L23" s="114" t="e">
        <f t="shared" ref="L23:N23" si="3">F23-$C23</f>
        <v>#REF!</v>
      </c>
      <c r="M23" s="114" t="e">
        <f t="shared" si="3"/>
        <v>#REF!</v>
      </c>
      <c r="N23" s="114" t="e">
        <f t="shared" si="3"/>
        <v>#REF!</v>
      </c>
    </row>
    <row r="24" spans="2:14" x14ac:dyDescent="0.25">
      <c r="B24" s="530" t="s">
        <v>2015</v>
      </c>
      <c r="C24" s="114" t="e">
        <f>($C7*'Financial impact (cash)'!D$13)+(Events!$D7*'Financial impact (cash)'!D$15)+(Events!$E7*'Financial impact (cash)'!D$16)+($F7*'Financial impact (cash)'!D$17)+(Events!$G7*'Financial impact (cash)'!D$18)+(Events!$H7*'Financial impact (cash)'!#REF!)+(Events!$I7*'Financial impact (cash)'!#REF!)</f>
        <v>#REF!</v>
      </c>
      <c r="D24" s="114" t="e">
        <f>($C7*'Financial impact (cash)'!E$13)+(Events!$D7*'Financial impact (cash)'!E$15)+(Events!$E7*'Financial impact (cash)'!E$16)+($F7*'Financial impact (cash)'!E$17)+(Events!$G7*'Financial impact (cash)'!E$18)+(Events!$H7*'Financial impact (cash)'!#REF!)+(Events!$I7*'Financial impact (cash)'!#REF!)</f>
        <v>#REF!</v>
      </c>
      <c r="E24" s="114" t="e">
        <f>($C7*'Financial impact (cash)'!F$13)+(Events!$D7*'Financial impact (cash)'!F$15)+(Events!$E7*'Financial impact (cash)'!F$16)+($F7*'Financial impact (cash)'!F$17)+(Events!$G7*'Financial impact (cash)'!F$18)+(Events!$H7*'Financial impact (cash)'!#REF!)+(Events!$I7*'Financial impact (cash)'!#REF!)</f>
        <v>#REF!</v>
      </c>
      <c r="F24" s="114" t="e">
        <f>($C7*'Financial impact (cash)'!G$13)+(Events!$D7*'Financial impact (cash)'!G$15)+(Events!$E7*'Financial impact (cash)'!G$16)+($F7*'Financial impact (cash)'!G$17)+(Events!$G7*'Financial impact (cash)'!G$18)+(Events!$H7*'Financial impact (cash)'!#REF!)+(Events!$I7*'Financial impact (cash)'!#REF!)</f>
        <v>#REF!</v>
      </c>
      <c r="G24" s="114" t="e">
        <f>($C7*'Financial impact (cash)'!H$13)+(Events!$D7*'Financial impact (cash)'!H$15)+(Events!$E7*'Financial impact (cash)'!H$16)+($F7*'Financial impact (cash)'!H$17)+(Events!$G7*'Financial impact (cash)'!H$18)+(Events!$H7*'Financial impact (cash)'!#REF!)+(Events!$I7*'Financial impact (cash)'!#REF!)</f>
        <v>#REF!</v>
      </c>
      <c r="H24" s="114" t="e">
        <f>($C7*'Financial impact (cash)'!I$13)+(Events!$D7*'Financial impact (cash)'!I$15)+(Events!$E7*'Financial impact (cash)'!I$16)+($F7*'Financial impact (cash)'!I$17)+(Events!$G7*'Financial impact (cash)'!I$18)+(Events!$H7*'Financial impact (cash)'!#REF!)+(Events!$I7*'Financial impact (cash)'!#REF!)</f>
        <v>#REF!</v>
      </c>
      <c r="J24" s="114" t="e">
        <f t="shared" ref="J24:J32" si="4">D24-$C24</f>
        <v>#REF!</v>
      </c>
      <c r="K24" s="114" t="e">
        <f t="shared" ref="K24:K32" si="5">E24-$C24</f>
        <v>#REF!</v>
      </c>
      <c r="L24" s="114" t="e">
        <f t="shared" ref="L24:L32" si="6">F24-$C24</f>
        <v>#REF!</v>
      </c>
      <c r="M24" s="114" t="e">
        <f t="shared" ref="M24:M32" si="7">G24-$C24</f>
        <v>#REF!</v>
      </c>
      <c r="N24" s="114" t="e">
        <f t="shared" ref="N24:N32" si="8">H24-$C24</f>
        <v>#REF!</v>
      </c>
    </row>
    <row r="25" spans="2:14" x14ac:dyDescent="0.25">
      <c r="B25" s="530" t="s">
        <v>2016</v>
      </c>
      <c r="C25" s="114" t="e">
        <f>($C8*'Financial impact (cash)'!D$13)+(Events!$D8*'Financial impact (cash)'!D$15)+(Events!$E8*'Financial impact (cash)'!D$16)+($F8*'Financial impact (cash)'!D$17)+(Events!$G8*'Financial impact (cash)'!D$18)+(Events!$H8*'Financial impact (cash)'!#REF!)+(Events!$I8*'Financial impact (cash)'!#REF!)</f>
        <v>#REF!</v>
      </c>
      <c r="D25" s="114" t="e">
        <f>($C8*'Financial impact (cash)'!E$13)+(Events!$D8*'Financial impact (cash)'!E$15)+(Events!$E8*'Financial impact (cash)'!E$16)+($F8*'Financial impact (cash)'!E$17)+(Events!$G8*'Financial impact (cash)'!E$18)+(Events!$H8*'Financial impact (cash)'!#REF!)+(Events!$I8*'Financial impact (cash)'!#REF!)</f>
        <v>#REF!</v>
      </c>
      <c r="E25" s="114" t="e">
        <f>($C8*'Financial impact (cash)'!F$13)+(Events!$D8*'Financial impact (cash)'!F$15)+(Events!$E8*'Financial impact (cash)'!F$16)+($F8*'Financial impact (cash)'!F$17)+(Events!$G8*'Financial impact (cash)'!F$18)+(Events!$H8*'Financial impact (cash)'!#REF!)+(Events!$I8*'Financial impact (cash)'!#REF!)</f>
        <v>#REF!</v>
      </c>
      <c r="F25" s="114" t="e">
        <f>($C8*'Financial impact (cash)'!G$13)+(Events!$D8*'Financial impact (cash)'!G$15)+(Events!$E8*'Financial impact (cash)'!G$16)+($F8*'Financial impact (cash)'!G$17)+(Events!$G8*'Financial impact (cash)'!G$18)+(Events!$H8*'Financial impact (cash)'!#REF!)+(Events!$I8*'Financial impact (cash)'!#REF!)</f>
        <v>#REF!</v>
      </c>
      <c r="G25" s="114" t="e">
        <f>($C8*'Financial impact (cash)'!H$13)+(Events!$D8*'Financial impact (cash)'!H$15)+(Events!$E8*'Financial impact (cash)'!H$16)+($F8*'Financial impact (cash)'!H$17)+(Events!$G8*'Financial impact (cash)'!H$18)+(Events!$H8*'Financial impact (cash)'!#REF!)+(Events!$I8*'Financial impact (cash)'!#REF!)</f>
        <v>#REF!</v>
      </c>
      <c r="H25" s="114" t="e">
        <f>($C8*'Financial impact (cash)'!I$13)+(Events!$D8*'Financial impact (cash)'!I$15)+(Events!$E8*'Financial impact (cash)'!I$16)+($F8*'Financial impact (cash)'!I$17)+(Events!$G8*'Financial impact (cash)'!I$18)+(Events!$H8*'Financial impact (cash)'!#REF!)+(Events!$I8*'Financial impact (cash)'!#REF!)</f>
        <v>#REF!</v>
      </c>
      <c r="J25" s="114" t="e">
        <f t="shared" si="4"/>
        <v>#REF!</v>
      </c>
      <c r="K25" s="114" t="e">
        <f t="shared" si="5"/>
        <v>#REF!</v>
      </c>
      <c r="L25" s="114" t="e">
        <f t="shared" si="6"/>
        <v>#REF!</v>
      </c>
      <c r="M25" s="114" t="e">
        <f t="shared" si="7"/>
        <v>#REF!</v>
      </c>
      <c r="N25" s="114" t="e">
        <f t="shared" si="8"/>
        <v>#REF!</v>
      </c>
    </row>
    <row r="26" spans="2:14" x14ac:dyDescent="0.25">
      <c r="B26" s="530" t="s">
        <v>2017</v>
      </c>
      <c r="C26" s="114" t="e">
        <f>($C9*'Financial impact (cash)'!D$13)+(Events!$D9*'Financial impact (cash)'!D$15)+(Events!$E9*'Financial impact (cash)'!D$16)+($F9*'Financial impact (cash)'!D$17)+(Events!$G9*'Financial impact (cash)'!D$18)+(Events!$H9*'Financial impact (cash)'!#REF!)+(Events!$I9*'Financial impact (cash)'!#REF!)</f>
        <v>#REF!</v>
      </c>
      <c r="D26" s="114" t="e">
        <f>($C9*'Financial impact (cash)'!E$13)+(Events!$D9*'Financial impact (cash)'!E$15)+(Events!$E9*'Financial impact (cash)'!E$16)+($F9*'Financial impact (cash)'!E$17)+(Events!$G9*'Financial impact (cash)'!E$18)+(Events!$H9*'Financial impact (cash)'!#REF!)+(Events!$I9*'Financial impact (cash)'!#REF!)</f>
        <v>#REF!</v>
      </c>
      <c r="E26" s="114" t="e">
        <f>($C9*'Financial impact (cash)'!F$13)+(Events!$D9*'Financial impact (cash)'!F$15)+(Events!$E9*'Financial impact (cash)'!F$16)+($F9*'Financial impact (cash)'!F$17)+(Events!$G9*'Financial impact (cash)'!F$18)+(Events!$H9*'Financial impact (cash)'!#REF!)+(Events!$I9*'Financial impact (cash)'!#REF!)</f>
        <v>#REF!</v>
      </c>
      <c r="F26" s="114" t="e">
        <f>($C9*'Financial impact (cash)'!G$13)+(Events!$D9*'Financial impact (cash)'!G$15)+(Events!$E9*'Financial impact (cash)'!G$16)+($F9*'Financial impact (cash)'!G$17)+(Events!$G9*'Financial impact (cash)'!G$18)+(Events!$H9*'Financial impact (cash)'!#REF!)+(Events!$I9*'Financial impact (cash)'!#REF!)</f>
        <v>#REF!</v>
      </c>
      <c r="G26" s="114" t="e">
        <f>($C9*'Financial impact (cash)'!H$13)+(Events!$D9*'Financial impact (cash)'!H$15)+(Events!$E9*'Financial impact (cash)'!H$16)+($F9*'Financial impact (cash)'!H$17)+(Events!$G9*'Financial impact (cash)'!H$18)+(Events!$H9*'Financial impact (cash)'!#REF!)+(Events!$I9*'Financial impact (cash)'!#REF!)</f>
        <v>#REF!</v>
      </c>
      <c r="H26" s="114" t="e">
        <f>($C9*'Financial impact (cash)'!I$13)+(Events!$D9*'Financial impact (cash)'!I$15)+(Events!$E9*'Financial impact (cash)'!I$16)+($F9*'Financial impact (cash)'!I$17)+(Events!$G9*'Financial impact (cash)'!I$18)+(Events!$H9*'Financial impact (cash)'!#REF!)+(Events!$I9*'Financial impact (cash)'!#REF!)</f>
        <v>#REF!</v>
      </c>
      <c r="J26" s="114" t="e">
        <f t="shared" si="4"/>
        <v>#REF!</v>
      </c>
      <c r="K26" s="114" t="e">
        <f t="shared" si="5"/>
        <v>#REF!</v>
      </c>
      <c r="L26" s="114" t="e">
        <f t="shared" si="6"/>
        <v>#REF!</v>
      </c>
      <c r="M26" s="114" t="e">
        <f t="shared" si="7"/>
        <v>#REF!</v>
      </c>
      <c r="N26" s="114" t="e">
        <f t="shared" si="8"/>
        <v>#REF!</v>
      </c>
    </row>
    <row r="27" spans="2:14" x14ac:dyDescent="0.25">
      <c r="B27" s="530" t="s">
        <v>2018</v>
      </c>
      <c r="C27" s="114" t="e">
        <f>($C10*'Financial impact (cash)'!D$13)+(Events!$D10*'Financial impact (cash)'!D$15)+(Events!$E10*'Financial impact (cash)'!D$16)+($F10*'Financial impact (cash)'!D$17)+(Events!$G10*'Financial impact (cash)'!D$18)+(Events!$H10*'Financial impact (cash)'!#REF!)+(Events!$I10*'Financial impact (cash)'!#REF!)</f>
        <v>#REF!</v>
      </c>
      <c r="D27" s="114" t="e">
        <f>($C10*'Financial impact (cash)'!E$13)+(Events!$D10*'Financial impact (cash)'!E$15)+(Events!$E10*'Financial impact (cash)'!E$16)+($F10*'Financial impact (cash)'!E$17)+(Events!$G10*'Financial impact (cash)'!E$18)+(Events!$H10*'Financial impact (cash)'!#REF!)+(Events!$I10*'Financial impact (cash)'!#REF!)</f>
        <v>#REF!</v>
      </c>
      <c r="E27" s="114" t="e">
        <f>($C10*'Financial impact (cash)'!F$13)+(Events!$D10*'Financial impact (cash)'!F$15)+(Events!$E10*'Financial impact (cash)'!F$16)+($F10*'Financial impact (cash)'!F$17)+(Events!$G10*'Financial impact (cash)'!F$18)+(Events!$H10*'Financial impact (cash)'!#REF!)+(Events!$I10*'Financial impact (cash)'!#REF!)</f>
        <v>#REF!</v>
      </c>
      <c r="F27" s="114" t="e">
        <f>($C10*'Financial impact (cash)'!G$13)+(Events!$D10*'Financial impact (cash)'!G$15)+(Events!$E10*'Financial impact (cash)'!G$16)+($F10*'Financial impact (cash)'!G$17)+(Events!$G10*'Financial impact (cash)'!G$18)+(Events!$H10*'Financial impact (cash)'!#REF!)+(Events!$I10*'Financial impact (cash)'!#REF!)</f>
        <v>#REF!</v>
      </c>
      <c r="G27" s="114" t="e">
        <f>($C10*'Financial impact (cash)'!H$13)+(Events!$D10*'Financial impact (cash)'!H$15)+(Events!$E10*'Financial impact (cash)'!H$16)+($F10*'Financial impact (cash)'!H$17)+(Events!$G10*'Financial impact (cash)'!H$18)+(Events!$H10*'Financial impact (cash)'!#REF!)+(Events!$I10*'Financial impact (cash)'!#REF!)</f>
        <v>#REF!</v>
      </c>
      <c r="H27" s="114" t="e">
        <f>($C10*'Financial impact (cash)'!I$13)+(Events!$D10*'Financial impact (cash)'!I$15)+(Events!$E10*'Financial impact (cash)'!I$16)+($F10*'Financial impact (cash)'!I$17)+(Events!$G10*'Financial impact (cash)'!I$18)+(Events!$H10*'Financial impact (cash)'!#REF!)+(Events!$I10*'Financial impact (cash)'!#REF!)</f>
        <v>#REF!</v>
      </c>
      <c r="J27" s="114" t="e">
        <f t="shared" si="4"/>
        <v>#REF!</v>
      </c>
      <c r="K27" s="114" t="e">
        <f t="shared" si="5"/>
        <v>#REF!</v>
      </c>
      <c r="L27" s="114" t="e">
        <f t="shared" si="6"/>
        <v>#REF!</v>
      </c>
      <c r="M27" s="114" t="e">
        <f t="shared" si="7"/>
        <v>#REF!</v>
      </c>
      <c r="N27" s="114" t="e">
        <f t="shared" si="8"/>
        <v>#REF!</v>
      </c>
    </row>
    <row r="28" spans="2:14" x14ac:dyDescent="0.25">
      <c r="B28" s="530" t="s">
        <v>2019</v>
      </c>
      <c r="C28" s="114" t="e">
        <f>($C11*'Financial impact (cash)'!D$13)+(Events!$D11*'Financial impact (cash)'!D$15)+(Events!$E11*'Financial impact (cash)'!D$16)+($F11*'Financial impact (cash)'!D$17)+(Events!$G11*'Financial impact (cash)'!D$18)+(Events!$H11*'Financial impact (cash)'!#REF!)+(Events!$I11*'Financial impact (cash)'!#REF!)</f>
        <v>#REF!</v>
      </c>
      <c r="D28" s="114" t="e">
        <f>($C11*'Financial impact (cash)'!E$13)+(Events!$D11*'Financial impact (cash)'!E$15)+(Events!$E11*'Financial impact (cash)'!E$16)+($F11*'Financial impact (cash)'!E$17)+(Events!$G11*'Financial impact (cash)'!E$18)+(Events!$H11*'Financial impact (cash)'!#REF!)+(Events!$I11*'Financial impact (cash)'!#REF!)</f>
        <v>#REF!</v>
      </c>
      <c r="E28" s="114" t="e">
        <f>($C11*'Financial impact (cash)'!F$13)+(Events!$D11*'Financial impact (cash)'!F$15)+(Events!$E11*'Financial impact (cash)'!F$16)+($F11*'Financial impact (cash)'!F$17)+(Events!$G11*'Financial impact (cash)'!F$18)+(Events!$H11*'Financial impact (cash)'!#REF!)+(Events!$I11*'Financial impact (cash)'!#REF!)</f>
        <v>#REF!</v>
      </c>
      <c r="F28" s="114" t="e">
        <f>($C11*'Financial impact (cash)'!G$13)+(Events!$D11*'Financial impact (cash)'!G$15)+(Events!$E11*'Financial impact (cash)'!G$16)+($F11*'Financial impact (cash)'!G$17)+(Events!$G11*'Financial impact (cash)'!G$18)+(Events!$H11*'Financial impact (cash)'!#REF!)+(Events!$I11*'Financial impact (cash)'!#REF!)</f>
        <v>#REF!</v>
      </c>
      <c r="G28" s="114" t="e">
        <f>($C11*'Financial impact (cash)'!H$13)+(Events!$D11*'Financial impact (cash)'!H$15)+(Events!$E11*'Financial impact (cash)'!H$16)+($F11*'Financial impact (cash)'!H$17)+(Events!$G11*'Financial impact (cash)'!H$18)+(Events!$H11*'Financial impact (cash)'!#REF!)+(Events!$I11*'Financial impact (cash)'!#REF!)</f>
        <v>#REF!</v>
      </c>
      <c r="H28" s="114" t="e">
        <f>($C11*'Financial impact (cash)'!I$13)+(Events!$D11*'Financial impact (cash)'!I$15)+(Events!$E11*'Financial impact (cash)'!I$16)+($F11*'Financial impact (cash)'!I$17)+(Events!$G11*'Financial impact (cash)'!I$18)+(Events!$H11*'Financial impact (cash)'!#REF!)+(Events!$I11*'Financial impact (cash)'!#REF!)</f>
        <v>#REF!</v>
      </c>
      <c r="J28" s="114" t="e">
        <f t="shared" si="4"/>
        <v>#REF!</v>
      </c>
      <c r="K28" s="114" t="e">
        <f t="shared" si="5"/>
        <v>#REF!</v>
      </c>
      <c r="L28" s="114" t="e">
        <f t="shared" si="6"/>
        <v>#REF!</v>
      </c>
      <c r="M28" s="114" t="e">
        <f t="shared" si="7"/>
        <v>#REF!</v>
      </c>
      <c r="N28" s="114" t="e">
        <f t="shared" si="8"/>
        <v>#REF!</v>
      </c>
    </row>
    <row r="29" spans="2:14" x14ac:dyDescent="0.25">
      <c r="B29" s="530" t="s">
        <v>2020</v>
      </c>
      <c r="C29" s="114" t="e">
        <f>($C12*'Financial impact (cash)'!D$13)+(Events!$D12*'Financial impact (cash)'!D$15)+(Events!$E12*'Financial impact (cash)'!D$16)+($F12*'Financial impact (cash)'!D$17)+(Events!$G12*'Financial impact (cash)'!D$18)+(Events!$H12*'Financial impact (cash)'!#REF!)+(Events!$I12*'Financial impact (cash)'!#REF!)</f>
        <v>#REF!</v>
      </c>
      <c r="D29" s="114" t="e">
        <f>($C12*'Financial impact (cash)'!E$13)+(Events!$D12*'Financial impact (cash)'!E$15)+(Events!$E12*'Financial impact (cash)'!E$16)+($F12*'Financial impact (cash)'!E$17)+(Events!$G12*'Financial impact (cash)'!E$18)+(Events!$H12*'Financial impact (cash)'!#REF!)+(Events!$I12*'Financial impact (cash)'!#REF!)</f>
        <v>#REF!</v>
      </c>
      <c r="E29" s="114" t="e">
        <f>($C12*'Financial impact (cash)'!F$13)+(Events!$D12*'Financial impact (cash)'!F$15)+(Events!$E12*'Financial impact (cash)'!F$16)+($F12*'Financial impact (cash)'!F$17)+(Events!$G12*'Financial impact (cash)'!F$18)+(Events!$H12*'Financial impact (cash)'!#REF!)+(Events!$I12*'Financial impact (cash)'!#REF!)</f>
        <v>#REF!</v>
      </c>
      <c r="F29" s="114" t="e">
        <f>($C12*'Financial impact (cash)'!G$13)+(Events!$D12*'Financial impact (cash)'!G$15)+(Events!$E12*'Financial impact (cash)'!G$16)+($F12*'Financial impact (cash)'!G$17)+(Events!$G12*'Financial impact (cash)'!G$18)+(Events!$H12*'Financial impact (cash)'!#REF!)+(Events!$I12*'Financial impact (cash)'!#REF!)</f>
        <v>#REF!</v>
      </c>
      <c r="G29" s="114" t="e">
        <f>($C12*'Financial impact (cash)'!H$13)+(Events!$D12*'Financial impact (cash)'!H$15)+(Events!$E12*'Financial impact (cash)'!H$16)+($F12*'Financial impact (cash)'!H$17)+(Events!$G12*'Financial impact (cash)'!H$18)+(Events!$H12*'Financial impact (cash)'!#REF!)+(Events!$I12*'Financial impact (cash)'!#REF!)</f>
        <v>#REF!</v>
      </c>
      <c r="H29" s="114" t="e">
        <f>($C12*'Financial impact (cash)'!I$13)+(Events!$D12*'Financial impact (cash)'!I$15)+(Events!$E12*'Financial impact (cash)'!I$16)+($F12*'Financial impact (cash)'!I$17)+(Events!$G12*'Financial impact (cash)'!I$18)+(Events!$H12*'Financial impact (cash)'!#REF!)+(Events!$I12*'Financial impact (cash)'!#REF!)</f>
        <v>#REF!</v>
      </c>
      <c r="J29" s="114" t="e">
        <f t="shared" si="4"/>
        <v>#REF!</v>
      </c>
      <c r="K29" s="114" t="e">
        <f t="shared" si="5"/>
        <v>#REF!</v>
      </c>
      <c r="L29" s="114" t="e">
        <f t="shared" si="6"/>
        <v>#REF!</v>
      </c>
      <c r="M29" s="114" t="e">
        <f t="shared" si="7"/>
        <v>#REF!</v>
      </c>
      <c r="N29" s="114" t="e">
        <f t="shared" si="8"/>
        <v>#REF!</v>
      </c>
    </row>
    <row r="30" spans="2:14" x14ac:dyDescent="0.25">
      <c r="B30" s="530" t="s">
        <v>2021</v>
      </c>
      <c r="C30" s="114" t="e">
        <f>($C13*'Financial impact (cash)'!D$13)+(Events!$D13*'Financial impact (cash)'!D$15)+(Events!$E13*'Financial impact (cash)'!D$16)+($F13*'Financial impact (cash)'!D$17)+(Events!$G13*'Financial impact (cash)'!D$18)+(Events!$H13*'Financial impact (cash)'!#REF!)+(Events!$I13*'Financial impact (cash)'!#REF!)</f>
        <v>#REF!</v>
      </c>
      <c r="D30" s="114" t="e">
        <f>($C13*'Financial impact (cash)'!E$13)+(Events!$D13*'Financial impact (cash)'!E$15)+(Events!$E13*'Financial impact (cash)'!E$16)+($F13*'Financial impact (cash)'!E$17)+(Events!$G13*'Financial impact (cash)'!E$18)+(Events!$H13*'Financial impact (cash)'!#REF!)+(Events!$I13*'Financial impact (cash)'!#REF!)</f>
        <v>#REF!</v>
      </c>
      <c r="E30" s="114" t="e">
        <f>($C13*'Financial impact (cash)'!F$13)+(Events!$D13*'Financial impact (cash)'!F$15)+(Events!$E13*'Financial impact (cash)'!F$16)+($F13*'Financial impact (cash)'!F$17)+(Events!$G13*'Financial impact (cash)'!F$18)+(Events!$H13*'Financial impact (cash)'!#REF!)+(Events!$I13*'Financial impact (cash)'!#REF!)</f>
        <v>#REF!</v>
      </c>
      <c r="F30" s="114" t="e">
        <f>($C13*'Financial impact (cash)'!G$13)+(Events!$D13*'Financial impact (cash)'!G$15)+(Events!$E13*'Financial impact (cash)'!G$16)+($F13*'Financial impact (cash)'!G$17)+(Events!$G13*'Financial impact (cash)'!G$18)+(Events!$H13*'Financial impact (cash)'!#REF!)+(Events!$I13*'Financial impact (cash)'!#REF!)</f>
        <v>#REF!</v>
      </c>
      <c r="G30" s="114" t="e">
        <f>($C13*'Financial impact (cash)'!H$13)+(Events!$D13*'Financial impact (cash)'!H$15)+(Events!$E13*'Financial impact (cash)'!H$16)+($F13*'Financial impact (cash)'!H$17)+(Events!$G13*'Financial impact (cash)'!H$18)+(Events!$H13*'Financial impact (cash)'!#REF!)+(Events!$I13*'Financial impact (cash)'!#REF!)</f>
        <v>#REF!</v>
      </c>
      <c r="H30" s="114" t="e">
        <f>($C13*'Financial impact (cash)'!I$13)+(Events!$D13*'Financial impact (cash)'!I$15)+(Events!$E13*'Financial impact (cash)'!I$16)+($F13*'Financial impact (cash)'!I$17)+(Events!$G13*'Financial impact (cash)'!I$18)+(Events!$H13*'Financial impact (cash)'!#REF!)+(Events!$I13*'Financial impact (cash)'!#REF!)</f>
        <v>#REF!</v>
      </c>
      <c r="J30" s="114" t="e">
        <f t="shared" si="4"/>
        <v>#REF!</v>
      </c>
      <c r="K30" s="114" t="e">
        <f t="shared" si="5"/>
        <v>#REF!</v>
      </c>
      <c r="L30" s="114" t="e">
        <f t="shared" si="6"/>
        <v>#REF!</v>
      </c>
      <c r="M30" s="114" t="e">
        <f t="shared" si="7"/>
        <v>#REF!</v>
      </c>
      <c r="N30" s="114" t="e">
        <f t="shared" si="8"/>
        <v>#REF!</v>
      </c>
    </row>
    <row r="31" spans="2:14" x14ac:dyDescent="0.25">
      <c r="B31" s="530" t="s">
        <v>2022</v>
      </c>
      <c r="C31" s="114" t="e">
        <f>($C14*'Financial impact (cash)'!D$13)+(Events!$D14*'Financial impact (cash)'!D$15)+(Events!$E14*'Financial impact (cash)'!D$16)+($F14*'Financial impact (cash)'!D$17)+(Events!$G14*'Financial impact (cash)'!D$18)+(Events!$H14*'Financial impact (cash)'!#REF!)+(Events!$I14*'Financial impact (cash)'!#REF!)</f>
        <v>#REF!</v>
      </c>
      <c r="D31" s="114" t="e">
        <f>($C14*'Financial impact (cash)'!E$13)+(Events!$D14*'Financial impact (cash)'!E$15)+(Events!$E14*'Financial impact (cash)'!E$16)+($F14*'Financial impact (cash)'!E$17)+(Events!$G14*'Financial impact (cash)'!E$18)+(Events!$H14*'Financial impact (cash)'!#REF!)+(Events!$I14*'Financial impact (cash)'!#REF!)</f>
        <v>#REF!</v>
      </c>
      <c r="E31" s="114" t="e">
        <f>($C14*'Financial impact (cash)'!F$13)+(Events!$D14*'Financial impact (cash)'!F$15)+(Events!$E14*'Financial impact (cash)'!F$16)+($F14*'Financial impact (cash)'!F$17)+(Events!$G14*'Financial impact (cash)'!F$18)+(Events!$H14*'Financial impact (cash)'!#REF!)+(Events!$I14*'Financial impact (cash)'!#REF!)</f>
        <v>#REF!</v>
      </c>
      <c r="F31" s="114" t="e">
        <f>($C14*'Financial impact (cash)'!G$13)+(Events!$D14*'Financial impact (cash)'!G$15)+(Events!$E14*'Financial impact (cash)'!G$16)+($F14*'Financial impact (cash)'!G$17)+(Events!$G14*'Financial impact (cash)'!G$18)+(Events!$H14*'Financial impact (cash)'!#REF!)+(Events!$I14*'Financial impact (cash)'!#REF!)</f>
        <v>#REF!</v>
      </c>
      <c r="G31" s="114" t="e">
        <f>($C14*'Financial impact (cash)'!H$13)+(Events!$D14*'Financial impact (cash)'!H$15)+(Events!$E14*'Financial impact (cash)'!H$16)+($F14*'Financial impact (cash)'!H$17)+(Events!$G14*'Financial impact (cash)'!H$18)+(Events!$H14*'Financial impact (cash)'!#REF!)+(Events!$I14*'Financial impact (cash)'!#REF!)</f>
        <v>#REF!</v>
      </c>
      <c r="H31" s="114" t="e">
        <f>($C14*'Financial impact (cash)'!I$13)+(Events!$D14*'Financial impact (cash)'!I$15)+(Events!$E14*'Financial impact (cash)'!I$16)+($F14*'Financial impact (cash)'!I$17)+(Events!$G14*'Financial impact (cash)'!I$18)+(Events!$H14*'Financial impact (cash)'!#REF!)+(Events!$I14*'Financial impact (cash)'!#REF!)</f>
        <v>#REF!</v>
      </c>
      <c r="J31" s="114" t="e">
        <f t="shared" si="4"/>
        <v>#REF!</v>
      </c>
      <c r="K31" s="114" t="e">
        <f t="shared" si="5"/>
        <v>#REF!</v>
      </c>
      <c r="L31" s="114" t="e">
        <f t="shared" si="6"/>
        <v>#REF!</v>
      </c>
      <c r="M31" s="114" t="e">
        <f t="shared" si="7"/>
        <v>#REF!</v>
      </c>
      <c r="N31" s="114" t="e">
        <f t="shared" si="8"/>
        <v>#REF!</v>
      </c>
    </row>
    <row r="32" spans="2:14" x14ac:dyDescent="0.25">
      <c r="B32" s="530" t="s">
        <v>2023</v>
      </c>
      <c r="C32" s="114" t="e">
        <f>($C15*'Financial impact (cash)'!D$13)+(Events!$D15*'Financial impact (cash)'!D$15)+(Events!$E15*'Financial impact (cash)'!D$16)+($F15*'Financial impact (cash)'!D$17)+(Events!$G15*'Financial impact (cash)'!D$18)+(Events!$H15*'Financial impact (cash)'!#REF!)+(Events!$I15*'Financial impact (cash)'!#REF!)</f>
        <v>#REF!</v>
      </c>
      <c r="D32" s="114" t="e">
        <f>($C15*'Financial impact (cash)'!E$13)+(Events!$D15*'Financial impact (cash)'!E$15)+(Events!$E15*'Financial impact (cash)'!E$16)+($F15*'Financial impact (cash)'!E$17)+(Events!$G15*'Financial impact (cash)'!E$18)+(Events!$H15*'Financial impact (cash)'!#REF!)+(Events!$I15*'Financial impact (cash)'!#REF!)</f>
        <v>#REF!</v>
      </c>
      <c r="E32" s="114" t="e">
        <f>($C15*'Financial impact (cash)'!F$13)+(Events!$D15*'Financial impact (cash)'!F$15)+(Events!$E15*'Financial impact (cash)'!F$16)+($F15*'Financial impact (cash)'!F$17)+(Events!$G15*'Financial impact (cash)'!F$18)+(Events!$H15*'Financial impact (cash)'!#REF!)+(Events!$I15*'Financial impact (cash)'!#REF!)</f>
        <v>#REF!</v>
      </c>
      <c r="F32" s="114" t="e">
        <f>($C15*'Financial impact (cash)'!G$13)+(Events!$D15*'Financial impact (cash)'!G$15)+(Events!$E15*'Financial impact (cash)'!G$16)+($F15*'Financial impact (cash)'!G$17)+(Events!$G15*'Financial impact (cash)'!G$18)+(Events!$H15*'Financial impact (cash)'!#REF!)+(Events!$I15*'Financial impact (cash)'!#REF!)</f>
        <v>#REF!</v>
      </c>
      <c r="G32" s="114" t="e">
        <f>($C15*'Financial impact (cash)'!H$13)+(Events!$D15*'Financial impact (cash)'!H$15)+(Events!$E15*'Financial impact (cash)'!H$16)+($F15*'Financial impact (cash)'!H$17)+(Events!$G15*'Financial impact (cash)'!H$18)+(Events!$H15*'Financial impact (cash)'!#REF!)+(Events!$I15*'Financial impact (cash)'!#REF!)</f>
        <v>#REF!</v>
      </c>
      <c r="H32" s="114" t="e">
        <f>($C15*'Financial impact (cash)'!I$13)+(Events!$D15*'Financial impact (cash)'!I$15)+(Events!$E15*'Financial impact (cash)'!I$16)+($F15*'Financial impact (cash)'!I$17)+(Events!$G15*'Financial impact (cash)'!I$18)+(Events!$H15*'Financial impact (cash)'!#REF!)+(Events!$I15*'Financial impact (cash)'!#REF!)</f>
        <v>#REF!</v>
      </c>
      <c r="J32" s="114" t="e">
        <f t="shared" si="4"/>
        <v>#REF!</v>
      </c>
      <c r="K32" s="114" t="e">
        <f t="shared" si="5"/>
        <v>#REF!</v>
      </c>
      <c r="L32" s="114" t="e">
        <f t="shared" si="6"/>
        <v>#REF!</v>
      </c>
      <c r="M32" s="114" t="e">
        <f t="shared" si="7"/>
        <v>#REF!</v>
      </c>
      <c r="N32" s="114" t="e">
        <f t="shared" si="8"/>
        <v>#REF!</v>
      </c>
    </row>
    <row r="33" spans="2:14" s="134" customFormat="1" x14ac:dyDescent="0.25">
      <c r="B33" s="795"/>
      <c r="C33" s="161" t="e">
        <f>SUM(C23:C32)</f>
        <v>#REF!</v>
      </c>
      <c r="D33" s="161" t="e">
        <f t="shared" ref="D33:H33" si="9">SUM(D23:D32)</f>
        <v>#REF!</v>
      </c>
      <c r="E33" s="161" t="e">
        <f t="shared" si="9"/>
        <v>#REF!</v>
      </c>
      <c r="F33" s="161" t="e">
        <f t="shared" si="9"/>
        <v>#REF!</v>
      </c>
      <c r="G33" s="161" t="e">
        <f t="shared" si="9"/>
        <v>#REF!</v>
      </c>
      <c r="H33" s="161" t="e">
        <f t="shared" si="9"/>
        <v>#REF!</v>
      </c>
      <c r="J33" s="161" t="e">
        <f t="shared" ref="J33" si="10">SUM(J23:J32)</f>
        <v>#REF!</v>
      </c>
      <c r="K33" s="161" t="e">
        <f t="shared" ref="K33" si="11">SUM(K23:K32)</f>
        <v>#REF!</v>
      </c>
      <c r="L33" s="161" t="e">
        <f t="shared" ref="L33" si="12">SUM(L23:L32)</f>
        <v>#REF!</v>
      </c>
      <c r="M33" s="161" t="e">
        <f t="shared" ref="M33" si="13">SUM(M23:M32)</f>
        <v>#REF!</v>
      </c>
      <c r="N33" s="161" t="e">
        <f t="shared" ref="N33" si="14">SUM(N23:N32)</f>
        <v>#REF!</v>
      </c>
    </row>
    <row r="34" spans="2:14" x14ac:dyDescent="0.25">
      <c r="J34" s="732"/>
    </row>
    <row r="35" spans="2:14" x14ac:dyDescent="0.25">
      <c r="C35" s="776" t="s">
        <v>2030</v>
      </c>
      <c r="D35" s="777"/>
      <c r="E35" s="777"/>
      <c r="F35" s="383"/>
      <c r="G35" s="383"/>
      <c r="H35" s="533"/>
      <c r="J35" s="776" t="s">
        <v>2031</v>
      </c>
      <c r="K35" s="228"/>
      <c r="L35" s="228"/>
      <c r="M35" s="228"/>
      <c r="N35" s="185"/>
    </row>
    <row r="36" spans="2:14" ht="45" x14ac:dyDescent="0.25">
      <c r="C36" s="150" t="s">
        <v>2029</v>
      </c>
      <c r="D36" s="150" t="s">
        <v>1892</v>
      </c>
      <c r="E36" s="150" t="s">
        <v>1893</v>
      </c>
      <c r="F36" s="209" t="s">
        <v>1894</v>
      </c>
      <c r="G36" s="150" t="s">
        <v>1895</v>
      </c>
      <c r="H36" s="150" t="s">
        <v>1896</v>
      </c>
      <c r="J36" s="150" t="s">
        <v>1892</v>
      </c>
      <c r="K36" s="150" t="s">
        <v>1893</v>
      </c>
      <c r="L36" s="209" t="s">
        <v>1894</v>
      </c>
      <c r="M36" s="150" t="s">
        <v>1895</v>
      </c>
      <c r="N36" s="150" t="s">
        <v>1896</v>
      </c>
    </row>
    <row r="37" spans="2:14" x14ac:dyDescent="0.25">
      <c r="B37" s="530" t="s">
        <v>2014</v>
      </c>
      <c r="C37" s="261" t="e">
        <f>C23*$J6/1000</f>
        <v>#REF!</v>
      </c>
      <c r="D37" s="261" t="e">
        <f t="shared" ref="D37:H37" si="15">D23*$J6/1000</f>
        <v>#REF!</v>
      </c>
      <c r="E37" s="261" t="e">
        <f t="shared" si="15"/>
        <v>#REF!</v>
      </c>
      <c r="F37" s="261" t="e">
        <f t="shared" si="15"/>
        <v>#REF!</v>
      </c>
      <c r="G37" s="261" t="e">
        <f t="shared" si="15"/>
        <v>#REF!</v>
      </c>
      <c r="H37" s="261" t="e">
        <f t="shared" si="15"/>
        <v>#REF!</v>
      </c>
      <c r="J37" s="261" t="e">
        <f>D37-$C37</f>
        <v>#REF!</v>
      </c>
      <c r="K37" s="261" t="e">
        <f>E37-$C37</f>
        <v>#REF!</v>
      </c>
      <c r="L37" s="261" t="e">
        <f>F37-$C37</f>
        <v>#REF!</v>
      </c>
      <c r="M37" s="261" t="e">
        <f>G37-$C37</f>
        <v>#REF!</v>
      </c>
      <c r="N37" s="261" t="e">
        <f>H37-$C37</f>
        <v>#REF!</v>
      </c>
    </row>
    <row r="38" spans="2:14" x14ac:dyDescent="0.25">
      <c r="B38" s="530" t="s">
        <v>2015</v>
      </c>
      <c r="C38" s="261" t="e">
        <f t="shared" ref="C38:H46" si="16">C24*$J7/1000</f>
        <v>#REF!</v>
      </c>
      <c r="D38" s="261" t="e">
        <f t="shared" si="16"/>
        <v>#REF!</v>
      </c>
      <c r="E38" s="261" t="e">
        <f t="shared" si="16"/>
        <v>#REF!</v>
      </c>
      <c r="F38" s="261" t="e">
        <f t="shared" si="16"/>
        <v>#REF!</v>
      </c>
      <c r="G38" s="261" t="e">
        <f t="shared" si="16"/>
        <v>#REF!</v>
      </c>
      <c r="H38" s="261" t="e">
        <f t="shared" si="16"/>
        <v>#REF!</v>
      </c>
      <c r="J38" s="261" t="e">
        <f t="shared" ref="J38:J46" si="17">D38-$C38</f>
        <v>#REF!</v>
      </c>
      <c r="K38" s="261" t="e">
        <f t="shared" ref="K38:K46" si="18">E38-$C38</f>
        <v>#REF!</v>
      </c>
      <c r="L38" s="261" t="e">
        <f t="shared" ref="L38:L46" si="19">F38-$C38</f>
        <v>#REF!</v>
      </c>
      <c r="M38" s="261" t="e">
        <f t="shared" ref="M38:M46" si="20">G38-$C38</f>
        <v>#REF!</v>
      </c>
      <c r="N38" s="261" t="e">
        <f t="shared" ref="N38:N46" si="21">H38-$C38</f>
        <v>#REF!</v>
      </c>
    </row>
    <row r="39" spans="2:14" x14ac:dyDescent="0.25">
      <c r="B39" s="530" t="s">
        <v>2016</v>
      </c>
      <c r="C39" s="261" t="e">
        <f t="shared" si="16"/>
        <v>#REF!</v>
      </c>
      <c r="D39" s="261" t="e">
        <f t="shared" si="16"/>
        <v>#REF!</v>
      </c>
      <c r="E39" s="261" t="e">
        <f t="shared" si="16"/>
        <v>#REF!</v>
      </c>
      <c r="F39" s="261" t="e">
        <f t="shared" si="16"/>
        <v>#REF!</v>
      </c>
      <c r="G39" s="261" t="e">
        <f t="shared" si="16"/>
        <v>#REF!</v>
      </c>
      <c r="H39" s="261" t="e">
        <f t="shared" si="16"/>
        <v>#REF!</v>
      </c>
      <c r="J39" s="261" t="e">
        <f t="shared" si="17"/>
        <v>#REF!</v>
      </c>
      <c r="K39" s="261" t="e">
        <f t="shared" si="18"/>
        <v>#REF!</v>
      </c>
      <c r="L39" s="261" t="e">
        <f t="shared" si="19"/>
        <v>#REF!</v>
      </c>
      <c r="M39" s="261" t="e">
        <f t="shared" si="20"/>
        <v>#REF!</v>
      </c>
      <c r="N39" s="261" t="e">
        <f t="shared" si="21"/>
        <v>#REF!</v>
      </c>
    </row>
    <row r="40" spans="2:14" x14ac:dyDescent="0.25">
      <c r="B40" s="530" t="s">
        <v>2017</v>
      </c>
      <c r="C40" s="261" t="e">
        <f t="shared" si="16"/>
        <v>#REF!</v>
      </c>
      <c r="D40" s="261" t="e">
        <f t="shared" si="16"/>
        <v>#REF!</v>
      </c>
      <c r="E40" s="261" t="e">
        <f t="shared" si="16"/>
        <v>#REF!</v>
      </c>
      <c r="F40" s="261" t="e">
        <f t="shared" si="16"/>
        <v>#REF!</v>
      </c>
      <c r="G40" s="261" t="e">
        <f t="shared" si="16"/>
        <v>#REF!</v>
      </c>
      <c r="H40" s="261" t="e">
        <f t="shared" si="16"/>
        <v>#REF!</v>
      </c>
      <c r="J40" s="261" t="e">
        <f t="shared" si="17"/>
        <v>#REF!</v>
      </c>
      <c r="K40" s="261" t="e">
        <f t="shared" si="18"/>
        <v>#REF!</v>
      </c>
      <c r="L40" s="261" t="e">
        <f t="shared" si="19"/>
        <v>#REF!</v>
      </c>
      <c r="M40" s="261" t="e">
        <f t="shared" si="20"/>
        <v>#REF!</v>
      </c>
      <c r="N40" s="261" t="e">
        <f t="shared" si="21"/>
        <v>#REF!</v>
      </c>
    </row>
    <row r="41" spans="2:14" x14ac:dyDescent="0.25">
      <c r="B41" s="530" t="s">
        <v>2018</v>
      </c>
      <c r="C41" s="261" t="e">
        <f t="shared" si="16"/>
        <v>#REF!</v>
      </c>
      <c r="D41" s="261" t="e">
        <f t="shared" si="16"/>
        <v>#REF!</v>
      </c>
      <c r="E41" s="261" t="e">
        <f t="shared" si="16"/>
        <v>#REF!</v>
      </c>
      <c r="F41" s="261" t="e">
        <f t="shared" si="16"/>
        <v>#REF!</v>
      </c>
      <c r="G41" s="261" t="e">
        <f t="shared" si="16"/>
        <v>#REF!</v>
      </c>
      <c r="H41" s="261" t="e">
        <f t="shared" si="16"/>
        <v>#REF!</v>
      </c>
      <c r="J41" s="261" t="e">
        <f t="shared" si="17"/>
        <v>#REF!</v>
      </c>
      <c r="K41" s="261" t="e">
        <f t="shared" si="18"/>
        <v>#REF!</v>
      </c>
      <c r="L41" s="261" t="e">
        <f t="shared" si="19"/>
        <v>#REF!</v>
      </c>
      <c r="M41" s="261" t="e">
        <f t="shared" si="20"/>
        <v>#REF!</v>
      </c>
      <c r="N41" s="261" t="e">
        <f t="shared" si="21"/>
        <v>#REF!</v>
      </c>
    </row>
    <row r="42" spans="2:14" x14ac:dyDescent="0.25">
      <c r="B42" s="530" t="s">
        <v>2019</v>
      </c>
      <c r="C42" s="261" t="e">
        <f t="shared" si="16"/>
        <v>#REF!</v>
      </c>
      <c r="D42" s="261" t="e">
        <f t="shared" si="16"/>
        <v>#REF!</v>
      </c>
      <c r="E42" s="261" t="e">
        <f t="shared" si="16"/>
        <v>#REF!</v>
      </c>
      <c r="F42" s="261" t="e">
        <f t="shared" si="16"/>
        <v>#REF!</v>
      </c>
      <c r="G42" s="261" t="e">
        <f t="shared" si="16"/>
        <v>#REF!</v>
      </c>
      <c r="H42" s="261" t="e">
        <f t="shared" si="16"/>
        <v>#REF!</v>
      </c>
      <c r="J42" s="261" t="e">
        <f t="shared" si="17"/>
        <v>#REF!</v>
      </c>
      <c r="K42" s="261" t="e">
        <f t="shared" si="18"/>
        <v>#REF!</v>
      </c>
      <c r="L42" s="261" t="e">
        <f t="shared" si="19"/>
        <v>#REF!</v>
      </c>
      <c r="M42" s="261" t="e">
        <f t="shared" si="20"/>
        <v>#REF!</v>
      </c>
      <c r="N42" s="261" t="e">
        <f t="shared" si="21"/>
        <v>#REF!</v>
      </c>
    </row>
    <row r="43" spans="2:14" x14ac:dyDescent="0.25">
      <c r="B43" s="530" t="s">
        <v>2020</v>
      </c>
      <c r="C43" s="261" t="e">
        <f t="shared" si="16"/>
        <v>#REF!</v>
      </c>
      <c r="D43" s="261" t="e">
        <f t="shared" si="16"/>
        <v>#REF!</v>
      </c>
      <c r="E43" s="261" t="e">
        <f t="shared" si="16"/>
        <v>#REF!</v>
      </c>
      <c r="F43" s="261" t="e">
        <f t="shared" si="16"/>
        <v>#REF!</v>
      </c>
      <c r="G43" s="261" t="e">
        <f t="shared" si="16"/>
        <v>#REF!</v>
      </c>
      <c r="H43" s="261" t="e">
        <f t="shared" si="16"/>
        <v>#REF!</v>
      </c>
      <c r="J43" s="261" t="e">
        <f t="shared" si="17"/>
        <v>#REF!</v>
      </c>
      <c r="K43" s="261" t="e">
        <f t="shared" si="18"/>
        <v>#REF!</v>
      </c>
      <c r="L43" s="261" t="e">
        <f t="shared" si="19"/>
        <v>#REF!</v>
      </c>
      <c r="M43" s="261" t="e">
        <f t="shared" si="20"/>
        <v>#REF!</v>
      </c>
      <c r="N43" s="261" t="e">
        <f t="shared" si="21"/>
        <v>#REF!</v>
      </c>
    </row>
    <row r="44" spans="2:14" x14ac:dyDescent="0.25">
      <c r="B44" s="530" t="s">
        <v>2021</v>
      </c>
      <c r="C44" s="261" t="e">
        <f t="shared" si="16"/>
        <v>#REF!</v>
      </c>
      <c r="D44" s="261" t="e">
        <f t="shared" si="16"/>
        <v>#REF!</v>
      </c>
      <c r="E44" s="261" t="e">
        <f t="shared" si="16"/>
        <v>#REF!</v>
      </c>
      <c r="F44" s="261" t="e">
        <f t="shared" si="16"/>
        <v>#REF!</v>
      </c>
      <c r="G44" s="261" t="e">
        <f t="shared" si="16"/>
        <v>#REF!</v>
      </c>
      <c r="H44" s="261" t="e">
        <f t="shared" si="16"/>
        <v>#REF!</v>
      </c>
      <c r="J44" s="261" t="e">
        <f t="shared" si="17"/>
        <v>#REF!</v>
      </c>
      <c r="K44" s="261" t="e">
        <f t="shared" si="18"/>
        <v>#REF!</v>
      </c>
      <c r="L44" s="261" t="e">
        <f t="shared" si="19"/>
        <v>#REF!</v>
      </c>
      <c r="M44" s="261" t="e">
        <f t="shared" si="20"/>
        <v>#REF!</v>
      </c>
      <c r="N44" s="261" t="e">
        <f t="shared" si="21"/>
        <v>#REF!</v>
      </c>
    </row>
    <row r="45" spans="2:14" x14ac:dyDescent="0.25">
      <c r="B45" s="530" t="s">
        <v>2022</v>
      </c>
      <c r="C45" s="261" t="e">
        <f t="shared" si="16"/>
        <v>#REF!</v>
      </c>
      <c r="D45" s="261" t="e">
        <f t="shared" si="16"/>
        <v>#REF!</v>
      </c>
      <c r="E45" s="261" t="e">
        <f t="shared" si="16"/>
        <v>#REF!</v>
      </c>
      <c r="F45" s="261" t="e">
        <f t="shared" si="16"/>
        <v>#REF!</v>
      </c>
      <c r="G45" s="261" t="e">
        <f t="shared" si="16"/>
        <v>#REF!</v>
      </c>
      <c r="H45" s="261" t="e">
        <f t="shared" si="16"/>
        <v>#REF!</v>
      </c>
      <c r="J45" s="261" t="e">
        <f t="shared" si="17"/>
        <v>#REF!</v>
      </c>
      <c r="K45" s="261" t="e">
        <f t="shared" si="18"/>
        <v>#REF!</v>
      </c>
      <c r="L45" s="261" t="e">
        <f t="shared" si="19"/>
        <v>#REF!</v>
      </c>
      <c r="M45" s="261" t="e">
        <f t="shared" si="20"/>
        <v>#REF!</v>
      </c>
      <c r="N45" s="261" t="e">
        <f t="shared" si="21"/>
        <v>#REF!</v>
      </c>
    </row>
    <row r="46" spans="2:14" x14ac:dyDescent="0.25">
      <c r="B46" s="530" t="s">
        <v>2023</v>
      </c>
      <c r="C46" s="261" t="e">
        <f t="shared" si="16"/>
        <v>#REF!</v>
      </c>
      <c r="D46" s="261" t="e">
        <f t="shared" si="16"/>
        <v>#REF!</v>
      </c>
      <c r="E46" s="261" t="e">
        <f t="shared" si="16"/>
        <v>#REF!</v>
      </c>
      <c r="F46" s="261" t="e">
        <f t="shared" si="16"/>
        <v>#REF!</v>
      </c>
      <c r="G46" s="261" t="e">
        <f t="shared" si="16"/>
        <v>#REF!</v>
      </c>
      <c r="H46" s="261" t="e">
        <f t="shared" si="16"/>
        <v>#REF!</v>
      </c>
      <c r="J46" s="261" t="e">
        <f t="shared" si="17"/>
        <v>#REF!</v>
      </c>
      <c r="K46" s="261" t="e">
        <f t="shared" si="18"/>
        <v>#REF!</v>
      </c>
      <c r="L46" s="261" t="e">
        <f t="shared" si="19"/>
        <v>#REF!</v>
      </c>
      <c r="M46" s="261" t="e">
        <f t="shared" si="20"/>
        <v>#REF!</v>
      </c>
      <c r="N46" s="261" t="e">
        <f t="shared" si="21"/>
        <v>#REF!</v>
      </c>
    </row>
    <row r="47" spans="2:14" x14ac:dyDescent="0.25">
      <c r="C47" s="262" t="e">
        <f>SUM(C37:C46)</f>
        <v>#REF!</v>
      </c>
      <c r="D47" s="262" t="e">
        <f t="shared" ref="D47:N47" si="22">SUM(D37:D46)</f>
        <v>#REF!</v>
      </c>
      <c r="E47" s="262" t="e">
        <f t="shared" si="22"/>
        <v>#REF!</v>
      </c>
      <c r="F47" s="262" t="e">
        <f t="shared" si="22"/>
        <v>#REF!</v>
      </c>
      <c r="G47" s="262" t="e">
        <f t="shared" si="22"/>
        <v>#REF!</v>
      </c>
      <c r="H47" s="262" t="e">
        <f t="shared" si="22"/>
        <v>#REF!</v>
      </c>
      <c r="J47" s="262" t="e">
        <f t="shared" si="22"/>
        <v>#REF!</v>
      </c>
      <c r="K47" s="262" t="e">
        <f t="shared" si="22"/>
        <v>#REF!</v>
      </c>
      <c r="L47" s="262" t="e">
        <f t="shared" si="22"/>
        <v>#REF!</v>
      </c>
      <c r="M47" s="262" t="e">
        <f t="shared" si="22"/>
        <v>#REF!</v>
      </c>
      <c r="N47" s="262" t="e">
        <f t="shared" si="22"/>
        <v>#REF!</v>
      </c>
    </row>
  </sheetData>
  <protectedRanges>
    <protectedRange sqref="B23:B33 B37:B46 B6:I15" name="Range1_1"/>
  </protectedRanges>
  <phoneticPr fontId="43" type="noConversion"/>
  <pageMargins left="0.7" right="0.7" top="0.75" bottom="0.75" header="0.3" footer="0.3"/>
  <pageSetup paperSize="9" scale="5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T103"/>
  <sheetViews>
    <sheetView showGridLines="0" zoomScale="90" zoomScaleNormal="90" workbookViewId="0">
      <selection activeCell="K84" sqref="K84"/>
    </sheetView>
  </sheetViews>
  <sheetFormatPr defaultColWidth="9.140625" defaultRowHeight="12.75" x14ac:dyDescent="0.2"/>
  <cols>
    <col min="1" max="1" width="3.5703125" style="3" customWidth="1"/>
    <col min="2" max="2" width="36.140625" style="3" customWidth="1"/>
    <col min="3" max="3" width="29.85546875" style="3" bestFit="1" customWidth="1"/>
    <col min="4" max="4" width="12.5703125" style="3" customWidth="1"/>
    <col min="5" max="5" width="13.5703125" style="3" customWidth="1"/>
    <col min="6" max="10" width="11.140625" style="3" customWidth="1"/>
    <col min="11" max="12" width="10.5703125" style="3" customWidth="1"/>
    <col min="13" max="13" width="12.5703125" style="3" customWidth="1"/>
    <col min="14" max="16" width="12.42578125" style="3" customWidth="1"/>
    <col min="17" max="18" width="12.140625" style="3" customWidth="1"/>
    <col min="19" max="19" width="3.5703125" style="3" customWidth="1"/>
    <col min="20" max="20" width="9.42578125" style="3" customWidth="1"/>
    <col min="21" max="16384" width="9.140625" style="3"/>
  </cols>
  <sheetData>
    <row r="1" spans="1:19" ht="30" customHeight="1" x14ac:dyDescent="0.35">
      <c r="A1" s="171"/>
      <c r="B1" s="444" t="str">
        <f>'Inputs and population'!B1</f>
        <v xml:space="preserve">Garadacimab for preventing recurrent attacks of hereditary angioedema in people 12 years and over </v>
      </c>
      <c r="C1" s="133"/>
      <c r="D1" s="117"/>
      <c r="E1" s="117"/>
      <c r="F1" s="117"/>
      <c r="G1" s="117"/>
      <c r="H1" s="117"/>
      <c r="I1" s="117"/>
      <c r="J1" s="117" t="s">
        <v>2032</v>
      </c>
      <c r="K1" s="117" t="s">
        <v>2032</v>
      </c>
      <c r="L1" s="117" t="s">
        <v>2032</v>
      </c>
      <c r="M1" s="117" t="s">
        <v>2032</v>
      </c>
      <c r="N1" s="139"/>
      <c r="O1" s="139"/>
      <c r="P1" s="139"/>
      <c r="Q1" s="171"/>
      <c r="R1" s="171"/>
      <c r="S1" s="171"/>
    </row>
    <row r="2" spans="1:19" ht="26.25" customHeight="1" x14ac:dyDescent="0.35">
      <c r="A2" s="171"/>
      <c r="B2" s="131" t="s">
        <v>7</v>
      </c>
      <c r="C2" s="132" t="s">
        <v>2032</v>
      </c>
      <c r="D2" s="117" t="s">
        <v>2032</v>
      </c>
      <c r="E2" s="117" t="s">
        <v>2032</v>
      </c>
      <c r="F2" s="117" t="s">
        <v>2032</v>
      </c>
      <c r="G2" s="117" t="s">
        <v>2032</v>
      </c>
      <c r="H2" s="117" t="s">
        <v>2032</v>
      </c>
      <c r="I2" s="117" t="s">
        <v>2032</v>
      </c>
      <c r="J2" s="117" t="s">
        <v>2032</v>
      </c>
      <c r="K2" s="118" t="s">
        <v>2032</v>
      </c>
      <c r="L2" s="118"/>
      <c r="M2" s="118"/>
      <c r="N2" s="118"/>
      <c r="O2" s="118"/>
      <c r="P2" s="118"/>
      <c r="Q2" s="171"/>
      <c r="R2" s="171"/>
      <c r="S2" s="171"/>
    </row>
    <row r="3" spans="1:19" ht="14.45" customHeight="1" x14ac:dyDescent="0.35">
      <c r="A3" s="171"/>
      <c r="B3" s="115"/>
      <c r="C3" s="133"/>
      <c r="D3" s="117"/>
      <c r="E3" s="117"/>
      <c r="F3" s="117"/>
      <c r="G3" s="117" t="s">
        <v>2032</v>
      </c>
      <c r="H3" s="117" t="s">
        <v>2032</v>
      </c>
      <c r="I3" s="117" t="s">
        <v>2032</v>
      </c>
      <c r="J3" s="117" t="s">
        <v>2032</v>
      </c>
      <c r="K3" s="118" t="s">
        <v>2032</v>
      </c>
      <c r="L3" s="118"/>
      <c r="M3" s="118"/>
      <c r="N3" s="118"/>
      <c r="O3" s="118"/>
      <c r="P3" s="118"/>
      <c r="Q3" s="171"/>
      <c r="R3" s="171"/>
      <c r="S3" s="171"/>
    </row>
    <row r="4" spans="1:19" ht="14.45" customHeight="1" x14ac:dyDescent="0.35">
      <c r="A4" s="171"/>
      <c r="B4" t="s">
        <v>2033</v>
      </c>
      <c r="C4" s="133"/>
      <c r="D4" s="117"/>
      <c r="E4" s="117"/>
      <c r="F4" s="117"/>
      <c r="G4" s="117" t="s">
        <v>2032</v>
      </c>
      <c r="H4" s="117" t="s">
        <v>2032</v>
      </c>
      <c r="I4" s="117" t="s">
        <v>2032</v>
      </c>
      <c r="J4" s="117" t="s">
        <v>2032</v>
      </c>
      <c r="K4" s="118" t="s">
        <v>2032</v>
      </c>
      <c r="L4" s="117"/>
      <c r="M4" s="118"/>
      <c r="N4" s="118"/>
      <c r="O4" s="118"/>
      <c r="P4" s="118"/>
      <c r="Q4" s="118"/>
      <c r="R4" s="118"/>
      <c r="S4" s="118"/>
    </row>
    <row r="5" spans="1:19" ht="14.45" customHeight="1" x14ac:dyDescent="0.35">
      <c r="A5" s="171"/>
      <c r="B5" t="s">
        <v>1879</v>
      </c>
      <c r="C5" s="133"/>
      <c r="D5" s="117"/>
      <c r="E5" s="117"/>
      <c r="F5" s="117"/>
      <c r="G5" s="117"/>
      <c r="H5" s="117" t="s">
        <v>2032</v>
      </c>
      <c r="I5" s="117" t="s">
        <v>2032</v>
      </c>
      <c r="J5" s="117" t="s">
        <v>2032</v>
      </c>
      <c r="K5" s="118" t="s">
        <v>2032</v>
      </c>
      <c r="L5" s="117"/>
      <c r="M5" s="118"/>
      <c r="N5" s="169"/>
      <c r="O5" s="169"/>
      <c r="P5" s="169"/>
      <c r="Q5" s="169"/>
      <c r="R5" s="118"/>
      <c r="S5" s="118"/>
    </row>
    <row r="6" spans="1:19" ht="14.45" customHeight="1" x14ac:dyDescent="0.35">
      <c r="A6" s="171"/>
      <c r="B6"/>
      <c r="C6" s="133"/>
      <c r="D6" s="856"/>
      <c r="E6" s="117"/>
      <c r="F6" s="117"/>
      <c r="G6" s="117"/>
      <c r="H6" s="117"/>
      <c r="I6" s="117"/>
      <c r="J6" s="117"/>
      <c r="K6" s="118"/>
      <c r="L6" s="117"/>
      <c r="M6" s="118"/>
      <c r="N6" s="118"/>
      <c r="O6" s="118"/>
      <c r="P6" s="118"/>
      <c r="Q6" s="118"/>
      <c r="R6" s="118"/>
      <c r="S6" s="118"/>
    </row>
    <row r="7" spans="1:19" ht="19.5" customHeight="1" x14ac:dyDescent="0.35">
      <c r="A7" s="171"/>
      <c r="B7" s="134" t="s">
        <v>2034</v>
      </c>
      <c r="C7" s="133"/>
      <c r="D7" s="939" t="s">
        <v>2035</v>
      </c>
      <c r="E7" s="939"/>
      <c r="F7" s="939"/>
      <c r="G7" s="939"/>
      <c r="H7" s="939"/>
      <c r="I7" s="118"/>
      <c r="J7" s="117"/>
      <c r="K7" s="118"/>
      <c r="L7" s="118"/>
      <c r="M7" s="118"/>
      <c r="N7" s="118"/>
      <c r="O7" s="118"/>
      <c r="P7" s="117"/>
      <c r="Q7" s="117"/>
      <c r="R7" s="139"/>
      <c r="S7" s="139"/>
    </row>
    <row r="8" spans="1:19" ht="60" customHeight="1" x14ac:dyDescent="0.25">
      <c r="A8" s="171"/>
      <c r="B8" s="699"/>
      <c r="C8" s="700"/>
      <c r="D8" s="672" t="str">
        <f>B20</f>
        <v xml:space="preserve">Garadacimab  </v>
      </c>
      <c r="E8" s="672" t="s">
        <v>1915</v>
      </c>
      <c r="F8" s="672" t="s">
        <v>1916</v>
      </c>
      <c r="G8" s="672" t="s">
        <v>1917</v>
      </c>
      <c r="H8" s="672" t="s">
        <v>1918</v>
      </c>
      <c r="I8" s="118"/>
      <c r="J8" s="117"/>
      <c r="K8" s="118"/>
      <c r="L8" s="118"/>
      <c r="M8" s="118"/>
      <c r="N8" s="118"/>
      <c r="O8" s="118"/>
      <c r="P8" s="117"/>
      <c r="Q8" s="117"/>
      <c r="R8" s="139"/>
      <c r="S8" s="139"/>
    </row>
    <row r="9" spans="1:19" ht="14.45" customHeight="1" x14ac:dyDescent="0.25">
      <c r="A9" s="171"/>
      <c r="B9" s="663" t="s">
        <v>2036</v>
      </c>
      <c r="C9" s="664"/>
      <c r="D9" s="665">
        <f>I25</f>
        <v>200</v>
      </c>
      <c r="E9" s="665">
        <f>I45</f>
        <v>300</v>
      </c>
      <c r="F9" s="665">
        <f>I59</f>
        <v>150</v>
      </c>
      <c r="G9" s="665">
        <f>I73</f>
        <v>1500</v>
      </c>
      <c r="H9" s="665">
        <f>I87</f>
        <v>1500</v>
      </c>
      <c r="I9" s="118"/>
      <c r="J9" s="117"/>
      <c r="K9" s="118"/>
      <c r="L9" s="118"/>
      <c r="M9" s="118"/>
      <c r="N9" s="118"/>
      <c r="O9" s="118"/>
      <c r="P9" s="117"/>
      <c r="Q9" s="117"/>
      <c r="R9" s="139"/>
      <c r="S9" s="139"/>
    </row>
    <row r="10" spans="1:19" ht="14.45" customHeight="1" x14ac:dyDescent="0.2">
      <c r="A10" s="171"/>
      <c r="B10" s="117"/>
      <c r="C10" s="117"/>
      <c r="D10" s="117"/>
      <c r="E10" s="117"/>
      <c r="F10" s="117"/>
      <c r="G10" s="117"/>
      <c r="H10" s="117"/>
      <c r="I10" s="118"/>
      <c r="J10" s="117"/>
      <c r="K10" s="118"/>
      <c r="L10" s="118"/>
      <c r="M10" s="118"/>
      <c r="N10" s="118"/>
      <c r="O10" s="118"/>
      <c r="P10" s="117"/>
      <c r="Q10" s="117"/>
      <c r="R10" s="139"/>
      <c r="S10" s="139"/>
    </row>
    <row r="11" spans="1:19" ht="14.45" customHeight="1" x14ac:dyDescent="0.2">
      <c r="A11" s="171"/>
      <c r="B11" s="669" t="s">
        <v>2037</v>
      </c>
      <c r="C11" s="670"/>
      <c r="D11" s="940" t="s">
        <v>2038</v>
      </c>
      <c r="E11" s="940"/>
      <c r="F11" s="940"/>
      <c r="G11" s="940"/>
      <c r="H11" s="940"/>
      <c r="I11" s="118"/>
      <c r="J11" s="117"/>
      <c r="K11" s="118"/>
      <c r="L11" s="118"/>
      <c r="M11" s="118"/>
      <c r="N11" s="118"/>
      <c r="O11" s="118"/>
      <c r="P11" s="117"/>
      <c r="Q11" s="117"/>
      <c r="R11" s="139"/>
      <c r="S11" s="139"/>
    </row>
    <row r="12" spans="1:19" ht="14.45" customHeight="1" x14ac:dyDescent="0.25">
      <c r="A12" s="171"/>
      <c r="B12" s="666" t="s">
        <v>2039</v>
      </c>
      <c r="C12" s="664"/>
      <c r="D12" s="667">
        <f>($P$28/$K$25)*'Inputs and population'!F51</f>
        <v>0</v>
      </c>
      <c r="E12" s="667">
        <f>($P$48/$K$45)*'Inputs and population'!G52</f>
        <v>0</v>
      </c>
      <c r="F12" s="667">
        <f>($P$62/$K$59)*'Inputs and population'!G53</f>
        <v>0</v>
      </c>
      <c r="G12" s="667">
        <f>($P$76/$K$73)*'Inputs and population'!G54</f>
        <v>0</v>
      </c>
      <c r="H12" s="667">
        <f>($P$90/$K$87)*'Inputs and population'!G55</f>
        <v>0</v>
      </c>
      <c r="I12" s="118"/>
      <c r="J12" s="117"/>
      <c r="K12" s="118"/>
      <c r="L12" s="118"/>
      <c r="M12" s="118"/>
      <c r="N12" s="118"/>
      <c r="O12" s="118"/>
      <c r="P12" s="117"/>
      <c r="Q12" s="117"/>
      <c r="R12" s="139"/>
      <c r="S12" s="139"/>
    </row>
    <row r="13" spans="1:19" ht="14.45" customHeight="1" x14ac:dyDescent="0.25">
      <c r="A13" s="171"/>
      <c r="B13" s="666" t="s">
        <v>1758</v>
      </c>
      <c r="C13" s="664"/>
      <c r="D13" s="667">
        <f>($P$28/$K$25)*'Inputs and population'!G51</f>
        <v>0</v>
      </c>
      <c r="E13" s="667">
        <f>P45</f>
        <v>0</v>
      </c>
      <c r="F13" s="667">
        <f>P59</f>
        <v>0</v>
      </c>
      <c r="G13" s="667">
        <f>P73</f>
        <v>0</v>
      </c>
      <c r="H13" s="667">
        <f>P87</f>
        <v>0</v>
      </c>
      <c r="I13" s="118"/>
      <c r="J13" s="117"/>
      <c r="K13" s="118"/>
      <c r="L13" s="118"/>
      <c r="M13" s="118"/>
      <c r="N13" s="118"/>
      <c r="O13" s="118"/>
      <c r="P13" s="117"/>
      <c r="Q13" s="117"/>
      <c r="R13" s="139"/>
      <c r="S13" s="139"/>
    </row>
    <row r="14" spans="1:19" ht="14.45" customHeight="1" x14ac:dyDescent="0.25">
      <c r="A14" s="171"/>
      <c r="B14" s="662" t="s">
        <v>2040</v>
      </c>
      <c r="C14" s="117"/>
      <c r="D14" s="117"/>
      <c r="E14" s="117"/>
      <c r="F14" s="117"/>
      <c r="G14" s="117"/>
      <c r="H14" s="117"/>
      <c r="I14" s="118"/>
      <c r="J14" s="117"/>
      <c r="K14" s="118"/>
      <c r="L14" s="118"/>
      <c r="M14" s="118"/>
      <c r="N14" s="118"/>
      <c r="O14" s="118"/>
      <c r="P14" s="117"/>
      <c r="Q14" s="117"/>
      <c r="R14" s="139"/>
      <c r="S14" s="139"/>
    </row>
    <row r="15" spans="1:19" ht="14.45" customHeight="1" x14ac:dyDescent="0.35">
      <c r="A15" s="171"/>
      <c r="B15" s="133"/>
      <c r="C15" s="133"/>
      <c r="D15" s="117"/>
      <c r="E15" s="117"/>
      <c r="F15" s="117"/>
      <c r="G15" s="117"/>
      <c r="H15" s="117"/>
      <c r="I15" s="118"/>
      <c r="J15" s="117"/>
      <c r="K15" s="118"/>
      <c r="L15" s="118"/>
      <c r="M15" s="118"/>
      <c r="N15" s="118"/>
      <c r="O15" s="118"/>
      <c r="P15" s="117"/>
      <c r="Q15" s="117"/>
      <c r="R15" s="139"/>
      <c r="S15" s="139"/>
    </row>
    <row r="16" spans="1:19" ht="14.45" customHeight="1" x14ac:dyDescent="0.2">
      <c r="A16" s="171"/>
      <c r="B16" s="669" t="s">
        <v>2037</v>
      </c>
      <c r="C16" s="670"/>
      <c r="D16" s="941" t="s">
        <v>2041</v>
      </c>
      <c r="E16" s="942"/>
      <c r="F16" s="942"/>
      <c r="G16" s="942"/>
      <c r="H16" s="943"/>
      <c r="I16" s="940" t="s">
        <v>2042</v>
      </c>
      <c r="J16" s="940"/>
      <c r="K16" s="940"/>
      <c r="L16" s="940"/>
      <c r="M16" s="940"/>
      <c r="N16" s="118"/>
      <c r="O16" s="118"/>
      <c r="P16" s="139"/>
      <c r="Q16" s="139"/>
      <c r="R16" s="139"/>
      <c r="S16" s="139"/>
    </row>
    <row r="17" spans="1:20" ht="14.45" customHeight="1" x14ac:dyDescent="0.25">
      <c r="A17" s="171"/>
      <c r="B17" s="666" t="s">
        <v>2039</v>
      </c>
      <c r="C17" s="664"/>
      <c r="D17" s="665">
        <f>'Inputs and population'!F51</f>
        <v>12</v>
      </c>
      <c r="E17" s="925"/>
      <c r="F17" s="925"/>
      <c r="G17" s="925"/>
      <c r="H17" s="925"/>
      <c r="I17" s="665">
        <f>(J24*K24)+(J25*K25)</f>
        <v>12</v>
      </c>
      <c r="J17" s="925"/>
      <c r="K17" s="925"/>
      <c r="L17" s="925"/>
      <c r="M17" s="925"/>
      <c r="N17" s="118"/>
      <c r="O17" s="118"/>
      <c r="P17" s="139"/>
      <c r="Q17" s="139"/>
      <c r="R17" s="139"/>
      <c r="S17" s="139"/>
    </row>
    <row r="18" spans="1:20" ht="14.45" customHeight="1" x14ac:dyDescent="0.25">
      <c r="A18" s="171"/>
      <c r="B18" s="666" t="s">
        <v>1758</v>
      </c>
      <c r="C18" s="664"/>
      <c r="D18" s="665">
        <f>'Inputs and population'!G51</f>
        <v>12</v>
      </c>
      <c r="E18" s="665">
        <f>'Inputs and population'!G52</f>
        <v>20.149999999999999</v>
      </c>
      <c r="F18" s="665">
        <f>'Inputs and population'!G53</f>
        <v>12</v>
      </c>
      <c r="G18" s="665">
        <f>'Inputs and population'!G54</f>
        <v>52.178571428571431</v>
      </c>
      <c r="H18" s="665">
        <f>'Inputs and population'!G55</f>
        <v>52.178571428571431</v>
      </c>
      <c r="I18" s="665">
        <f>K26*J26</f>
        <v>12</v>
      </c>
      <c r="J18" s="665">
        <f>E18*J45</f>
        <v>20.149999999999999</v>
      </c>
      <c r="K18" s="665">
        <f>K59*F18</f>
        <v>144</v>
      </c>
      <c r="L18" s="665">
        <f>J73*G18</f>
        <v>104.35714285714286</v>
      </c>
      <c r="M18" s="665">
        <f>J87*H18</f>
        <v>104.35714285714286</v>
      </c>
      <c r="N18" s="118"/>
      <c r="O18" s="118"/>
      <c r="P18" s="139"/>
      <c r="Q18" s="139"/>
      <c r="R18" s="139"/>
      <c r="S18" s="139"/>
    </row>
    <row r="19" spans="1:20" ht="14.45" customHeight="1" x14ac:dyDescent="0.35">
      <c r="A19" s="171"/>
      <c r="B19" s="662"/>
      <c r="C19" s="133"/>
      <c r="D19" s="117"/>
      <c r="E19" s="117"/>
      <c r="F19" s="117"/>
      <c r="G19" s="117"/>
      <c r="H19" s="117"/>
      <c r="I19" s="118"/>
      <c r="J19" s="117"/>
      <c r="K19" s="118"/>
      <c r="L19" s="118"/>
      <c r="M19" s="118"/>
      <c r="N19" s="118"/>
      <c r="O19" s="118"/>
      <c r="P19" s="117"/>
      <c r="Q19" s="117"/>
      <c r="R19" s="139"/>
      <c r="S19" s="139"/>
    </row>
    <row r="20" spans="1:20" ht="14.45" customHeight="1" x14ac:dyDescent="0.35">
      <c r="A20" s="171"/>
      <c r="B20" s="781" t="s">
        <v>2043</v>
      </c>
      <c r="C20" s="782"/>
      <c r="D20" s="671"/>
      <c r="E20" s="671"/>
      <c r="F20" s="671"/>
      <c r="G20" s="671"/>
      <c r="H20" s="671"/>
      <c r="I20" s="671"/>
      <c r="J20" s="671"/>
      <c r="K20" s="671"/>
      <c r="L20" s="671"/>
      <c r="M20" s="671"/>
      <c r="N20" s="671"/>
      <c r="O20" s="671"/>
      <c r="P20" s="783"/>
      <c r="Q20" s="117"/>
      <c r="R20" s="139"/>
      <c r="S20" s="139"/>
    </row>
    <row r="21" spans="1:20" ht="14.45" customHeight="1" x14ac:dyDescent="0.35">
      <c r="A21" s="171"/>
      <c r="B21" s="793" t="s">
        <v>2044</v>
      </c>
      <c r="C21" s="790"/>
      <c r="D21" s="791"/>
      <c r="E21" s="791"/>
      <c r="F21" s="791"/>
      <c r="G21" s="791"/>
      <c r="H21" s="791"/>
      <c r="I21" s="791"/>
      <c r="J21" s="791"/>
      <c r="K21" s="791"/>
      <c r="L21" s="791"/>
      <c r="M21" s="791"/>
      <c r="N21" s="791"/>
      <c r="O21" s="791"/>
      <c r="P21" s="792"/>
      <c r="Q21" s="118"/>
      <c r="R21" s="139"/>
      <c r="S21" s="139"/>
    </row>
    <row r="22" spans="1:20" s="216" customFormat="1" ht="15" x14ac:dyDescent="0.25">
      <c r="A22" s="673"/>
      <c r="B22" s="218"/>
      <c r="C22" s="786" t="s">
        <v>1925</v>
      </c>
      <c r="D22" s="787"/>
      <c r="E22" s="787"/>
      <c r="F22" s="787"/>
      <c r="G22" s="788"/>
      <c r="H22" s="786" t="s">
        <v>2045</v>
      </c>
      <c r="I22" s="787"/>
      <c r="J22" s="787"/>
      <c r="K22" s="787"/>
      <c r="L22" s="787"/>
      <c r="M22" s="787"/>
      <c r="N22" s="787"/>
      <c r="O22" s="787"/>
      <c r="P22" s="788"/>
      <c r="Q22" s="118"/>
      <c r="R22" s="867"/>
      <c r="S22" s="867"/>
      <c r="T22" s="3"/>
    </row>
    <row r="23" spans="1:20" s="216" customFormat="1" ht="43.5" customHeight="1" x14ac:dyDescent="0.25">
      <c r="A23" s="218"/>
      <c r="B23" s="219" t="s">
        <v>2046</v>
      </c>
      <c r="C23" s="220" t="s">
        <v>1928</v>
      </c>
      <c r="D23" s="220" t="s">
        <v>1929</v>
      </c>
      <c r="E23" s="220" t="s">
        <v>2047</v>
      </c>
      <c r="F23" s="220" t="s">
        <v>1931</v>
      </c>
      <c r="G23" s="220" t="s">
        <v>2048</v>
      </c>
      <c r="H23" s="217" t="s">
        <v>2049</v>
      </c>
      <c r="I23" s="220" t="s">
        <v>2050</v>
      </c>
      <c r="J23" s="220" t="s">
        <v>2051</v>
      </c>
      <c r="K23" s="220" t="s">
        <v>2052</v>
      </c>
      <c r="L23" s="537" t="s">
        <v>2053</v>
      </c>
      <c r="M23" s="537" t="s">
        <v>2054</v>
      </c>
      <c r="N23" s="537" t="s">
        <v>2055</v>
      </c>
      <c r="O23" s="217" t="s">
        <v>2056</v>
      </c>
      <c r="P23" s="220" t="s">
        <v>2057</v>
      </c>
      <c r="Q23" s="118"/>
      <c r="R23" s="867"/>
      <c r="S23" s="867"/>
      <c r="T23" s="3"/>
    </row>
    <row r="24" spans="1:20" s="216" customFormat="1" ht="14.45" customHeight="1" x14ac:dyDescent="0.25">
      <c r="A24" s="218"/>
      <c r="B24" s="735" t="s">
        <v>2058</v>
      </c>
      <c r="C24" s="733" t="str">
        <f>'Inputs and population'!D62</f>
        <v>subcut</v>
      </c>
      <c r="D24" s="733" t="str">
        <f>'Inputs and population'!E62</f>
        <v>pre-filled pen</v>
      </c>
      <c r="E24" s="734">
        <f>'Inputs and population'!F62</f>
        <v>200</v>
      </c>
      <c r="F24" s="734">
        <f>'Inputs and population'!G62</f>
        <v>1</v>
      </c>
      <c r="G24" s="734">
        <f>'Inputs and population'!H62</f>
        <v>200</v>
      </c>
      <c r="H24" s="734">
        <v>400</v>
      </c>
      <c r="I24" s="734">
        <f>H24</f>
        <v>400</v>
      </c>
      <c r="J24" s="530">
        <f>'Inputs and population'!J62</f>
        <v>1</v>
      </c>
      <c r="K24" s="530">
        <v>1</v>
      </c>
      <c r="L24" s="737">
        <f>K24*J24*I24</f>
        <v>400</v>
      </c>
      <c r="M24" s="738">
        <f>L24/G24</f>
        <v>2</v>
      </c>
      <c r="N24" s="739">
        <f>'Inputs and population'!K62</f>
        <v>0</v>
      </c>
      <c r="O24" s="740">
        <v>0.2</v>
      </c>
      <c r="P24" s="890">
        <f>M24*N24*(100%+O24)</f>
        <v>0</v>
      </c>
      <c r="Q24" s="118"/>
      <c r="R24" s="867"/>
      <c r="S24" s="867"/>
      <c r="T24" s="3"/>
    </row>
    <row r="25" spans="1:20" s="216" customFormat="1" ht="15" x14ac:dyDescent="0.25">
      <c r="A25" s="218"/>
      <c r="B25" s="735" t="s">
        <v>2059</v>
      </c>
      <c r="C25" s="733" t="str">
        <f>'Inputs and population'!D62</f>
        <v>subcut</v>
      </c>
      <c r="D25" s="733" t="str">
        <f>'Inputs and population'!E62</f>
        <v>pre-filled pen</v>
      </c>
      <c r="E25" s="734">
        <f>'Inputs and population'!F62</f>
        <v>200</v>
      </c>
      <c r="F25" s="734">
        <f>'Inputs and population'!G62</f>
        <v>1</v>
      </c>
      <c r="G25" s="734">
        <f>'Inputs and population'!H62</f>
        <v>200</v>
      </c>
      <c r="H25" s="734">
        <f>'Inputs and population'!I62</f>
        <v>200</v>
      </c>
      <c r="I25" s="734">
        <f>H25</f>
        <v>200</v>
      </c>
      <c r="J25" s="530">
        <f>'Inputs and population'!J62</f>
        <v>1</v>
      </c>
      <c r="K25" s="530">
        <f>'Inputs and population'!F51-K24</f>
        <v>11</v>
      </c>
      <c r="L25" s="737">
        <f>K25*J25*I25</f>
        <v>2200</v>
      </c>
      <c r="M25" s="738">
        <f>L25/G25</f>
        <v>11</v>
      </c>
      <c r="N25" s="739">
        <f>'Inputs and population'!K62</f>
        <v>0</v>
      </c>
      <c r="O25" s="740">
        <f>'Inputs and population'!L62</f>
        <v>0</v>
      </c>
      <c r="P25" s="890">
        <f>M25*N25*(100%+O25)</f>
        <v>0</v>
      </c>
      <c r="Q25" s="118"/>
      <c r="R25" s="867"/>
      <c r="S25" s="867"/>
      <c r="T25" s="3"/>
    </row>
    <row r="26" spans="1:20" s="216" customFormat="1" ht="15" x14ac:dyDescent="0.25">
      <c r="A26" s="218"/>
      <c r="B26" s="735" t="s">
        <v>2060</v>
      </c>
      <c r="C26" s="733" t="str">
        <f>'Inputs and population'!D62</f>
        <v>subcut</v>
      </c>
      <c r="D26" s="733" t="str">
        <f>'Inputs and population'!E62</f>
        <v>pre-filled pen</v>
      </c>
      <c r="E26" s="734">
        <f>'Inputs and population'!F62</f>
        <v>200</v>
      </c>
      <c r="F26" s="734">
        <f>'Inputs and population'!G62</f>
        <v>1</v>
      </c>
      <c r="G26" s="734">
        <f>'Inputs and population'!H62</f>
        <v>200</v>
      </c>
      <c r="H26" s="734">
        <f>'Inputs and population'!I62</f>
        <v>200</v>
      </c>
      <c r="I26" s="734">
        <f>H26</f>
        <v>200</v>
      </c>
      <c r="J26" s="530">
        <f>'Inputs and population'!J62</f>
        <v>1</v>
      </c>
      <c r="K26" s="530">
        <f>'Inputs and population'!F51</f>
        <v>12</v>
      </c>
      <c r="L26" s="737">
        <f>K26*J26*I26</f>
        <v>2400</v>
      </c>
      <c r="M26" s="738">
        <f>L26/G26</f>
        <v>12</v>
      </c>
      <c r="N26" s="739">
        <f>'Inputs and population'!K62</f>
        <v>0</v>
      </c>
      <c r="O26" s="740">
        <f>'Inputs and population'!L62</f>
        <v>0</v>
      </c>
      <c r="P26" s="890">
        <f>M26*N26*(100%+O26)</f>
        <v>0</v>
      </c>
      <c r="Q26" s="118"/>
      <c r="R26" s="867"/>
      <c r="S26" s="867"/>
      <c r="T26" s="3"/>
    </row>
    <row r="27" spans="1:20" s="216" customFormat="1" ht="15" x14ac:dyDescent="0.25">
      <c r="A27" s="218"/>
      <c r="B27" s="535" t="s">
        <v>2061</v>
      </c>
      <c r="C27" s="517"/>
      <c r="D27" s="517"/>
      <c r="E27" s="518"/>
      <c r="F27" s="518"/>
      <c r="G27" s="518"/>
      <c r="H27" s="518"/>
      <c r="I27" s="518"/>
      <c r="J27" s="516"/>
      <c r="K27" s="521"/>
      <c r="L27" s="538"/>
      <c r="M27" s="538"/>
      <c r="N27" s="519"/>
      <c r="O27" s="520"/>
      <c r="P27" s="529"/>
      <c r="Q27" s="118"/>
      <c r="R27" s="867"/>
      <c r="S27" s="867"/>
      <c r="T27" s="3"/>
    </row>
    <row r="28" spans="1:20" s="216" customFormat="1" ht="15" x14ac:dyDescent="0.25">
      <c r="A28" s="218"/>
      <c r="B28" s="221" t="s">
        <v>2062</v>
      </c>
      <c r="C28" s="536"/>
      <c r="D28" s="536"/>
      <c r="E28" s="536"/>
      <c r="F28" s="536"/>
      <c r="G28" s="536"/>
      <c r="H28" s="536"/>
      <c r="I28" s="536"/>
      <c r="J28" s="536"/>
      <c r="K28" s="536"/>
      <c r="L28" s="536"/>
      <c r="M28" s="536"/>
      <c r="N28" s="536"/>
      <c r="O28" s="541"/>
      <c r="P28" s="542">
        <f>SUM(P25:P27)</f>
        <v>0</v>
      </c>
      <c r="Q28" s="118"/>
      <c r="R28" s="867"/>
      <c r="S28" s="867"/>
      <c r="T28" s="3"/>
    </row>
    <row r="29" spans="1:20" s="216" customFormat="1" ht="15" x14ac:dyDescent="0.25">
      <c r="A29" s="673"/>
      <c r="B29" s="218"/>
      <c r="C29" s="218"/>
      <c r="D29" s="218"/>
      <c r="E29" s="218"/>
      <c r="F29" s="218"/>
      <c r="G29" s="218"/>
      <c r="H29" s="218"/>
      <c r="I29" s="218"/>
      <c r="J29" s="218"/>
      <c r="K29" s="218"/>
      <c r="L29" s="218"/>
      <c r="M29" s="218"/>
      <c r="N29" s="218"/>
      <c r="O29" s="218"/>
      <c r="P29" s="673"/>
      <c r="Q29" s="218"/>
      <c r="R29" s="867"/>
      <c r="S29" s="867"/>
      <c r="T29" s="3"/>
    </row>
    <row r="30" spans="1:20" s="216" customFormat="1" ht="15" x14ac:dyDescent="0.25">
      <c r="A30" s="673"/>
      <c r="B30" s="214" t="s">
        <v>2063</v>
      </c>
      <c r="C30" s="218"/>
      <c r="D30" s="157"/>
      <c r="E30" s="100"/>
      <c r="F30" s="158"/>
      <c r="G30" s="159"/>
      <c r="H30" s="5"/>
      <c r="I30" s="159"/>
      <c r="J30" s="159"/>
      <c r="K30" s="159"/>
      <c r="L30" s="159"/>
      <c r="M30" s="218"/>
      <c r="N30" s="218"/>
      <c r="O30" s="218"/>
      <c r="P30" s="673"/>
      <c r="Q30" s="218"/>
      <c r="R30" s="867"/>
      <c r="S30" s="867"/>
      <c r="T30" s="3"/>
    </row>
    <row r="31" spans="1:20" s="216" customFormat="1" ht="30" x14ac:dyDescent="0.25">
      <c r="A31" s="218"/>
      <c r="B31" s="217" t="s">
        <v>2064</v>
      </c>
      <c r="C31" s="219" t="s">
        <v>2065</v>
      </c>
      <c r="D31" s="222" t="s">
        <v>2066</v>
      </c>
      <c r="E31" s="395"/>
      <c r="F31" s="396"/>
      <c r="G31" s="396"/>
      <c r="H31" s="396"/>
      <c r="I31" s="396"/>
      <c r="J31" s="397"/>
      <c r="K31" s="396"/>
      <c r="L31" s="794"/>
      <c r="M31" s="537" t="s">
        <v>2067</v>
      </c>
      <c r="N31" s="220" t="s">
        <v>2052</v>
      </c>
      <c r="O31" s="217" t="s">
        <v>2068</v>
      </c>
      <c r="P31" s="217" t="s">
        <v>2057</v>
      </c>
      <c r="Q31" s="218"/>
      <c r="R31" s="867"/>
      <c r="S31" s="867"/>
      <c r="T31" s="3"/>
    </row>
    <row r="32" spans="1:20" s="216" customFormat="1" ht="15" x14ac:dyDescent="0.25">
      <c r="A32" s="218"/>
      <c r="B32" s="891" t="s">
        <v>2043</v>
      </c>
      <c r="C32" s="697"/>
      <c r="D32" s="525" t="s">
        <v>2069</v>
      </c>
      <c r="E32" s="526"/>
      <c r="F32" s="527"/>
      <c r="G32" s="528"/>
      <c r="H32" s="528"/>
      <c r="I32" s="528"/>
      <c r="J32" s="527"/>
      <c r="K32" s="527"/>
      <c r="L32" s="870"/>
      <c r="M32" s="524">
        <v>1</v>
      </c>
      <c r="N32" s="516">
        <v>6.5</v>
      </c>
      <c r="O32" s="529"/>
      <c r="P32" s="529">
        <f t="shared" ref="P32" si="0">M32*O32*N32</f>
        <v>0</v>
      </c>
      <c r="Q32" s="218"/>
      <c r="R32" s="867"/>
      <c r="S32" s="867"/>
      <c r="T32" s="3"/>
    </row>
    <row r="33" spans="1:20" s="216" customFormat="1" ht="15" x14ac:dyDescent="0.25">
      <c r="A33" s="218"/>
      <c r="B33" s="662"/>
      <c r="C33" s="871"/>
      <c r="D33" s="872"/>
      <c r="E33" s="873"/>
      <c r="F33" s="874"/>
      <c r="G33" s="875"/>
      <c r="H33" s="875"/>
      <c r="I33" s="875"/>
      <c r="J33" s="874"/>
      <c r="K33" s="874"/>
      <c r="L33" s="876"/>
      <c r="M33" s="877"/>
      <c r="N33" s="878"/>
      <c r="O33" s="879"/>
      <c r="P33" s="879"/>
      <c r="Q33" s="218"/>
      <c r="R33" s="867"/>
      <c r="S33" s="867"/>
      <c r="T33" s="3"/>
    </row>
    <row r="34" spans="1:20" s="216" customFormat="1" ht="15" x14ac:dyDescent="0.25">
      <c r="A34" s="218"/>
      <c r="B34" s="668" t="s">
        <v>2000</v>
      </c>
      <c r="C34" s="218"/>
      <c r="D34" s="218"/>
      <c r="E34" s="218"/>
      <c r="F34" s="218"/>
      <c r="G34" s="218"/>
      <c r="H34" s="218"/>
      <c r="I34" s="218"/>
      <c r="J34" s="218"/>
      <c r="K34" s="218"/>
      <c r="L34" s="218"/>
      <c r="M34" s="218"/>
      <c r="N34" s="218"/>
      <c r="O34" s="218"/>
      <c r="P34" s="218"/>
      <c r="Q34" s="218"/>
      <c r="R34" s="867"/>
      <c r="S34" s="867"/>
      <c r="T34" s="3"/>
    </row>
    <row r="35" spans="1:20" s="216" customFormat="1" ht="15" x14ac:dyDescent="0.25">
      <c r="A35" s="218"/>
      <c r="B35" s="662" t="s">
        <v>2070</v>
      </c>
      <c r="C35" s="218"/>
      <c r="D35" s="218"/>
      <c r="E35" s="218"/>
      <c r="F35" s="218"/>
      <c r="G35" s="218"/>
      <c r="H35" s="218"/>
      <c r="I35" s="218"/>
      <c r="J35" s="218"/>
      <c r="K35" s="218"/>
      <c r="L35" s="218"/>
      <c r="M35" s="218"/>
      <c r="N35" s="218"/>
      <c r="O35" s="218"/>
      <c r="P35" s="218"/>
      <c r="Q35" s="218"/>
      <c r="R35" s="867"/>
      <c r="S35" s="867"/>
      <c r="T35" s="3"/>
    </row>
    <row r="36" spans="1:20" s="216" customFormat="1" ht="15" x14ac:dyDescent="0.25">
      <c r="A36" s="218"/>
      <c r="B36" s="662" t="s">
        <v>2071</v>
      </c>
      <c r="C36" s="218"/>
      <c r="D36" s="218"/>
      <c r="E36" s="218"/>
      <c r="F36" s="218"/>
      <c r="G36" s="218"/>
      <c r="H36" s="218"/>
      <c r="I36" s="218"/>
      <c r="J36" s="218"/>
      <c r="K36" s="218"/>
      <c r="L36" s="218"/>
      <c r="M36" s="218"/>
      <c r="N36" s="218"/>
      <c r="O36" s="218"/>
      <c r="P36" s="218"/>
      <c r="Q36" s="532"/>
      <c r="R36" s="867"/>
      <c r="S36" s="867"/>
      <c r="T36" s="3"/>
    </row>
    <row r="37" spans="1:20" s="216" customFormat="1" ht="15" x14ac:dyDescent="0.25">
      <c r="A37" s="218"/>
      <c r="B37" t="s">
        <v>2072</v>
      </c>
      <c r="C37" s="218"/>
      <c r="D37" s="218"/>
      <c r="E37" s="218"/>
      <c r="F37" s="218"/>
      <c r="G37" s="218"/>
      <c r="H37" s="218"/>
      <c r="I37" s="218"/>
      <c r="J37" s="218"/>
      <c r="K37" s="218"/>
      <c r="L37" s="218"/>
      <c r="M37" s="218"/>
      <c r="N37" s="218"/>
      <c r="O37" s="218"/>
      <c r="P37" s="218"/>
      <c r="Q37" s="532"/>
      <c r="R37" s="867"/>
      <c r="S37" s="867"/>
      <c r="T37" s="3"/>
    </row>
    <row r="38" spans="1:20" s="216" customFormat="1" ht="15" x14ac:dyDescent="0.25">
      <c r="A38" s="218"/>
      <c r="B38" s="860" t="s">
        <v>2251</v>
      </c>
      <c r="C38" s="218"/>
      <c r="D38" s="218"/>
      <c r="E38" s="218"/>
      <c r="F38" s="218"/>
      <c r="G38" s="218"/>
      <c r="H38" s="218"/>
      <c r="I38" s="218"/>
      <c r="J38" s="218"/>
      <c r="K38" s="218"/>
      <c r="L38" s="218"/>
      <c r="M38" s="218"/>
      <c r="N38" s="218"/>
      <c r="O38" s="218"/>
      <c r="P38" s="218"/>
      <c r="Q38" s="532"/>
      <c r="R38" s="867"/>
      <c r="S38" s="867"/>
      <c r="T38" s="3"/>
    </row>
    <row r="39" spans="1:20" s="216" customFormat="1" ht="15" x14ac:dyDescent="0.25">
      <c r="A39" s="218"/>
      <c r="B39" s="860" t="s">
        <v>2073</v>
      </c>
      <c r="C39" s="218"/>
      <c r="D39" s="218"/>
      <c r="E39" s="218"/>
      <c r="F39" s="218"/>
      <c r="G39" s="218"/>
      <c r="H39" s="218"/>
      <c r="I39" s="218"/>
      <c r="J39" s="218"/>
      <c r="K39" s="218"/>
      <c r="L39" s="218"/>
      <c r="M39" s="218"/>
      <c r="N39" s="218"/>
      <c r="O39" s="218"/>
      <c r="P39" s="218"/>
      <c r="Q39" s="532"/>
      <c r="R39" s="867"/>
      <c r="S39" s="867"/>
      <c r="T39" s="3"/>
    </row>
    <row r="40" spans="1:20" s="216" customFormat="1" ht="15" x14ac:dyDescent="0.25">
      <c r="A40" s="218"/>
      <c r="B40" s="172"/>
      <c r="C40" s="218"/>
      <c r="D40" s="218"/>
      <c r="E40" s="218"/>
      <c r="F40" s="218"/>
      <c r="G40" s="218"/>
      <c r="H40" s="218"/>
      <c r="I40" s="218"/>
      <c r="J40" s="218"/>
      <c r="K40" s="218"/>
      <c r="L40" s="218"/>
      <c r="M40" s="218"/>
      <c r="N40" s="218"/>
      <c r="O40" s="218"/>
      <c r="P40" s="218"/>
      <c r="Q40" s="532"/>
      <c r="R40" s="867"/>
      <c r="S40" s="867"/>
      <c r="T40" s="3"/>
    </row>
    <row r="41" spans="1:20" s="216" customFormat="1" ht="14.45" customHeight="1" x14ac:dyDescent="0.35">
      <c r="A41" s="218"/>
      <c r="B41" s="781" t="s">
        <v>1915</v>
      </c>
      <c r="C41" s="782"/>
      <c r="D41" s="671"/>
      <c r="E41" s="671"/>
      <c r="F41" s="671"/>
      <c r="G41" s="671"/>
      <c r="H41" s="671"/>
      <c r="I41" s="671"/>
      <c r="J41" s="671"/>
      <c r="K41" s="671"/>
      <c r="L41" s="671"/>
      <c r="M41" s="671"/>
      <c r="N41" s="671"/>
      <c r="O41" s="671"/>
      <c r="P41" s="783"/>
      <c r="Q41" s="532"/>
      <c r="R41" s="867"/>
      <c r="S41" s="867"/>
      <c r="T41" s="3"/>
    </row>
    <row r="42" spans="1:20" s="216" customFormat="1" ht="14.45" customHeight="1" x14ac:dyDescent="0.35">
      <c r="A42" s="218"/>
      <c r="B42" s="793" t="s">
        <v>2044</v>
      </c>
      <c r="C42" s="790"/>
      <c r="D42" s="791"/>
      <c r="E42" s="791"/>
      <c r="F42" s="791"/>
      <c r="G42" s="791"/>
      <c r="H42" s="791"/>
      <c r="I42" s="791"/>
      <c r="J42" s="791"/>
      <c r="K42" s="791"/>
      <c r="L42" s="791"/>
      <c r="M42" s="791"/>
      <c r="N42" s="791"/>
      <c r="O42" s="791"/>
      <c r="P42" s="792"/>
      <c r="Q42" s="532"/>
      <c r="R42" s="867"/>
      <c r="S42" s="867"/>
      <c r="T42" s="3"/>
    </row>
    <row r="43" spans="1:20" s="216" customFormat="1" ht="15" x14ac:dyDescent="0.25">
      <c r="A43" s="673"/>
      <c r="B43" s="218"/>
      <c r="C43" s="786" t="s">
        <v>1925</v>
      </c>
      <c r="D43" s="787"/>
      <c r="E43" s="787"/>
      <c r="F43" s="787"/>
      <c r="G43" s="788"/>
      <c r="H43" s="786" t="s">
        <v>2045</v>
      </c>
      <c r="I43" s="787"/>
      <c r="J43" s="787"/>
      <c r="K43" s="787"/>
      <c r="L43" s="787"/>
      <c r="M43" s="787"/>
      <c r="N43" s="787"/>
      <c r="O43" s="787"/>
      <c r="P43" s="788"/>
      <c r="Q43" s="532"/>
      <c r="R43" s="867"/>
      <c r="S43" s="867"/>
      <c r="T43" s="3"/>
    </row>
    <row r="44" spans="1:20" s="216" customFormat="1" ht="43.5" customHeight="1" x14ac:dyDescent="0.25">
      <c r="A44" s="218"/>
      <c r="B44" s="219" t="s">
        <v>2046</v>
      </c>
      <c r="C44" s="220" t="s">
        <v>1928</v>
      </c>
      <c r="D44" s="220" t="s">
        <v>1929</v>
      </c>
      <c r="E44" s="220" t="s">
        <v>2047</v>
      </c>
      <c r="F44" s="220" t="s">
        <v>1931</v>
      </c>
      <c r="G44" s="220" t="s">
        <v>2048</v>
      </c>
      <c r="H44" s="794" t="s">
        <v>2050</v>
      </c>
      <c r="I44" s="220" t="s">
        <v>2050</v>
      </c>
      <c r="J44" s="220" t="s">
        <v>2051</v>
      </c>
      <c r="K44" s="220" t="s">
        <v>2052</v>
      </c>
      <c r="L44" s="537" t="s">
        <v>2053</v>
      </c>
      <c r="M44" s="537" t="s">
        <v>2054</v>
      </c>
      <c r="N44" s="537" t="s">
        <v>2055</v>
      </c>
      <c r="O44" s="217" t="s">
        <v>2056</v>
      </c>
      <c r="P44" s="220" t="s">
        <v>2057</v>
      </c>
      <c r="Q44" s="118"/>
      <c r="R44" s="867"/>
      <c r="S44" s="867"/>
      <c r="T44" s="3"/>
    </row>
    <row r="45" spans="1:20" s="216" customFormat="1" ht="15" x14ac:dyDescent="0.25">
      <c r="A45" s="218"/>
      <c r="B45" s="735" t="str">
        <f>'Inputs and population'!C52</f>
        <v xml:space="preserve">Lanadelumab </v>
      </c>
      <c r="C45" s="733" t="str">
        <f>'Inputs and population'!D63</f>
        <v>subcut</v>
      </c>
      <c r="D45" s="733" t="str">
        <f>'Inputs and population'!E63</f>
        <v>pre-filled syringe</v>
      </c>
      <c r="E45" s="733">
        <f>'Inputs and population'!F63</f>
        <v>300</v>
      </c>
      <c r="F45" s="733">
        <f>'Inputs and population'!G63</f>
        <v>1</v>
      </c>
      <c r="G45" s="733">
        <f>'Inputs and population'!H63</f>
        <v>300</v>
      </c>
      <c r="H45" s="784">
        <f>'Inputs and population'!I63</f>
        <v>300</v>
      </c>
      <c r="I45" s="734">
        <f>H45</f>
        <v>300</v>
      </c>
      <c r="J45" s="530">
        <f>'Inputs and population'!J63</f>
        <v>1</v>
      </c>
      <c r="K45" s="741">
        <f>'Inputs and population'!G52</f>
        <v>20.149999999999999</v>
      </c>
      <c r="L45" s="741">
        <f>K45*J45*I45</f>
        <v>6045</v>
      </c>
      <c r="M45" s="893">
        <f>L45/G45</f>
        <v>20.149999999999999</v>
      </c>
      <c r="N45" s="889">
        <f>'Inputs and population'!K63</f>
        <v>0</v>
      </c>
      <c r="O45" s="888">
        <f>'Inputs and population'!L63</f>
        <v>0</v>
      </c>
      <c r="P45" s="789">
        <f>M45*N45*(100%+O45)</f>
        <v>0</v>
      </c>
      <c r="Q45" s="532"/>
      <c r="R45" s="867"/>
      <c r="S45" s="867"/>
      <c r="T45" s="3"/>
    </row>
    <row r="46" spans="1:20" s="216" customFormat="1" ht="15" x14ac:dyDescent="0.25">
      <c r="A46" s="218"/>
      <c r="B46" s="535" t="s">
        <v>2061</v>
      </c>
      <c r="C46" s="517"/>
      <c r="D46" s="517"/>
      <c r="E46" s="518"/>
      <c r="F46" s="518"/>
      <c r="G46" s="518"/>
      <c r="H46" s="785"/>
      <c r="I46" s="518"/>
      <c r="J46" s="516"/>
      <c r="K46" s="522"/>
      <c r="L46" s="539"/>
      <c r="M46" s="539"/>
      <c r="N46" s="519"/>
      <c r="O46" s="520"/>
      <c r="P46" s="529"/>
      <c r="Q46" s="532"/>
      <c r="R46" s="867"/>
      <c r="S46" s="867"/>
      <c r="T46" s="3"/>
    </row>
    <row r="47" spans="1:20" s="216" customFormat="1" ht="15" x14ac:dyDescent="0.25">
      <c r="A47" s="218"/>
      <c r="B47" s="535" t="s">
        <v>2061</v>
      </c>
      <c r="C47" s="517"/>
      <c r="D47" s="517"/>
      <c r="E47" s="518"/>
      <c r="F47" s="518"/>
      <c r="G47" s="518"/>
      <c r="H47" s="785"/>
      <c r="I47" s="518"/>
      <c r="J47" s="516"/>
      <c r="K47" s="522"/>
      <c r="L47" s="539"/>
      <c r="M47" s="539"/>
      <c r="N47" s="519"/>
      <c r="O47" s="520"/>
      <c r="P47" s="529"/>
      <c r="Q47" s="532"/>
      <c r="R47" s="867"/>
      <c r="S47" s="867"/>
      <c r="T47" s="3"/>
    </row>
    <row r="48" spans="1:20" s="216" customFormat="1" ht="15" x14ac:dyDescent="0.25">
      <c r="A48" s="218"/>
      <c r="B48" s="221" t="s">
        <v>2062</v>
      </c>
      <c r="C48" s="536"/>
      <c r="D48" s="536"/>
      <c r="E48" s="536"/>
      <c r="F48" s="536"/>
      <c r="G48" s="536"/>
      <c r="H48" s="536"/>
      <c r="I48" s="536"/>
      <c r="J48" s="536"/>
      <c r="K48" s="543"/>
      <c r="L48" s="543"/>
      <c r="M48" s="543"/>
      <c r="N48" s="536"/>
      <c r="O48" s="541"/>
      <c r="P48" s="542">
        <f>SUM(P45:P47)</f>
        <v>0</v>
      </c>
      <c r="Q48" s="532"/>
      <c r="R48" s="867"/>
      <c r="S48" s="867"/>
      <c r="T48" s="3"/>
    </row>
    <row r="49" spans="1:20" s="216" customFormat="1" ht="15" x14ac:dyDescent="0.25">
      <c r="A49" s="218"/>
      <c r="B49" s="896"/>
      <c r="C49" s="218"/>
      <c r="D49" s="218"/>
      <c r="E49" s="218"/>
      <c r="F49" s="218"/>
      <c r="G49" s="218"/>
      <c r="H49" s="218"/>
      <c r="I49" s="218"/>
      <c r="J49" s="218"/>
      <c r="K49" s="505"/>
      <c r="L49" s="505"/>
      <c r="M49" s="505"/>
      <c r="N49" s="218"/>
      <c r="O49" s="218"/>
      <c r="P49" s="896"/>
      <c r="Q49" s="532"/>
      <c r="R49" s="867"/>
      <c r="S49" s="867"/>
      <c r="T49" s="3"/>
    </row>
    <row r="50" spans="1:20" s="216" customFormat="1" ht="15" x14ac:dyDescent="0.25">
      <c r="A50" s="218"/>
      <c r="B50" s="668" t="s">
        <v>2000</v>
      </c>
      <c r="C50" s="218"/>
      <c r="D50" s="218"/>
      <c r="E50" s="218"/>
      <c r="F50" s="218"/>
      <c r="G50" s="218"/>
      <c r="H50" s="218"/>
      <c r="I50" s="218"/>
      <c r="J50" s="218"/>
      <c r="K50" s="218"/>
      <c r="L50" s="218"/>
      <c r="M50" s="218"/>
      <c r="N50" s="218"/>
      <c r="O50" s="218"/>
      <c r="P50" s="532"/>
      <c r="Q50" s="867"/>
      <c r="R50" s="867"/>
      <c r="S50" s="139"/>
    </row>
    <row r="51" spans="1:20" s="216" customFormat="1" ht="15" x14ac:dyDescent="0.25">
      <c r="A51" s="218"/>
      <c r="B51" s="892" t="s">
        <v>2074</v>
      </c>
      <c r="C51" s="867"/>
      <c r="D51" s="867"/>
      <c r="E51" s="218"/>
      <c r="F51" s="218"/>
      <c r="G51" s="218"/>
      <c r="H51" s="218"/>
      <c r="I51" s="218"/>
      <c r="J51" s="218"/>
      <c r="K51" s="218"/>
      <c r="L51" s="505"/>
      <c r="M51" s="505"/>
      <c r="N51" s="505"/>
      <c r="O51" s="218"/>
      <c r="P51" s="218"/>
      <c r="Q51" s="532"/>
      <c r="R51" s="867"/>
      <c r="S51" s="867"/>
      <c r="T51" s="3"/>
    </row>
    <row r="52" spans="1:20" s="216" customFormat="1" ht="15" x14ac:dyDescent="0.25">
      <c r="A52" s="218"/>
      <c r="B52" t="s">
        <v>2075</v>
      </c>
      <c r="C52" s="218"/>
      <c r="D52" s="218"/>
      <c r="E52" s="218"/>
      <c r="F52" s="218"/>
      <c r="G52" s="218"/>
      <c r="H52" s="218"/>
      <c r="I52" s="218"/>
      <c r="J52" s="218"/>
      <c r="K52" s="218"/>
      <c r="L52" s="505"/>
      <c r="M52" s="505"/>
      <c r="N52" s="505"/>
      <c r="O52" s="218"/>
      <c r="P52" s="218"/>
      <c r="Q52" s="532"/>
      <c r="R52" s="867"/>
      <c r="S52" s="867"/>
      <c r="T52" s="3"/>
    </row>
    <row r="53" spans="1:20" s="216" customFormat="1" ht="15" x14ac:dyDescent="0.25">
      <c r="A53" s="218"/>
      <c r="B53" s="662" t="s">
        <v>2076</v>
      </c>
      <c r="C53" s="218"/>
      <c r="D53" s="218"/>
      <c r="E53" s="218"/>
      <c r="F53" s="218"/>
      <c r="G53" s="218"/>
      <c r="H53" s="218"/>
      <c r="I53" s="218"/>
      <c r="J53" s="218"/>
      <c r="K53" s="218"/>
      <c r="L53" s="505"/>
      <c r="M53" s="505"/>
      <c r="N53" s="505"/>
      <c r="O53" s="218"/>
      <c r="P53" s="218"/>
      <c r="Q53" s="532"/>
      <c r="R53" s="867"/>
      <c r="S53" s="867"/>
      <c r="T53" s="3"/>
    </row>
    <row r="54" spans="1:20" s="216" customFormat="1" ht="15" x14ac:dyDescent="0.25">
      <c r="A54" s="218"/>
      <c r="B54" s="214"/>
      <c r="C54" s="214"/>
      <c r="D54" s="214"/>
      <c r="E54" s="214"/>
      <c r="F54" s="214"/>
      <c r="G54" s="214"/>
      <c r="H54" s="214"/>
      <c r="I54" s="214"/>
      <c r="J54" s="214"/>
      <c r="K54" s="214"/>
      <c r="L54" s="214"/>
      <c r="M54" s="214"/>
      <c r="N54" s="214"/>
      <c r="O54" s="214"/>
      <c r="P54" s="214"/>
      <c r="Q54" s="532"/>
      <c r="R54" s="867"/>
      <c r="S54" s="867"/>
      <c r="T54" s="3"/>
    </row>
    <row r="55" spans="1:20" s="216" customFormat="1" ht="14.45" customHeight="1" x14ac:dyDescent="0.35">
      <c r="A55" s="218"/>
      <c r="B55" s="781" t="s">
        <v>1916</v>
      </c>
      <c r="C55" s="782"/>
      <c r="D55" s="671"/>
      <c r="E55" s="671"/>
      <c r="F55" s="671"/>
      <c r="G55" s="671"/>
      <c r="H55" s="671"/>
      <c r="I55" s="671"/>
      <c r="J55" s="671"/>
      <c r="K55" s="671"/>
      <c r="L55" s="671"/>
      <c r="M55" s="671"/>
      <c r="N55" s="671"/>
      <c r="O55" s="671"/>
      <c r="P55" s="783"/>
      <c r="Q55" s="532"/>
      <c r="R55" s="867"/>
      <c r="S55" s="867"/>
      <c r="T55" s="3"/>
    </row>
    <row r="56" spans="1:20" s="216" customFormat="1" ht="14.45" customHeight="1" x14ac:dyDescent="0.35">
      <c r="A56" s="218"/>
      <c r="B56" s="793" t="s">
        <v>2044</v>
      </c>
      <c r="C56" s="790"/>
      <c r="D56" s="791"/>
      <c r="E56" s="791"/>
      <c r="F56" s="791"/>
      <c r="G56" s="791"/>
      <c r="H56" s="791"/>
      <c r="I56" s="791"/>
      <c r="J56" s="791"/>
      <c r="K56" s="791"/>
      <c r="L56" s="791"/>
      <c r="M56" s="791"/>
      <c r="N56" s="791"/>
      <c r="O56" s="791"/>
      <c r="P56" s="792"/>
      <c r="Q56" s="532"/>
      <c r="R56" s="867"/>
      <c r="S56" s="867"/>
      <c r="T56" s="3"/>
    </row>
    <row r="57" spans="1:20" s="216" customFormat="1" ht="15" x14ac:dyDescent="0.25">
      <c r="A57" s="673"/>
      <c r="B57" s="218"/>
      <c r="C57" s="786" t="s">
        <v>1925</v>
      </c>
      <c r="D57" s="787"/>
      <c r="E57" s="787"/>
      <c r="F57" s="787"/>
      <c r="G57" s="788"/>
      <c r="H57" s="786" t="s">
        <v>2045</v>
      </c>
      <c r="I57" s="787"/>
      <c r="J57" s="787"/>
      <c r="K57" s="787"/>
      <c r="L57" s="787"/>
      <c r="M57" s="787"/>
      <c r="N57" s="787"/>
      <c r="O57" s="787"/>
      <c r="P57" s="788"/>
      <c r="Q57" s="532"/>
      <c r="R57" s="867"/>
      <c r="S57" s="867"/>
      <c r="T57" s="3"/>
    </row>
    <row r="58" spans="1:20" s="216" customFormat="1" ht="43.5" customHeight="1" x14ac:dyDescent="0.25">
      <c r="A58" s="218"/>
      <c r="B58" s="219" t="s">
        <v>2046</v>
      </c>
      <c r="C58" s="220" t="s">
        <v>1928</v>
      </c>
      <c r="D58" s="220" t="s">
        <v>1929</v>
      </c>
      <c r="E58" s="220" t="s">
        <v>2047</v>
      </c>
      <c r="F58" s="220" t="s">
        <v>1931</v>
      </c>
      <c r="G58" s="220" t="s">
        <v>2048</v>
      </c>
      <c r="H58" s="217" t="s">
        <v>2049</v>
      </c>
      <c r="I58" s="220" t="s">
        <v>2050</v>
      </c>
      <c r="J58" s="220" t="s">
        <v>2051</v>
      </c>
      <c r="K58" s="220" t="s">
        <v>2052</v>
      </c>
      <c r="L58" s="537" t="s">
        <v>2053</v>
      </c>
      <c r="M58" s="537" t="s">
        <v>2054</v>
      </c>
      <c r="N58" s="537" t="s">
        <v>2055</v>
      </c>
      <c r="O58" s="217" t="s">
        <v>2056</v>
      </c>
      <c r="P58" s="220" t="s">
        <v>2057</v>
      </c>
      <c r="Q58" s="118"/>
      <c r="R58" s="867"/>
      <c r="S58" s="867"/>
      <c r="T58" s="3"/>
    </row>
    <row r="59" spans="1:20" s="216" customFormat="1" ht="15" x14ac:dyDescent="0.25">
      <c r="A59" s="218"/>
      <c r="B59" s="735" t="str">
        <f>'Inputs and population'!C53</f>
        <v xml:space="preserve">Berotralstat </v>
      </c>
      <c r="C59" s="733" t="str">
        <f>'Inputs and population'!D64</f>
        <v>oral</v>
      </c>
      <c r="D59" s="733" t="str">
        <f>'Inputs and population'!E64</f>
        <v>capsules</v>
      </c>
      <c r="E59" s="733">
        <f>'Inputs and population'!F64</f>
        <v>150</v>
      </c>
      <c r="F59" s="733">
        <f>'Inputs and population'!G64</f>
        <v>28</v>
      </c>
      <c r="G59" s="886">
        <f>'Inputs and population'!H64</f>
        <v>4200</v>
      </c>
      <c r="H59" s="733">
        <f>'Inputs and population'!I64</f>
        <v>150</v>
      </c>
      <c r="I59" s="734">
        <f>H59</f>
        <v>150</v>
      </c>
      <c r="J59" s="530">
        <f>'Inputs and population'!E53</f>
        <v>30.4375</v>
      </c>
      <c r="K59" s="741">
        <f>'Inputs and population'!G53</f>
        <v>12</v>
      </c>
      <c r="L59" s="741">
        <f>K59*J59*I59</f>
        <v>54787.5</v>
      </c>
      <c r="M59" s="530">
        <f>ROUNDUP(L59/G59,0)</f>
        <v>14</v>
      </c>
      <c r="N59" s="739">
        <f>'Inputs and population'!K64</f>
        <v>0</v>
      </c>
      <c r="O59" s="888">
        <f>'Inputs and population'!L64</f>
        <v>0</v>
      </c>
      <c r="P59" s="789">
        <f>M59*N59*(100%+O59)</f>
        <v>0</v>
      </c>
      <c r="Q59" s="532"/>
      <c r="R59" s="867"/>
      <c r="S59" s="867"/>
      <c r="T59" s="3"/>
    </row>
    <row r="60" spans="1:20" s="216" customFormat="1" ht="15" x14ac:dyDescent="0.25">
      <c r="A60" s="218"/>
      <c r="B60" s="535" t="s">
        <v>2061</v>
      </c>
      <c r="C60" s="517"/>
      <c r="D60" s="517"/>
      <c r="E60" s="518"/>
      <c r="F60" s="518"/>
      <c r="G60" s="518"/>
      <c r="H60" s="518"/>
      <c r="I60" s="518"/>
      <c r="J60" s="516"/>
      <c r="K60" s="523"/>
      <c r="L60" s="540"/>
      <c r="M60" s="540"/>
      <c r="N60" s="519"/>
      <c r="O60" s="520"/>
      <c r="P60" s="529"/>
      <c r="Q60" s="532"/>
      <c r="R60" s="867"/>
      <c r="S60" s="867"/>
      <c r="T60" s="3"/>
    </row>
    <row r="61" spans="1:20" s="216" customFormat="1" ht="15" x14ac:dyDescent="0.25">
      <c r="A61" s="218"/>
      <c r="B61" s="535" t="s">
        <v>2061</v>
      </c>
      <c r="C61" s="517"/>
      <c r="D61" s="517"/>
      <c r="E61" s="518"/>
      <c r="F61" s="518"/>
      <c r="G61" s="518"/>
      <c r="H61" s="518"/>
      <c r="I61" s="518"/>
      <c r="J61" s="516"/>
      <c r="K61" s="523"/>
      <c r="L61" s="540"/>
      <c r="M61" s="540"/>
      <c r="N61" s="519"/>
      <c r="O61" s="520"/>
      <c r="P61" s="529"/>
      <c r="Q61" s="532"/>
      <c r="R61" s="867"/>
      <c r="S61" s="867"/>
      <c r="T61" s="3"/>
    </row>
    <row r="62" spans="1:20" s="216" customFormat="1" ht="15" x14ac:dyDescent="0.25">
      <c r="A62" s="218"/>
      <c r="B62" s="221" t="s">
        <v>2062</v>
      </c>
      <c r="C62" s="536"/>
      <c r="D62" s="536"/>
      <c r="E62" s="536"/>
      <c r="F62" s="536"/>
      <c r="G62" s="536"/>
      <c r="H62" s="536"/>
      <c r="I62" s="536"/>
      <c r="J62" s="536"/>
      <c r="K62" s="536"/>
      <c r="L62" s="536"/>
      <c r="M62" s="536"/>
      <c r="N62" s="536"/>
      <c r="O62" s="541"/>
      <c r="P62" s="542">
        <f>SUM(P59:P61)</f>
        <v>0</v>
      </c>
      <c r="Q62" s="532"/>
      <c r="R62" s="867"/>
      <c r="S62" s="867"/>
      <c r="T62" s="3"/>
    </row>
    <row r="63" spans="1:20" s="216" customFormat="1" ht="15" x14ac:dyDescent="0.25">
      <c r="A63" s="218"/>
      <c r="B63" s="896"/>
      <c r="C63" s="218"/>
      <c r="D63" s="218"/>
      <c r="E63" s="218"/>
      <c r="F63" s="218"/>
      <c r="G63" s="218"/>
      <c r="H63" s="218"/>
      <c r="I63" s="218"/>
      <c r="J63" s="218"/>
      <c r="K63" s="218"/>
      <c r="L63" s="218"/>
      <c r="M63" s="218"/>
      <c r="N63" s="218"/>
      <c r="O63" s="218"/>
      <c r="P63" s="896"/>
      <c r="Q63" s="532"/>
      <c r="R63" s="867"/>
      <c r="S63" s="867"/>
      <c r="T63" s="3"/>
    </row>
    <row r="64" spans="1:20" s="4" customFormat="1" ht="15" x14ac:dyDescent="0.25">
      <c r="A64" s="5"/>
      <c r="B64" s="668" t="s">
        <v>2000</v>
      </c>
      <c r="C64" s="5"/>
      <c r="D64" s="157"/>
      <c r="E64" s="100"/>
      <c r="F64" s="158"/>
      <c r="G64" s="159"/>
      <c r="H64" s="5"/>
      <c r="I64" s="159"/>
      <c r="J64" s="159"/>
      <c r="K64" s="159"/>
      <c r="L64" s="159"/>
      <c r="M64" s="159"/>
      <c r="N64" s="159"/>
      <c r="O64" s="159"/>
      <c r="P64" s="160"/>
      <c r="Q64" s="5"/>
      <c r="R64" s="868"/>
      <c r="S64" s="868"/>
      <c r="T64" s="3"/>
    </row>
    <row r="65" spans="1:20" s="4" customFormat="1" ht="15" x14ac:dyDescent="0.25">
      <c r="A65" s="5"/>
      <c r="B65" t="s">
        <v>2077</v>
      </c>
      <c r="C65" s="5"/>
      <c r="D65" s="157"/>
      <c r="E65" s="100"/>
      <c r="F65" s="158"/>
      <c r="G65" s="159"/>
      <c r="H65" s="5"/>
      <c r="I65" s="159"/>
      <c r="J65" s="159"/>
      <c r="K65" s="159"/>
      <c r="L65" s="159"/>
      <c r="M65" s="159"/>
      <c r="N65" s="159"/>
      <c r="O65" s="159"/>
      <c r="P65" s="160"/>
      <c r="Q65" s="5"/>
      <c r="R65" s="868"/>
      <c r="S65" s="868"/>
      <c r="T65" s="3"/>
    </row>
    <row r="66" spans="1:20" s="4" customFormat="1" ht="15" x14ac:dyDescent="0.25">
      <c r="A66" s="5"/>
      <c r="B66" t="s">
        <v>2075</v>
      </c>
      <c r="C66" s="5"/>
      <c r="D66" s="157"/>
      <c r="E66" s="100"/>
      <c r="F66" s="158"/>
      <c r="G66" s="159"/>
      <c r="H66" s="5"/>
      <c r="I66" s="159"/>
      <c r="J66" s="159"/>
      <c r="K66" s="159"/>
      <c r="L66" s="159"/>
      <c r="M66" s="159"/>
      <c r="N66" s="159"/>
      <c r="O66" s="159"/>
      <c r="P66" s="160"/>
      <c r="Q66" s="5"/>
      <c r="R66" s="868"/>
      <c r="S66" s="868"/>
      <c r="T66" s="3"/>
    </row>
    <row r="67" spans="1:20" s="4" customFormat="1" ht="15" x14ac:dyDescent="0.25">
      <c r="A67" s="5"/>
      <c r="B67" s="662" t="s">
        <v>2076</v>
      </c>
      <c r="C67" s="5"/>
      <c r="D67" s="157"/>
      <c r="E67" s="100"/>
      <c r="F67" s="158"/>
      <c r="G67" s="159"/>
      <c r="H67" s="5"/>
      <c r="I67" s="159"/>
      <c r="J67" s="159"/>
      <c r="K67" s="159"/>
      <c r="L67" s="159"/>
      <c r="M67" s="159"/>
      <c r="N67" s="159"/>
      <c r="O67" s="159"/>
      <c r="P67" s="160"/>
      <c r="Q67" s="5"/>
      <c r="R67" s="868"/>
      <c r="S67" s="868"/>
      <c r="T67" s="3"/>
    </row>
    <row r="68" spans="1:20" s="4" customFormat="1" ht="15" x14ac:dyDescent="0.25">
      <c r="A68" s="5"/>
      <c r="B68" s="662"/>
      <c r="C68" s="5"/>
      <c r="D68" s="157"/>
      <c r="E68" s="100"/>
      <c r="F68" s="158"/>
      <c r="G68" s="159"/>
      <c r="H68" s="5"/>
      <c r="I68" s="159"/>
      <c r="J68" s="159"/>
      <c r="K68" s="159"/>
      <c r="L68" s="159"/>
      <c r="M68" s="159"/>
      <c r="N68" s="159"/>
      <c r="O68" s="159"/>
      <c r="P68" s="160"/>
      <c r="Q68" s="5"/>
      <c r="R68" s="868"/>
      <c r="S68" s="868"/>
      <c r="T68" s="3"/>
    </row>
    <row r="69" spans="1:20" s="4" customFormat="1" ht="14.45" customHeight="1" x14ac:dyDescent="0.35">
      <c r="A69" s="5"/>
      <c r="B69" s="781" t="s">
        <v>1917</v>
      </c>
      <c r="C69" s="782"/>
      <c r="D69" s="671"/>
      <c r="E69" s="671"/>
      <c r="F69" s="671"/>
      <c r="G69" s="671"/>
      <c r="H69" s="671"/>
      <c r="I69" s="671"/>
      <c r="J69" s="671"/>
      <c r="K69" s="671"/>
      <c r="L69" s="671"/>
      <c r="M69" s="671"/>
      <c r="N69" s="671"/>
      <c r="O69" s="671"/>
      <c r="P69" s="783"/>
      <c r="Q69" s="5"/>
      <c r="R69" s="868"/>
      <c r="S69" s="868"/>
      <c r="T69" s="3"/>
    </row>
    <row r="70" spans="1:20" s="4" customFormat="1" ht="14.45" customHeight="1" x14ac:dyDescent="0.35">
      <c r="A70" s="5"/>
      <c r="B70" s="793" t="s">
        <v>2044</v>
      </c>
      <c r="C70" s="790"/>
      <c r="D70" s="791"/>
      <c r="E70" s="791"/>
      <c r="F70" s="791"/>
      <c r="G70" s="791"/>
      <c r="H70" s="791"/>
      <c r="I70" s="791"/>
      <c r="J70" s="791"/>
      <c r="K70" s="791"/>
      <c r="L70" s="791"/>
      <c r="M70" s="791"/>
      <c r="N70" s="791"/>
      <c r="O70" s="791"/>
      <c r="P70" s="792"/>
      <c r="Q70" s="5"/>
      <c r="R70" s="868"/>
      <c r="S70" s="868"/>
      <c r="T70" s="3"/>
    </row>
    <row r="71" spans="1:20" s="4" customFormat="1" ht="15" x14ac:dyDescent="0.25">
      <c r="A71" s="5"/>
      <c r="B71" s="814"/>
      <c r="C71" s="786" t="s">
        <v>1925</v>
      </c>
      <c r="D71" s="787"/>
      <c r="E71" s="787"/>
      <c r="F71" s="787"/>
      <c r="G71" s="788"/>
      <c r="H71" s="786" t="s">
        <v>2045</v>
      </c>
      <c r="I71" s="787"/>
      <c r="J71" s="787"/>
      <c r="K71" s="787"/>
      <c r="L71" s="787"/>
      <c r="M71" s="787"/>
      <c r="N71" s="787"/>
      <c r="O71" s="787"/>
      <c r="P71" s="788"/>
      <c r="Q71" s="5"/>
      <c r="R71" s="868"/>
      <c r="S71" s="868"/>
      <c r="T71" s="3"/>
    </row>
    <row r="72" spans="1:20" s="4" customFormat="1" ht="60" x14ac:dyDescent="0.25">
      <c r="A72" s="5"/>
      <c r="B72" s="219" t="s">
        <v>2046</v>
      </c>
      <c r="C72" s="220" t="s">
        <v>1928</v>
      </c>
      <c r="D72" s="220" t="s">
        <v>1929</v>
      </c>
      <c r="E72" s="220" t="s">
        <v>2078</v>
      </c>
      <c r="F72" s="220" t="s">
        <v>1931</v>
      </c>
      <c r="G72" s="220" t="s">
        <v>2079</v>
      </c>
      <c r="H72" s="217" t="s">
        <v>2080</v>
      </c>
      <c r="I72" s="220" t="s">
        <v>2081</v>
      </c>
      <c r="J72" s="220" t="s">
        <v>2051</v>
      </c>
      <c r="K72" s="220" t="s">
        <v>2052</v>
      </c>
      <c r="L72" s="537" t="s">
        <v>2082</v>
      </c>
      <c r="M72" s="537" t="s">
        <v>2054</v>
      </c>
      <c r="N72" s="537" t="s">
        <v>2055</v>
      </c>
      <c r="O72" s="217" t="s">
        <v>2056</v>
      </c>
      <c r="P72" s="220" t="s">
        <v>2057</v>
      </c>
      <c r="Q72" s="5"/>
      <c r="R72" s="868"/>
      <c r="S72" s="868"/>
      <c r="T72" s="3"/>
    </row>
    <row r="73" spans="1:20" s="4" customFormat="1" ht="15" x14ac:dyDescent="0.25">
      <c r="A73" s="5"/>
      <c r="B73" s="735" t="str">
        <f>'Inputs and population'!C54</f>
        <v>Cinryze</v>
      </c>
      <c r="C73" s="733" t="str">
        <f>'Inputs and population'!D65</f>
        <v>IV</v>
      </c>
      <c r="D73" s="733" t="str">
        <f>'Inputs and population'!E65</f>
        <v>vial</v>
      </c>
      <c r="E73" s="733">
        <f>'Inputs and population'!F65</f>
        <v>500</v>
      </c>
      <c r="F73" s="733">
        <f>'Inputs and population'!G65</f>
        <v>2</v>
      </c>
      <c r="G73" s="886">
        <f>'Inputs and population'!H65</f>
        <v>1000</v>
      </c>
      <c r="H73" s="886">
        <f>'Inputs and population'!I65</f>
        <v>1500</v>
      </c>
      <c r="I73" s="734">
        <f>H73</f>
        <v>1500</v>
      </c>
      <c r="J73" s="530">
        <f>'Inputs and population'!E54</f>
        <v>2</v>
      </c>
      <c r="K73" s="738">
        <f>'Inputs and population'!G54</f>
        <v>52.178571428571431</v>
      </c>
      <c r="L73" s="738">
        <f>K73*J73*I73</f>
        <v>156535.71428571429</v>
      </c>
      <c r="M73" s="738">
        <f>L73/G73</f>
        <v>156.53571428571428</v>
      </c>
      <c r="N73" s="739">
        <f>'Inputs and population'!K65</f>
        <v>0</v>
      </c>
      <c r="O73" s="888">
        <f>'Inputs and population'!L65</f>
        <v>0</v>
      </c>
      <c r="P73" s="789">
        <f>M73*N73*(100%+O73)</f>
        <v>0</v>
      </c>
      <c r="Q73" s="5"/>
      <c r="R73" s="868"/>
      <c r="S73" s="868"/>
      <c r="T73" s="3"/>
    </row>
    <row r="74" spans="1:20" s="4" customFormat="1" ht="15" x14ac:dyDescent="0.25">
      <c r="A74" s="5"/>
      <c r="B74" s="535" t="s">
        <v>2061</v>
      </c>
      <c r="C74" s="517"/>
      <c r="D74" s="517"/>
      <c r="E74" s="518"/>
      <c r="F74" s="518"/>
      <c r="G74" s="518"/>
      <c r="H74" s="518"/>
      <c r="I74" s="518"/>
      <c r="J74" s="516"/>
      <c r="K74" s="523"/>
      <c r="L74" s="540"/>
      <c r="M74" s="540"/>
      <c r="N74" s="519"/>
      <c r="O74" s="520"/>
      <c r="P74" s="529"/>
      <c r="Q74" s="5"/>
      <c r="R74" s="868"/>
      <c r="S74" s="868"/>
      <c r="T74" s="3"/>
    </row>
    <row r="75" spans="1:20" s="4" customFormat="1" ht="15" x14ac:dyDescent="0.25">
      <c r="A75" s="5"/>
      <c r="B75" s="535" t="s">
        <v>2061</v>
      </c>
      <c r="C75" s="517"/>
      <c r="D75" s="517"/>
      <c r="E75" s="518"/>
      <c r="F75" s="518"/>
      <c r="G75" s="518"/>
      <c r="H75" s="518"/>
      <c r="I75" s="518"/>
      <c r="J75" s="516"/>
      <c r="K75" s="523"/>
      <c r="L75" s="540"/>
      <c r="M75" s="540"/>
      <c r="N75" s="519"/>
      <c r="O75" s="520"/>
      <c r="P75" s="529"/>
      <c r="Q75" s="5"/>
      <c r="R75" s="868"/>
      <c r="S75" s="868"/>
      <c r="T75" s="3"/>
    </row>
    <row r="76" spans="1:20" s="4" customFormat="1" ht="15" x14ac:dyDescent="0.25">
      <c r="A76" s="5"/>
      <c r="B76" s="221" t="s">
        <v>2062</v>
      </c>
      <c r="C76" s="536"/>
      <c r="D76" s="536"/>
      <c r="E76" s="536"/>
      <c r="F76" s="536"/>
      <c r="G76" s="536"/>
      <c r="H76" s="536"/>
      <c r="I76" s="536"/>
      <c r="J76" s="536"/>
      <c r="K76" s="536"/>
      <c r="L76" s="536"/>
      <c r="M76" s="536"/>
      <c r="N76" s="536"/>
      <c r="O76" s="541"/>
      <c r="P76" s="542">
        <f>SUM(P73:P75)</f>
        <v>0</v>
      </c>
      <c r="Q76" s="5"/>
      <c r="R76" s="868"/>
      <c r="S76" s="868"/>
      <c r="T76" s="3"/>
    </row>
    <row r="77" spans="1:20" s="4" customFormat="1" ht="15" x14ac:dyDescent="0.25">
      <c r="A77" s="5"/>
      <c r="B77" s="896"/>
      <c r="C77" s="218"/>
      <c r="D77" s="218"/>
      <c r="E77" s="218"/>
      <c r="F77" s="218"/>
      <c r="G77" s="218"/>
      <c r="H77" s="218"/>
      <c r="I77" s="218"/>
      <c r="J77" s="218"/>
      <c r="K77" s="218"/>
      <c r="L77" s="218"/>
      <c r="M77" s="218"/>
      <c r="N77" s="218"/>
      <c r="O77" s="218"/>
      <c r="P77" s="896"/>
      <c r="Q77" s="5"/>
      <c r="R77" s="868"/>
      <c r="S77" s="868"/>
      <c r="T77" s="3"/>
    </row>
    <row r="78" spans="1:20" s="4" customFormat="1" ht="15" x14ac:dyDescent="0.25">
      <c r="A78" s="5"/>
      <c r="B78" s="668" t="s">
        <v>2000</v>
      </c>
      <c r="C78" s="218"/>
      <c r="D78" s="218"/>
      <c r="E78" s="218"/>
      <c r="F78" s="218"/>
      <c r="G78" s="218"/>
      <c r="H78" s="218"/>
      <c r="I78" s="218"/>
      <c r="J78" s="218"/>
      <c r="K78" s="218"/>
      <c r="L78" s="218"/>
      <c r="M78" s="218"/>
      <c r="N78" s="218"/>
      <c r="O78" s="218"/>
      <c r="P78" s="868"/>
      <c r="Q78" s="5"/>
      <c r="R78" s="868"/>
      <c r="S78" s="868"/>
      <c r="T78" s="3"/>
    </row>
    <row r="79" spans="1:20" s="4" customFormat="1" ht="15" x14ac:dyDescent="0.2">
      <c r="A79" s="5"/>
      <c r="B79" s="938" t="s">
        <v>2083</v>
      </c>
      <c r="C79" s="938"/>
      <c r="D79" s="938"/>
      <c r="E79" s="938"/>
      <c r="F79" s="938"/>
      <c r="G79" s="938"/>
      <c r="H79" s="938"/>
      <c r="I79" s="938"/>
      <c r="J79" s="938"/>
      <c r="K79" s="938"/>
      <c r="L79" s="938"/>
      <c r="M79" s="159"/>
      <c r="N79" s="159"/>
      <c r="O79" s="159"/>
      <c r="P79" s="160"/>
      <c r="Q79" s="5"/>
      <c r="R79" s="868"/>
      <c r="S79" s="868"/>
      <c r="T79" s="3"/>
    </row>
    <row r="80" spans="1:20" s="4" customFormat="1" ht="15" x14ac:dyDescent="0.25">
      <c r="A80" s="5"/>
      <c r="B80" t="s">
        <v>2075</v>
      </c>
      <c r="C80" s="880"/>
      <c r="D80" s="880"/>
      <c r="E80" s="880"/>
      <c r="F80" s="880"/>
      <c r="G80" s="880"/>
      <c r="H80" s="880"/>
      <c r="I80" s="880"/>
      <c r="J80" s="880"/>
      <c r="K80" s="880"/>
      <c r="L80" s="880"/>
      <c r="M80" s="159"/>
      <c r="N80" s="159"/>
      <c r="O80" s="159"/>
      <c r="P80" s="160"/>
      <c r="Q80" s="5"/>
      <c r="R80" s="868"/>
      <c r="S80" s="868"/>
      <c r="T80" s="3"/>
    </row>
    <row r="81" spans="1:20" s="4" customFormat="1" ht="15" x14ac:dyDescent="0.25">
      <c r="A81" s="5"/>
      <c r="B81" s="662" t="s">
        <v>2084</v>
      </c>
      <c r="C81" s="5"/>
      <c r="D81" s="157"/>
      <c r="E81" s="100"/>
      <c r="F81" s="158"/>
      <c r="G81" s="159"/>
      <c r="H81" s="5"/>
      <c r="I81" s="159"/>
      <c r="J81" s="159"/>
      <c r="K81" s="159"/>
      <c r="L81" s="159"/>
      <c r="M81" s="159"/>
      <c r="N81" s="159"/>
      <c r="O81" s="159"/>
      <c r="P81" s="160"/>
      <c r="Q81" s="5"/>
      <c r="R81" s="868"/>
      <c r="S81" s="868"/>
      <c r="T81" s="3"/>
    </row>
    <row r="82" spans="1:20" s="4" customFormat="1" ht="15" x14ac:dyDescent="0.25">
      <c r="A82" s="5"/>
      <c r="B82" s="172"/>
      <c r="C82" s="5"/>
      <c r="D82" s="157"/>
      <c r="E82" s="100"/>
      <c r="F82" s="158"/>
      <c r="G82" s="159"/>
      <c r="H82" s="5"/>
      <c r="I82" s="159"/>
      <c r="J82" s="159"/>
      <c r="K82" s="159"/>
      <c r="L82" s="159"/>
      <c r="M82" s="159"/>
      <c r="N82" s="159"/>
      <c r="O82" s="159"/>
      <c r="P82" s="160"/>
      <c r="Q82" s="5"/>
      <c r="R82" s="868"/>
      <c r="S82" s="868"/>
      <c r="T82" s="3"/>
    </row>
    <row r="83" spans="1:20" s="4" customFormat="1" ht="14.45" customHeight="1" x14ac:dyDescent="0.35">
      <c r="A83" s="5"/>
      <c r="B83" s="781" t="s">
        <v>1918</v>
      </c>
      <c r="C83" s="782"/>
      <c r="D83" s="671"/>
      <c r="E83" s="671"/>
      <c r="F83" s="671"/>
      <c r="G83" s="671"/>
      <c r="H83" s="671"/>
      <c r="I83" s="671"/>
      <c r="J83" s="671"/>
      <c r="K83" s="671"/>
      <c r="L83" s="671"/>
      <c r="M83" s="671"/>
      <c r="N83" s="671"/>
      <c r="O83" s="671"/>
      <c r="P83" s="783"/>
      <c r="Q83" s="5"/>
      <c r="R83" s="868"/>
      <c r="S83" s="868"/>
      <c r="T83" s="3"/>
    </row>
    <row r="84" spans="1:20" s="4" customFormat="1" ht="14.45" customHeight="1" x14ac:dyDescent="0.35">
      <c r="A84" s="5"/>
      <c r="B84" s="793" t="s">
        <v>2044</v>
      </c>
      <c r="C84" s="790"/>
      <c r="D84" s="791"/>
      <c r="E84" s="791"/>
      <c r="F84" s="791"/>
      <c r="G84" s="791"/>
      <c r="H84" s="791"/>
      <c r="I84" s="791"/>
      <c r="J84" s="791"/>
      <c r="K84" s="791"/>
      <c r="L84" s="791"/>
      <c r="M84" s="791"/>
      <c r="N84" s="791"/>
      <c r="O84" s="791"/>
      <c r="P84" s="792"/>
      <c r="Q84" s="5"/>
      <c r="R84" s="868"/>
      <c r="S84" s="868"/>
      <c r="T84" s="3"/>
    </row>
    <row r="85" spans="1:20" s="4" customFormat="1" ht="15" x14ac:dyDescent="0.25">
      <c r="A85" s="5"/>
      <c r="B85" s="814"/>
      <c r="C85" s="786" t="s">
        <v>1925</v>
      </c>
      <c r="D85" s="787"/>
      <c r="E85" s="787"/>
      <c r="F85" s="787"/>
      <c r="G85" s="788"/>
      <c r="H85" s="786" t="s">
        <v>2045</v>
      </c>
      <c r="I85" s="787"/>
      <c r="J85" s="787"/>
      <c r="K85" s="787"/>
      <c r="L85" s="787"/>
      <c r="M85" s="787"/>
      <c r="N85" s="787"/>
      <c r="O85" s="787"/>
      <c r="P85" s="788"/>
      <c r="Q85" s="5"/>
      <c r="R85" s="868"/>
      <c r="S85" s="868"/>
      <c r="T85" s="3"/>
    </row>
    <row r="86" spans="1:20" s="4" customFormat="1" ht="60" x14ac:dyDescent="0.25">
      <c r="A86" s="5"/>
      <c r="B86" s="219" t="s">
        <v>2046</v>
      </c>
      <c r="C86" s="220" t="s">
        <v>1928</v>
      </c>
      <c r="D86" s="220" t="s">
        <v>1929</v>
      </c>
      <c r="E86" s="220" t="s">
        <v>2078</v>
      </c>
      <c r="F86" s="220" t="s">
        <v>1931</v>
      </c>
      <c r="G86" s="220" t="s">
        <v>2079</v>
      </c>
      <c r="H86" s="217" t="s">
        <v>2080</v>
      </c>
      <c r="I86" s="220" t="s">
        <v>2081</v>
      </c>
      <c r="J86" s="220" t="s">
        <v>2051</v>
      </c>
      <c r="K86" s="220" t="s">
        <v>2052</v>
      </c>
      <c r="L86" s="537" t="s">
        <v>2082</v>
      </c>
      <c r="M86" s="537" t="s">
        <v>2054</v>
      </c>
      <c r="N86" s="537" t="s">
        <v>2055</v>
      </c>
      <c r="O86" s="217" t="s">
        <v>2056</v>
      </c>
      <c r="P86" s="220" t="s">
        <v>2057</v>
      </c>
      <c r="Q86" s="5"/>
      <c r="R86" s="868"/>
      <c r="S86" s="868"/>
      <c r="T86" s="3"/>
    </row>
    <row r="87" spans="1:20" s="4" customFormat="1" ht="15" x14ac:dyDescent="0.25">
      <c r="A87" s="5"/>
      <c r="B87" s="735" t="str">
        <f>'Inputs and population'!C55</f>
        <v xml:space="preserve">Berinert </v>
      </c>
      <c r="C87" s="733" t="str">
        <f>'Inputs and population'!D66</f>
        <v>IV</v>
      </c>
      <c r="D87" s="733" t="str">
        <f>'Inputs and population'!E66</f>
        <v>vial</v>
      </c>
      <c r="E87" s="733">
        <f>'Inputs and population'!F66</f>
        <v>1500</v>
      </c>
      <c r="F87" s="733">
        <f>'Inputs and population'!G66</f>
        <v>1</v>
      </c>
      <c r="G87" s="733">
        <f>'Inputs and population'!H66</f>
        <v>1500</v>
      </c>
      <c r="H87" s="733">
        <f>'Inputs and population'!I66</f>
        <v>1500</v>
      </c>
      <c r="I87" s="734">
        <f>H87</f>
        <v>1500</v>
      </c>
      <c r="J87" s="530">
        <f>'Inputs and population'!E55</f>
        <v>2</v>
      </c>
      <c r="K87" s="530">
        <f>'Inputs and population'!G55</f>
        <v>52.178571428571431</v>
      </c>
      <c r="L87" s="530">
        <f>K87*J87*I87</f>
        <v>156535.71428571429</v>
      </c>
      <c r="M87" s="530">
        <f>L87/G87</f>
        <v>104.35714285714286</v>
      </c>
      <c r="N87" s="739">
        <f>'Inputs and population'!K66</f>
        <v>0</v>
      </c>
      <c r="O87" s="888">
        <f>'Inputs and population'!L66</f>
        <v>0</v>
      </c>
      <c r="P87" s="789">
        <f>M87*N87*(100%+O87)</f>
        <v>0</v>
      </c>
      <c r="Q87" s="5"/>
      <c r="R87" s="868"/>
      <c r="S87" s="868"/>
      <c r="T87" s="3"/>
    </row>
    <row r="88" spans="1:20" s="4" customFormat="1" ht="15" x14ac:dyDescent="0.25">
      <c r="A88" s="5"/>
      <c r="B88" s="535" t="s">
        <v>2061</v>
      </c>
      <c r="C88" s="517"/>
      <c r="D88" s="517"/>
      <c r="E88" s="518"/>
      <c r="F88" s="518"/>
      <c r="G88" s="518"/>
      <c r="H88" s="518"/>
      <c r="I88" s="518"/>
      <c r="J88" s="516"/>
      <c r="K88" s="523"/>
      <c r="L88" s="540"/>
      <c r="M88" s="540"/>
      <c r="N88" s="519"/>
      <c r="O88" s="520"/>
      <c r="P88" s="529"/>
      <c r="Q88" s="5"/>
      <c r="R88" s="868"/>
      <c r="S88" s="868"/>
      <c r="T88" s="3"/>
    </row>
    <row r="89" spans="1:20" s="4" customFormat="1" ht="15" x14ac:dyDescent="0.25">
      <c r="A89" s="5"/>
      <c r="B89" s="535" t="s">
        <v>2061</v>
      </c>
      <c r="C89" s="517"/>
      <c r="D89" s="517"/>
      <c r="E89" s="518"/>
      <c r="F89" s="518"/>
      <c r="G89" s="518"/>
      <c r="H89" s="518"/>
      <c r="I89" s="518"/>
      <c r="J89" s="516"/>
      <c r="K89" s="523"/>
      <c r="L89" s="540"/>
      <c r="M89" s="540"/>
      <c r="N89" s="519"/>
      <c r="O89" s="520"/>
      <c r="P89" s="529"/>
      <c r="Q89" s="5"/>
      <c r="R89" s="868"/>
      <c r="S89" s="868"/>
      <c r="T89" s="3"/>
    </row>
    <row r="90" spans="1:20" s="4" customFormat="1" ht="15" x14ac:dyDescent="0.25">
      <c r="A90" s="5"/>
      <c r="B90" s="221" t="s">
        <v>2062</v>
      </c>
      <c r="C90" s="536"/>
      <c r="D90" s="536"/>
      <c r="E90" s="536"/>
      <c r="F90" s="536"/>
      <c r="G90" s="536"/>
      <c r="H90" s="536"/>
      <c r="I90" s="536"/>
      <c r="J90" s="536"/>
      <c r="K90" s="536"/>
      <c r="L90" s="536"/>
      <c r="M90" s="536"/>
      <c r="N90" s="536"/>
      <c r="O90" s="541"/>
      <c r="P90" s="542">
        <f>SUM(P87:P89)</f>
        <v>0</v>
      </c>
      <c r="Q90" s="5"/>
      <c r="R90" s="868"/>
      <c r="S90" s="868"/>
      <c r="T90" s="3"/>
    </row>
    <row r="91" spans="1:20" s="4" customFormat="1" ht="15" x14ac:dyDescent="0.25">
      <c r="A91" s="5"/>
      <c r="B91" s="815"/>
      <c r="C91" s="218"/>
      <c r="D91" s="218"/>
      <c r="E91" s="218"/>
      <c r="F91" s="218"/>
      <c r="G91" s="218"/>
      <c r="H91" s="218"/>
      <c r="I91" s="218"/>
      <c r="J91" s="218"/>
      <c r="K91" s="218"/>
      <c r="L91" s="218"/>
      <c r="M91" s="218"/>
      <c r="N91" s="218"/>
      <c r="O91" s="218"/>
      <c r="P91" s="673"/>
      <c r="Q91" s="5"/>
      <c r="R91" s="868"/>
      <c r="S91" s="868"/>
      <c r="T91" s="3"/>
    </row>
    <row r="92" spans="1:20" s="4" customFormat="1" ht="15" x14ac:dyDescent="0.25">
      <c r="A92" s="5"/>
      <c r="B92" s="816" t="s">
        <v>2063</v>
      </c>
      <c r="C92" s="218"/>
      <c r="D92" s="157"/>
      <c r="E92" s="100"/>
      <c r="F92" s="158"/>
      <c r="G92" s="159"/>
      <c r="H92" s="5"/>
      <c r="I92" s="159"/>
      <c r="J92" s="159"/>
      <c r="K92" s="159"/>
      <c r="L92" s="159"/>
      <c r="M92" s="218"/>
      <c r="N92" s="218"/>
      <c r="O92" s="218"/>
      <c r="P92" s="673"/>
      <c r="Q92" s="5"/>
      <c r="R92" s="868"/>
      <c r="S92" s="868"/>
      <c r="T92" s="3"/>
    </row>
    <row r="93" spans="1:20" s="4" customFormat="1" ht="30" x14ac:dyDescent="0.25">
      <c r="A93" s="5"/>
      <c r="B93" s="217" t="s">
        <v>2064</v>
      </c>
      <c r="C93" s="219" t="s">
        <v>2065</v>
      </c>
      <c r="D93" s="222" t="s">
        <v>2066</v>
      </c>
      <c r="E93" s="395"/>
      <c r="F93" s="396"/>
      <c r="G93" s="396"/>
      <c r="H93" s="396"/>
      <c r="I93" s="396"/>
      <c r="J93" s="397"/>
      <c r="K93" s="396"/>
      <c r="L93" s="537"/>
      <c r="M93" s="537" t="s">
        <v>2067</v>
      </c>
      <c r="N93" s="220" t="s">
        <v>2052</v>
      </c>
      <c r="O93" s="217" t="s">
        <v>2068</v>
      </c>
      <c r="P93" s="217" t="s">
        <v>2057</v>
      </c>
      <c r="Q93" s="5"/>
      <c r="R93" s="868"/>
      <c r="S93" s="868"/>
      <c r="T93" s="3"/>
    </row>
    <row r="94" spans="1:20" s="4" customFormat="1" ht="15" x14ac:dyDescent="0.25">
      <c r="A94" s="5"/>
      <c r="B94" s="535" t="s">
        <v>2085</v>
      </c>
      <c r="C94" s="697"/>
      <c r="D94" s="525" t="s">
        <v>2086</v>
      </c>
      <c r="E94" s="526"/>
      <c r="F94" s="527"/>
      <c r="G94" s="528"/>
      <c r="H94" s="528"/>
      <c r="I94" s="528"/>
      <c r="J94" s="527"/>
      <c r="K94" s="527"/>
      <c r="L94" s="696"/>
      <c r="M94" s="524">
        <v>1</v>
      </c>
      <c r="N94" s="516">
        <v>6.5</v>
      </c>
      <c r="O94" s="529"/>
      <c r="P94" s="529">
        <f>M94*O94*N94</f>
        <v>0</v>
      </c>
      <c r="Q94" s="5"/>
      <c r="R94" s="868"/>
      <c r="S94" s="868"/>
      <c r="T94" s="3"/>
    </row>
    <row r="95" spans="1:20" s="4" customFormat="1" ht="15" x14ac:dyDescent="0.25">
      <c r="A95" s="5"/>
      <c r="B95" s="668" t="s">
        <v>2000</v>
      </c>
      <c r="C95" s="218"/>
      <c r="D95" s="218"/>
      <c r="E95" s="218"/>
      <c r="F95" s="218"/>
      <c r="G95" s="218"/>
      <c r="H95" s="218"/>
      <c r="I95" s="218"/>
      <c r="J95" s="218"/>
      <c r="K95" s="218"/>
      <c r="L95" s="218"/>
      <c r="M95" s="218"/>
      <c r="N95" s="218"/>
      <c r="O95" s="218"/>
      <c r="P95" s="542">
        <f>SUM(P94:P94)</f>
        <v>0</v>
      </c>
      <c r="Q95" s="5"/>
      <c r="R95" s="868"/>
      <c r="S95" s="868"/>
      <c r="T95" s="3"/>
    </row>
    <row r="96" spans="1:20" s="4" customFormat="1" ht="14.45" customHeight="1" x14ac:dyDescent="0.25">
      <c r="A96" s="5"/>
      <c r="B96" s="887" t="s">
        <v>2087</v>
      </c>
      <c r="C96" s="218"/>
      <c r="D96" s="218"/>
      <c r="E96" s="218"/>
      <c r="F96" s="218"/>
      <c r="G96" s="218"/>
      <c r="H96" s="218"/>
      <c r="I96" s="218"/>
      <c r="J96" s="218"/>
      <c r="K96" s="218"/>
      <c r="L96" s="218"/>
      <c r="M96" s="218"/>
      <c r="N96" s="218"/>
      <c r="O96" s="218"/>
      <c r="P96" s="218"/>
      <c r="Q96" s="5"/>
      <c r="R96" s="868"/>
      <c r="S96" s="868"/>
      <c r="T96" s="3"/>
    </row>
    <row r="97" spans="1:20" s="4" customFormat="1" ht="14.45" customHeight="1" x14ac:dyDescent="0.25">
      <c r="A97" s="5"/>
      <c r="B97" t="s">
        <v>2075</v>
      </c>
      <c r="C97" s="218"/>
      <c r="D97" s="218"/>
      <c r="E97" s="218"/>
      <c r="F97" s="218"/>
      <c r="G97" s="218"/>
      <c r="H97" s="218"/>
      <c r="I97" s="218"/>
      <c r="J97" s="218"/>
      <c r="K97" s="218"/>
      <c r="L97" s="218"/>
      <c r="M97" s="218"/>
      <c r="N97" s="218"/>
      <c r="O97" s="218"/>
      <c r="P97" s="218"/>
      <c r="Q97" s="5"/>
      <c r="R97" s="868"/>
      <c r="S97" s="868"/>
      <c r="T97" s="3"/>
    </row>
    <row r="98" spans="1:20" s="4" customFormat="1" ht="15" x14ac:dyDescent="0.25">
      <c r="A98" s="5"/>
      <c r="B98" s="860" t="s">
        <v>2251</v>
      </c>
      <c r="C98" s="5"/>
      <c r="D98" s="157"/>
      <c r="E98" s="100"/>
      <c r="F98" s="158"/>
      <c r="G98" s="159"/>
      <c r="H98" s="5"/>
      <c r="I98" s="159"/>
      <c r="J98" s="159"/>
      <c r="K98" s="159"/>
      <c r="L98" s="159"/>
      <c r="M98" s="159"/>
      <c r="N98" s="159"/>
      <c r="O98" s="159"/>
      <c r="P98" s="160"/>
      <c r="Q98" s="5"/>
      <c r="R98" s="868"/>
      <c r="S98" s="868"/>
      <c r="T98" s="3"/>
    </row>
    <row r="99" spans="1:20" s="4" customFormat="1" ht="15" x14ac:dyDescent="0.25">
      <c r="A99" s="5"/>
      <c r="B99" s="172"/>
      <c r="C99" s="5"/>
      <c r="D99" s="157"/>
      <c r="E99" s="100"/>
      <c r="F99" s="158"/>
      <c r="G99" s="159"/>
      <c r="H99" s="5"/>
      <c r="I99" s="159"/>
      <c r="J99" s="159"/>
      <c r="K99" s="159"/>
      <c r="L99" s="159"/>
      <c r="M99" s="159"/>
      <c r="N99" s="159"/>
      <c r="O99" s="159"/>
      <c r="P99" s="160"/>
      <c r="Q99" s="5"/>
      <c r="R99" s="868"/>
      <c r="S99" s="868"/>
      <c r="T99" s="3"/>
    </row>
    <row r="100" spans="1:20" s="4" customFormat="1" ht="15" x14ac:dyDescent="0.25">
      <c r="A100" s="5"/>
      <c r="B100" s="545"/>
      <c r="C100" s="5"/>
      <c r="D100" s="157"/>
      <c r="E100" s="100"/>
      <c r="F100" s="158"/>
      <c r="G100" s="159"/>
      <c r="H100" s="5"/>
      <c r="I100" s="159"/>
      <c r="J100" s="159"/>
      <c r="K100" s="159"/>
      <c r="L100" s="159"/>
      <c r="M100" s="159"/>
      <c r="N100" s="869"/>
      <c r="O100" s="869"/>
      <c r="P100" s="160"/>
      <c r="Q100" s="5"/>
      <c r="R100" s="868"/>
      <c r="S100" s="868"/>
      <c r="T100" s="3"/>
    </row>
    <row r="101" spans="1:20" s="4" customFormat="1" ht="15" x14ac:dyDescent="0.25">
      <c r="A101" s="5"/>
      <c r="B101" s="172"/>
      <c r="C101" s="5"/>
      <c r="D101" s="157"/>
      <c r="E101" s="100"/>
      <c r="F101" s="158"/>
      <c r="G101" s="159"/>
      <c r="H101" s="5"/>
      <c r="I101" s="159"/>
      <c r="J101" s="159"/>
      <c r="K101" s="159"/>
      <c r="L101" s="159"/>
      <c r="M101" s="159"/>
      <c r="N101" s="869"/>
      <c r="O101" s="869"/>
      <c r="P101" s="160"/>
      <c r="Q101" s="5"/>
      <c r="R101" s="868"/>
      <c r="S101" s="868"/>
      <c r="T101" s="3"/>
    </row>
    <row r="102" spans="1:20" s="4" customFormat="1" ht="15" x14ac:dyDescent="0.25">
      <c r="A102" s="5"/>
      <c r="B102" s="172"/>
      <c r="C102" s="5"/>
      <c r="D102" s="157"/>
      <c r="E102" s="100"/>
      <c r="F102" s="158"/>
      <c r="G102" s="159"/>
      <c r="H102" s="5"/>
      <c r="I102" s="159"/>
      <c r="J102" s="159"/>
      <c r="K102" s="159"/>
      <c r="L102" s="159"/>
      <c r="M102" s="159"/>
      <c r="N102" s="159"/>
      <c r="O102" s="159"/>
      <c r="P102" s="160"/>
      <c r="Q102" s="5"/>
      <c r="R102" s="868"/>
      <c r="S102" s="868"/>
      <c r="T102" s="3"/>
    </row>
    <row r="103" spans="1:20" x14ac:dyDescent="0.2">
      <c r="A103" s="139"/>
      <c r="B103" s="139"/>
      <c r="C103" s="139"/>
      <c r="D103" s="139"/>
      <c r="E103" s="139"/>
      <c r="F103" s="139"/>
      <c r="G103" s="139"/>
      <c r="H103" s="139"/>
      <c r="I103" s="139"/>
      <c r="J103" s="139"/>
      <c r="K103" s="139"/>
      <c r="L103" s="139"/>
      <c r="M103" s="139"/>
      <c r="N103" s="139"/>
      <c r="O103" s="139"/>
      <c r="P103" s="139"/>
      <c r="Q103" s="139"/>
      <c r="R103" s="139"/>
      <c r="S103" s="139"/>
    </row>
  </sheetData>
  <sheetProtection algorithmName="SHA-512" hashValue="gyMLHm/lZkj3+VdY4a0ejjT5qOMZEPDD1HkPullYhgd669seCytzAk2otL9W86d9IyLkhTMjU2q8nvAIEIUaUg==" saltValue="qSeQYN71tNVOCF9iLzYD+g==" spinCount="100000" sheet="1" objects="1" scenarios="1"/>
  <mergeCells count="5">
    <mergeCell ref="B79:L79"/>
    <mergeCell ref="D7:H7"/>
    <mergeCell ref="D11:H11"/>
    <mergeCell ref="D16:H16"/>
    <mergeCell ref="I16:M16"/>
  </mergeCells>
  <pageMargins left="0.70866141732283472" right="0.70866141732283472" top="0.74803149606299213" bottom="0.74803149606299213" header="0.31496062992125984" footer="0.31496062992125984"/>
  <pageSetup paperSize="9" scale="3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79"/>
  <sheetViews>
    <sheetView showGridLines="0" zoomScale="80" zoomScaleNormal="80" zoomScaleSheetLayoutView="80" workbookViewId="0">
      <selection activeCell="D47" sqref="D47"/>
    </sheetView>
  </sheetViews>
  <sheetFormatPr defaultColWidth="8.85546875" defaultRowHeight="15" x14ac:dyDescent="0.25"/>
  <cols>
    <col min="1" max="1" width="3.5703125" customWidth="1"/>
    <col min="2" max="2" width="62.42578125" style="1" customWidth="1"/>
    <col min="3" max="3" width="11.5703125" style="1" customWidth="1"/>
    <col min="4" max="8" width="11.5703125" customWidth="1"/>
    <col min="9" max="9" width="44.42578125" customWidth="1"/>
    <col min="10" max="10" width="11.5703125" customWidth="1"/>
    <col min="11" max="11" width="1.42578125" customWidth="1"/>
  </cols>
  <sheetData>
    <row r="1" spans="2:10" ht="30" customHeight="1" x14ac:dyDescent="0.25">
      <c r="B1" s="443" t="str">
        <f>'Inputs and population'!B1</f>
        <v xml:space="preserve">Garadacimab for preventing recurrent attacks of hereditary angioedema in people 12 years and over </v>
      </c>
      <c r="C1" s="130"/>
      <c r="D1" s="127"/>
      <c r="E1" s="127"/>
      <c r="F1" s="127"/>
      <c r="G1" s="127"/>
      <c r="H1" s="127"/>
      <c r="I1" s="127"/>
      <c r="J1" s="127"/>
    </row>
    <row r="2" spans="2:10" ht="30" customHeight="1" x14ac:dyDescent="0.25">
      <c r="B2" s="335" t="s">
        <v>1854</v>
      </c>
      <c r="C2" s="127"/>
      <c r="E2" s="113" t="s">
        <v>2032</v>
      </c>
      <c r="F2" s="113" t="s">
        <v>2032</v>
      </c>
      <c r="G2" s="113" t="s">
        <v>2032</v>
      </c>
      <c r="H2" s="113" t="s">
        <v>2032</v>
      </c>
      <c r="I2" s="113" t="s">
        <v>2032</v>
      </c>
      <c r="J2" s="127"/>
    </row>
    <row r="3" spans="2:10" x14ac:dyDescent="0.25">
      <c r="B3" s="116" t="s">
        <v>2032</v>
      </c>
      <c r="C3" s="116"/>
      <c r="D3" s="119" t="s">
        <v>2032</v>
      </c>
      <c r="E3" s="119" t="s">
        <v>2032</v>
      </c>
      <c r="F3" s="119" t="s">
        <v>2032</v>
      </c>
      <c r="G3" s="119" t="s">
        <v>2032</v>
      </c>
      <c r="H3" s="119" t="s">
        <v>2032</v>
      </c>
      <c r="I3" s="119" t="s">
        <v>2032</v>
      </c>
      <c r="J3" s="127"/>
    </row>
    <row r="4" spans="2:10" ht="45" x14ac:dyDescent="0.25">
      <c r="B4" s="229" t="s">
        <v>2088</v>
      </c>
      <c r="C4" s="211" t="s">
        <v>2029</v>
      </c>
      <c r="D4" s="241" t="s">
        <v>1892</v>
      </c>
      <c r="E4" s="241" t="s">
        <v>1893</v>
      </c>
      <c r="F4" s="242" t="s">
        <v>2089</v>
      </c>
      <c r="G4" s="242" t="s">
        <v>2090</v>
      </c>
      <c r="H4" s="241" t="s">
        <v>2091</v>
      </c>
      <c r="J4" s="127"/>
    </row>
    <row r="5" spans="2:10" s="134" customFormat="1" x14ac:dyDescent="0.25">
      <c r="B5" s="152" t="s">
        <v>2092</v>
      </c>
      <c r="C5" s="114">
        <f>'Inputs and population'!E30</f>
        <v>408.99310109190668</v>
      </c>
      <c r="D5" s="114">
        <f>'Inputs and population'!F30</f>
        <v>412.58848561106953</v>
      </c>
      <c r="E5" s="114">
        <f>'Inputs and population'!G30</f>
        <v>416.21547650649177</v>
      </c>
      <c r="F5" s="114">
        <f>'Inputs and population'!H30</f>
        <v>419.87435162412152</v>
      </c>
      <c r="G5" s="114">
        <f>'Inputs and population'!I30</f>
        <v>423.56539125240045</v>
      </c>
      <c r="H5" s="114">
        <f>'Inputs and population'!J30</f>
        <v>427.28887814373513</v>
      </c>
      <c r="I5"/>
      <c r="J5" s="127"/>
    </row>
    <row r="6" spans="2:10" ht="16.899999999999999" customHeight="1" x14ac:dyDescent="0.25">
      <c r="B6" s="231" t="s">
        <v>2093</v>
      </c>
      <c r="C6" s="440">
        <f>'Inputs and population'!D41</f>
        <v>0</v>
      </c>
      <c r="D6" s="440">
        <f>'Inputs and population'!E41</f>
        <v>0</v>
      </c>
      <c r="E6" s="440">
        <f>'Inputs and population'!F41</f>
        <v>0</v>
      </c>
      <c r="F6" s="440">
        <f>'Inputs and population'!G41</f>
        <v>0</v>
      </c>
      <c r="G6" s="440">
        <f>'Inputs and population'!H41</f>
        <v>0</v>
      </c>
      <c r="H6" s="440">
        <f>'Inputs and population'!I41</f>
        <v>0</v>
      </c>
      <c r="J6" s="127"/>
    </row>
    <row r="7" spans="2:10" x14ac:dyDescent="0.25">
      <c r="B7" s="152" t="s">
        <v>2094</v>
      </c>
      <c r="C7" s="114">
        <f>'Inputs and population'!K41</f>
        <v>0</v>
      </c>
      <c r="D7" s="114">
        <f>'Inputs and population'!L41</f>
        <v>0</v>
      </c>
      <c r="E7" s="114">
        <f>'Inputs and population'!M41</f>
        <v>0</v>
      </c>
      <c r="F7" s="114">
        <f>'Inputs and population'!N41</f>
        <v>0</v>
      </c>
      <c r="G7" s="114">
        <f>'Inputs and population'!O41</f>
        <v>0</v>
      </c>
      <c r="H7" s="114">
        <f>'Inputs and population'!P41</f>
        <v>0</v>
      </c>
      <c r="J7" s="119"/>
    </row>
    <row r="8" spans="2:10" ht="14.45" customHeight="1" x14ac:dyDescent="0.25">
      <c r="B8" s="215"/>
      <c r="C8" s="215"/>
      <c r="D8" s="119"/>
      <c r="E8" s="119"/>
      <c r="F8" s="119"/>
      <c r="G8" s="119"/>
      <c r="H8" s="119"/>
      <c r="J8" s="119"/>
    </row>
    <row r="9" spans="2:10" ht="45" x14ac:dyDescent="0.25">
      <c r="B9" s="236" t="s">
        <v>2095</v>
      </c>
      <c r="C9" s="211" t="s">
        <v>2029</v>
      </c>
      <c r="D9" s="241" t="s">
        <v>1892</v>
      </c>
      <c r="E9" s="241" t="s">
        <v>1893</v>
      </c>
      <c r="F9" s="242" t="s">
        <v>2089</v>
      </c>
      <c r="G9" s="242" t="s">
        <v>2090</v>
      </c>
      <c r="H9" s="241" t="s">
        <v>2091</v>
      </c>
      <c r="J9" s="119"/>
    </row>
    <row r="10" spans="2:10" x14ac:dyDescent="0.25">
      <c r="B10" s="307" t="s">
        <v>2096</v>
      </c>
      <c r="C10" s="114">
        <f>'Inputs and population'!K41</f>
        <v>0</v>
      </c>
      <c r="D10" s="114">
        <f>'Inputs and population'!L41</f>
        <v>0</v>
      </c>
      <c r="E10" s="114">
        <f>'Inputs and population'!M41</f>
        <v>0</v>
      </c>
      <c r="F10" s="114">
        <f>'Inputs and population'!N41</f>
        <v>0</v>
      </c>
      <c r="G10" s="114">
        <f>'Inputs and population'!O41</f>
        <v>0</v>
      </c>
      <c r="H10" s="114">
        <f>'Inputs and population'!P41</f>
        <v>0</v>
      </c>
      <c r="J10" s="119"/>
    </row>
    <row r="11" spans="2:10" x14ac:dyDescent="0.25">
      <c r="B11" s="307" t="s">
        <v>1915</v>
      </c>
      <c r="C11" s="114">
        <f>'Inputs and population'!K42</f>
        <v>0</v>
      </c>
      <c r="D11" s="114">
        <f>'Inputs and population'!L42</f>
        <v>0</v>
      </c>
      <c r="E11" s="114">
        <f>'Inputs and population'!M42</f>
        <v>0</v>
      </c>
      <c r="F11" s="114">
        <f>'Inputs and population'!N42</f>
        <v>0</v>
      </c>
      <c r="G11" s="114">
        <f>'Inputs and population'!O42</f>
        <v>0</v>
      </c>
      <c r="H11" s="114">
        <f>'Inputs and population'!P42</f>
        <v>0</v>
      </c>
      <c r="J11" s="119"/>
    </row>
    <row r="12" spans="2:10" x14ac:dyDescent="0.25">
      <c r="B12" s="307" t="s">
        <v>1916</v>
      </c>
      <c r="C12" s="114">
        <f>'Inputs and population'!K43</f>
        <v>0</v>
      </c>
      <c r="D12" s="114">
        <f>'Inputs and population'!L43</f>
        <v>0</v>
      </c>
      <c r="E12" s="114">
        <f>'Inputs and population'!M43</f>
        <v>0</v>
      </c>
      <c r="F12" s="114">
        <f>'Inputs and population'!N43</f>
        <v>0</v>
      </c>
      <c r="G12" s="114">
        <f>'Inputs and population'!O43</f>
        <v>0</v>
      </c>
      <c r="H12" s="114">
        <f>'Inputs and population'!P43</f>
        <v>0</v>
      </c>
      <c r="J12" s="119"/>
    </row>
    <row r="13" spans="2:10" x14ac:dyDescent="0.25">
      <c r="B13" s="307" t="s">
        <v>1917</v>
      </c>
      <c r="C13" s="114">
        <f>'Inputs and population'!K44</f>
        <v>0</v>
      </c>
      <c r="D13" s="114">
        <f>'Inputs and population'!L44</f>
        <v>0</v>
      </c>
      <c r="E13" s="114">
        <f>'Inputs and population'!M44</f>
        <v>0</v>
      </c>
      <c r="F13" s="114">
        <f>'Inputs and population'!N44</f>
        <v>0</v>
      </c>
      <c r="G13" s="114">
        <f>'Inputs and population'!O44</f>
        <v>0</v>
      </c>
      <c r="H13" s="114">
        <f>'Inputs and population'!P44</f>
        <v>0</v>
      </c>
      <c r="J13" s="119"/>
    </row>
    <row r="14" spans="2:10" x14ac:dyDescent="0.25">
      <c r="B14" s="307" t="s">
        <v>1918</v>
      </c>
      <c r="C14" s="114">
        <f>'Inputs and population'!K45</f>
        <v>0</v>
      </c>
      <c r="D14" s="114">
        <f>'Inputs and population'!L45</f>
        <v>0</v>
      </c>
      <c r="E14" s="114">
        <f>'Inputs and population'!M45</f>
        <v>0</v>
      </c>
      <c r="F14" s="114">
        <f>'Inputs and population'!N45</f>
        <v>0</v>
      </c>
      <c r="G14" s="114">
        <f>'Inputs and population'!O45</f>
        <v>0</v>
      </c>
      <c r="H14" s="114">
        <f>'Inputs and population'!P45</f>
        <v>0</v>
      </c>
      <c r="J14" s="119"/>
    </row>
    <row r="15" spans="2:10" x14ac:dyDescent="0.25">
      <c r="B15" s="915"/>
      <c r="C15" s="161">
        <f t="shared" ref="C15:H15" si="0">SUM(C10:C14)</f>
        <v>0</v>
      </c>
      <c r="D15" s="161">
        <f t="shared" si="0"/>
        <v>0</v>
      </c>
      <c r="E15" s="161">
        <f t="shared" si="0"/>
        <v>0</v>
      </c>
      <c r="F15" s="161">
        <f t="shared" si="0"/>
        <v>0</v>
      </c>
      <c r="G15" s="161">
        <f t="shared" si="0"/>
        <v>0</v>
      </c>
      <c r="H15" s="161">
        <f t="shared" si="0"/>
        <v>0</v>
      </c>
      <c r="J15" s="119"/>
    </row>
    <row r="16" spans="2:10" ht="15.75" thickBot="1" x14ac:dyDescent="0.3">
      <c r="B16" s="425"/>
      <c r="C16" s="425"/>
      <c r="D16" s="426"/>
      <c r="E16" s="426"/>
      <c r="F16" s="426"/>
      <c r="G16" s="426"/>
      <c r="H16" s="426"/>
      <c r="I16" s="427"/>
      <c r="J16" s="119"/>
    </row>
    <row r="17" spans="1:10" x14ac:dyDescent="0.25">
      <c r="B17" s="238"/>
      <c r="C17" s="238"/>
      <c r="D17" s="300"/>
      <c r="E17" s="300"/>
      <c r="F17" s="300"/>
      <c r="G17" s="300"/>
      <c r="H17" s="300"/>
      <c r="I17" s="119"/>
      <c r="J17" s="119"/>
    </row>
    <row r="18" spans="1:10" ht="45" x14ac:dyDescent="0.25">
      <c r="B18" s="232" t="s">
        <v>2097</v>
      </c>
      <c r="C18" s="211" t="s">
        <v>2029</v>
      </c>
      <c r="D18" s="241" t="s">
        <v>1892</v>
      </c>
      <c r="E18" s="241" t="s">
        <v>1893</v>
      </c>
      <c r="F18" s="242" t="s">
        <v>2089</v>
      </c>
      <c r="G18" s="242" t="s">
        <v>2090</v>
      </c>
      <c r="H18" s="241" t="s">
        <v>2091</v>
      </c>
      <c r="I18" s="119"/>
      <c r="J18" s="119"/>
    </row>
    <row r="19" spans="1:10" x14ac:dyDescent="0.25">
      <c r="B19" s="263" t="s">
        <v>2098</v>
      </c>
      <c r="C19" s="548" t="s">
        <v>2099</v>
      </c>
      <c r="D19" s="548" t="s">
        <v>2099</v>
      </c>
      <c r="E19" s="548" t="s">
        <v>2099</v>
      </c>
      <c r="F19" s="548" t="s">
        <v>2099</v>
      </c>
      <c r="G19" s="548" t="s">
        <v>2099</v>
      </c>
      <c r="H19" s="548" t="s">
        <v>2099</v>
      </c>
      <c r="I19" s="119"/>
      <c r="J19" s="119"/>
    </row>
    <row r="20" spans="1:10" x14ac:dyDescent="0.25">
      <c r="B20" s="237" t="s">
        <v>2100</v>
      </c>
      <c r="C20" s="224">
        <f>'Financial impact (cash)'!D31</f>
        <v>0</v>
      </c>
      <c r="D20" s="224">
        <f>'Financial impact (cash)'!E31</f>
        <v>0</v>
      </c>
      <c r="E20" s="224">
        <f>'Financial impact (cash)'!F31</f>
        <v>0</v>
      </c>
      <c r="F20" s="224">
        <f>'Financial impact (cash)'!G31</f>
        <v>0</v>
      </c>
      <c r="G20" s="224">
        <f>'Financial impact (cash)'!H31</f>
        <v>0</v>
      </c>
      <c r="H20" s="224">
        <f>'Financial impact (cash)'!I31</f>
        <v>0</v>
      </c>
      <c r="I20" s="119"/>
      <c r="J20" s="119"/>
    </row>
    <row r="21" spans="1:10" x14ac:dyDescent="0.25">
      <c r="C21" s="907"/>
      <c r="D21" s="174">
        <f>D20-$C$20</f>
        <v>0</v>
      </c>
      <c r="E21" s="174">
        <f>E20-$C$20</f>
        <v>0</v>
      </c>
      <c r="F21" s="174">
        <f>F20-$C$20</f>
        <v>0</v>
      </c>
      <c r="G21" s="174">
        <f>G20-$C$20</f>
        <v>0</v>
      </c>
      <c r="H21" s="174">
        <f>H20-$C$20</f>
        <v>0</v>
      </c>
      <c r="I21" s="398" t="s">
        <v>2101</v>
      </c>
      <c r="J21" s="119"/>
    </row>
    <row r="22" spans="1:10" x14ac:dyDescent="0.25">
      <c r="C22" s="80"/>
      <c r="D22" s="174">
        <f>D20-C20</f>
        <v>0</v>
      </c>
      <c r="E22" s="174">
        <f>E20-D20</f>
        <v>0</v>
      </c>
      <c r="F22" s="174">
        <f>F20-E20</f>
        <v>0</v>
      </c>
      <c r="G22" s="174">
        <f>G20-F20</f>
        <v>0</v>
      </c>
      <c r="H22" s="174">
        <f>H20-G20</f>
        <v>0</v>
      </c>
      <c r="I22" s="398" t="s">
        <v>2102</v>
      </c>
      <c r="J22" s="119"/>
    </row>
    <row r="23" spans="1:10" x14ac:dyDescent="0.25">
      <c r="B23" s="238"/>
      <c r="C23" s="238"/>
      <c r="D23" s="359"/>
      <c r="E23" s="359"/>
      <c r="F23" s="359"/>
      <c r="G23" s="359"/>
      <c r="H23" s="359"/>
      <c r="J23" s="119"/>
    </row>
    <row r="24" spans="1:10" x14ac:dyDescent="0.25">
      <c r="B24" t="s">
        <v>2103</v>
      </c>
      <c r="C24" s="238"/>
      <c r="D24" s="359"/>
      <c r="E24" s="359"/>
      <c r="F24" s="359"/>
      <c r="G24" s="359"/>
      <c r="H24" s="359"/>
      <c r="J24" s="119"/>
    </row>
    <row r="25" spans="1:10" x14ac:dyDescent="0.25">
      <c r="B25" s="504" t="s">
        <v>20</v>
      </c>
      <c r="C25" s="238"/>
      <c r="D25" s="359"/>
      <c r="E25" s="359"/>
      <c r="F25" s="359"/>
      <c r="G25" s="359"/>
      <c r="H25" s="359"/>
      <c r="J25" s="119"/>
    </row>
    <row r="26" spans="1:10" x14ac:dyDescent="0.25">
      <c r="B26" s="238"/>
      <c r="C26" s="238"/>
      <c r="D26" s="359"/>
      <c r="E26" s="359"/>
      <c r="F26" s="359"/>
      <c r="G26" s="359"/>
      <c r="H26" s="359"/>
      <c r="J26" s="119"/>
    </row>
    <row r="27" spans="1:10" ht="45" x14ac:dyDescent="0.25">
      <c r="A27" s="359"/>
      <c r="B27" s="232" t="s">
        <v>2104</v>
      </c>
      <c r="C27" s="211" t="s">
        <v>2029</v>
      </c>
      <c r="D27" s="241" t="s">
        <v>1892</v>
      </c>
      <c r="E27" s="241" t="s">
        <v>1893</v>
      </c>
      <c r="F27" s="242" t="s">
        <v>2089</v>
      </c>
      <c r="G27" s="242" t="s">
        <v>2090</v>
      </c>
      <c r="H27" s="241" t="s">
        <v>2091</v>
      </c>
      <c r="J27" s="119"/>
    </row>
    <row r="28" spans="1:10" x14ac:dyDescent="0.25">
      <c r="A28" s="359"/>
      <c r="B28" s="232"/>
      <c r="C28" s="548" t="s">
        <v>2099</v>
      </c>
      <c r="D28" s="548" t="s">
        <v>2099</v>
      </c>
      <c r="E28" s="548" t="s">
        <v>2099</v>
      </c>
      <c r="F28" s="548" t="s">
        <v>2099</v>
      </c>
      <c r="G28" s="548" t="s">
        <v>2099</v>
      </c>
      <c r="H28" s="548" t="s">
        <v>2099</v>
      </c>
      <c r="J28" s="119"/>
    </row>
    <row r="29" spans="1:10" x14ac:dyDescent="0.25">
      <c r="A29" s="359"/>
      <c r="B29" s="237" t="s">
        <v>2105</v>
      </c>
      <c r="C29" s="224">
        <f>IF($B$25="national prices",'Capacity (national prices)'!L31,IF($B$25="local prices",'Capacity (local prices)'!L31,0))</f>
        <v>0</v>
      </c>
      <c r="D29" s="224">
        <f>IF($B$25="national prices",'Capacity (national prices)'!M31,IF($B$25="local prices",'Capacity (local prices)'!M31,0))</f>
        <v>0</v>
      </c>
      <c r="E29" s="224">
        <f>IF($B$25="national prices",'Capacity (national prices)'!N31,IF($B$25="local prices",'Capacity (local prices)'!N31,0))</f>
        <v>0</v>
      </c>
      <c r="F29" s="224">
        <f>IF($B$25="national prices",'Capacity (national prices)'!O31,IF($B$25="local prices",'Capacity (local prices)'!O31,0))</f>
        <v>0</v>
      </c>
      <c r="G29" s="224">
        <f>IF($B$25="national prices",'Capacity (national prices)'!P31,IF($B$25="local prices",'Capacity (local prices)'!P31,0))</f>
        <v>0</v>
      </c>
      <c r="H29" s="224">
        <f>IF($B$25="national prices",'Capacity (national prices)'!Q31,IF($B$25="local prices",'Capacity (local prices)'!Q31,0))</f>
        <v>0</v>
      </c>
      <c r="J29" s="119"/>
    </row>
    <row r="30" spans="1:10" x14ac:dyDescent="0.25">
      <c r="A30" s="359"/>
      <c r="C30" s="907"/>
      <c r="D30" s="174">
        <f>D29-$C$29</f>
        <v>0</v>
      </c>
      <c r="E30" s="174">
        <f t="shared" ref="E30:H30" si="1">E29-$C$29</f>
        <v>0</v>
      </c>
      <c r="F30" s="174">
        <f t="shared" si="1"/>
        <v>0</v>
      </c>
      <c r="G30" s="174">
        <f t="shared" si="1"/>
        <v>0</v>
      </c>
      <c r="H30" s="174">
        <f t="shared" si="1"/>
        <v>0</v>
      </c>
      <c r="I30" s="398" t="s">
        <v>2101</v>
      </c>
      <c r="J30" s="119"/>
    </row>
    <row r="31" spans="1:10" x14ac:dyDescent="0.25">
      <c r="A31" s="359"/>
      <c r="C31" s="80"/>
      <c r="D31" s="174">
        <f>D29-C29</f>
        <v>0</v>
      </c>
      <c r="E31" s="174">
        <f t="shared" ref="E31:H31" si="2">E29-D29</f>
        <v>0</v>
      </c>
      <c r="F31" s="174">
        <f t="shared" si="2"/>
        <v>0</v>
      </c>
      <c r="G31" s="174">
        <f t="shared" si="2"/>
        <v>0</v>
      </c>
      <c r="H31" s="174">
        <f t="shared" si="2"/>
        <v>0</v>
      </c>
      <c r="I31" s="398" t="s">
        <v>2102</v>
      </c>
      <c r="J31" s="119"/>
    </row>
    <row r="32" spans="1:10" x14ac:dyDescent="0.25">
      <c r="A32" s="359"/>
      <c r="B32" s="359"/>
      <c r="C32" s="359"/>
      <c r="D32" s="359"/>
      <c r="E32" s="359"/>
      <c r="F32" s="359"/>
      <c r="G32" s="359"/>
      <c r="H32" s="359"/>
      <c r="J32" s="119"/>
    </row>
    <row r="33" spans="1:10" ht="45" x14ac:dyDescent="0.25">
      <c r="A33" s="359"/>
      <c r="B33" s="232" t="s">
        <v>2106</v>
      </c>
      <c r="C33" s="211" t="s">
        <v>2029</v>
      </c>
      <c r="D33" s="241" t="s">
        <v>1892</v>
      </c>
      <c r="E33" s="241" t="s">
        <v>1893</v>
      </c>
      <c r="F33" s="242" t="s">
        <v>2089</v>
      </c>
      <c r="G33" s="242" t="s">
        <v>2090</v>
      </c>
      <c r="H33" s="241" t="s">
        <v>2091</v>
      </c>
      <c r="J33" s="119"/>
    </row>
    <row r="34" spans="1:10" x14ac:dyDescent="0.25">
      <c r="B34" s="232"/>
      <c r="C34" s="548" t="s">
        <v>2099</v>
      </c>
      <c r="D34" s="548" t="s">
        <v>2099</v>
      </c>
      <c r="E34" s="548" t="s">
        <v>2099</v>
      </c>
      <c r="F34" s="548" t="s">
        <v>2099</v>
      </c>
      <c r="G34" s="548" t="s">
        <v>2099</v>
      </c>
      <c r="H34" s="548" t="s">
        <v>2099</v>
      </c>
      <c r="I34" s="119"/>
      <c r="J34" s="119"/>
    </row>
    <row r="35" spans="1:10" x14ac:dyDescent="0.25">
      <c r="B35" s="852" t="s">
        <v>2107</v>
      </c>
      <c r="C35" s="434">
        <f>C20+C29</f>
        <v>0</v>
      </c>
      <c r="D35" s="434">
        <f t="shared" ref="D35:H35" si="3">D20+D29</f>
        <v>0</v>
      </c>
      <c r="E35" s="434">
        <f t="shared" si="3"/>
        <v>0</v>
      </c>
      <c r="F35" s="434">
        <f t="shared" si="3"/>
        <v>0</v>
      </c>
      <c r="G35" s="434">
        <f t="shared" si="3"/>
        <v>0</v>
      </c>
      <c r="H35" s="434">
        <f t="shared" si="3"/>
        <v>0</v>
      </c>
      <c r="I35" s="119"/>
      <c r="J35" s="119"/>
    </row>
    <row r="36" spans="1:10" x14ac:dyDescent="0.25">
      <c r="B36" s="423"/>
      <c r="C36" s="424"/>
      <c r="D36" s="174">
        <f>D35-$C$35</f>
        <v>0</v>
      </c>
      <c r="E36" s="174">
        <f t="shared" ref="E36:H36" si="4">E35-$C$35</f>
        <v>0</v>
      </c>
      <c r="F36" s="174">
        <f t="shared" si="4"/>
        <v>0</v>
      </c>
      <c r="G36" s="174">
        <f t="shared" si="4"/>
        <v>0</v>
      </c>
      <c r="H36" s="174">
        <f t="shared" si="4"/>
        <v>0</v>
      </c>
      <c r="I36" s="398" t="s">
        <v>2101</v>
      </c>
      <c r="J36" s="119"/>
    </row>
    <row r="37" spans="1:10" x14ac:dyDescent="0.25">
      <c r="B37" s="423"/>
      <c r="C37" s="424"/>
      <c r="D37" s="174">
        <f>D35-C35</f>
        <v>0</v>
      </c>
      <c r="E37" s="174">
        <f t="shared" ref="E37:H37" si="5">E35-D35</f>
        <v>0</v>
      </c>
      <c r="F37" s="174">
        <f t="shared" si="5"/>
        <v>0</v>
      </c>
      <c r="G37" s="174">
        <f t="shared" si="5"/>
        <v>0</v>
      </c>
      <c r="H37" s="174">
        <f t="shared" si="5"/>
        <v>0</v>
      </c>
      <c r="I37" s="398" t="s">
        <v>2102</v>
      </c>
      <c r="J37" s="119"/>
    </row>
    <row r="38" spans="1:10" ht="15.75" thickBot="1" x14ac:dyDescent="0.3">
      <c r="B38" s="425"/>
      <c r="C38" s="425"/>
      <c r="D38" s="426"/>
      <c r="E38" s="426"/>
      <c r="F38" s="426"/>
      <c r="G38" s="426"/>
      <c r="H38" s="426"/>
      <c r="I38" s="427"/>
      <c r="J38" s="119"/>
    </row>
    <row r="39" spans="1:10" x14ac:dyDescent="0.25">
      <c r="B39" s="238"/>
      <c r="C39" s="238"/>
      <c r="D39" s="300"/>
      <c r="E39" s="300"/>
      <c r="F39" s="300"/>
      <c r="G39" s="300"/>
      <c r="H39" s="300"/>
      <c r="I39" s="119"/>
      <c r="J39" s="119"/>
    </row>
    <row r="40" spans="1:10" ht="45" x14ac:dyDescent="0.25">
      <c r="B40" s="232" t="s">
        <v>2108</v>
      </c>
      <c r="C40" s="416"/>
      <c r="D40" s="241" t="s">
        <v>1892</v>
      </c>
      <c r="E40" s="241" t="s">
        <v>1893</v>
      </c>
      <c r="F40" s="242" t="s">
        <v>2089</v>
      </c>
      <c r="G40" s="242" t="s">
        <v>2090</v>
      </c>
      <c r="H40" s="241" t="s">
        <v>2091</v>
      </c>
      <c r="I40" s="119"/>
      <c r="J40" s="119"/>
    </row>
    <row r="41" spans="1:10" x14ac:dyDescent="0.25">
      <c r="B41" s="419"/>
      <c r="C41" s="417"/>
      <c r="D41" s="418"/>
      <c r="E41" s="418"/>
      <c r="F41" s="418"/>
      <c r="G41" s="418"/>
      <c r="H41" s="418"/>
      <c r="I41" s="119"/>
      <c r="J41" s="119"/>
    </row>
    <row r="42" spans="1:10" x14ac:dyDescent="0.25">
      <c r="B42" s="232" t="s">
        <v>2109</v>
      </c>
      <c r="C42" s="230"/>
      <c r="D42" s="226"/>
      <c r="E42" s="226"/>
      <c r="F42" s="226"/>
      <c r="G42" s="226"/>
      <c r="H42" s="227"/>
      <c r="I42" s="119"/>
      <c r="J42" s="119"/>
    </row>
    <row r="43" spans="1:10" hidden="1" x14ac:dyDescent="0.25">
      <c r="B43" s="502" t="str">
        <f>'Capacity (local prices)'!B10</f>
        <v>First attendances</v>
      </c>
      <c r="C43" s="501"/>
      <c r="D43" s="503">
        <f>'Capacity (local prices)'!E10-'Capacity (local prices)'!$D10</f>
        <v>0</v>
      </c>
      <c r="E43" s="503">
        <f>'Capacity (local prices)'!F10-'Capacity (local prices)'!$D10</f>
        <v>0</v>
      </c>
      <c r="F43" s="503">
        <f>'Capacity (local prices)'!G10-'Capacity (local prices)'!$D10</f>
        <v>0</v>
      </c>
      <c r="G43" s="503">
        <f>'Capacity (local prices)'!H10-'Capacity (local prices)'!$D10</f>
        <v>0</v>
      </c>
      <c r="H43" s="503">
        <f>'Capacity (local prices)'!I10-'Capacity (local prices)'!$D10</f>
        <v>0</v>
      </c>
      <c r="I43" s="119"/>
      <c r="J43" s="119"/>
    </row>
    <row r="44" spans="1:10" hidden="1" x14ac:dyDescent="0.25">
      <c r="B44" s="502" t="str">
        <f>'Capacity (local prices)'!B11</f>
        <v>First attendances - hours</v>
      </c>
      <c r="C44" s="501"/>
      <c r="D44" s="503">
        <f>'Capacity (local prices)'!E11-'Capacity (local prices)'!$D11</f>
        <v>0</v>
      </c>
      <c r="E44" s="503">
        <f>'Capacity (local prices)'!F11-'Capacity (local prices)'!$D11</f>
        <v>0</v>
      </c>
      <c r="F44" s="503">
        <f>'Capacity (local prices)'!G11-'Capacity (local prices)'!$D11</f>
        <v>0</v>
      </c>
      <c r="G44" s="503">
        <f>'Capacity (local prices)'!H11-'Capacity (local prices)'!$D11</f>
        <v>0</v>
      </c>
      <c r="H44" s="503">
        <f>'Capacity (local prices)'!I11-'Capacity (local prices)'!$D11</f>
        <v>0</v>
      </c>
      <c r="I44" s="119"/>
      <c r="J44" s="119"/>
    </row>
    <row r="45" spans="1:10" hidden="1" x14ac:dyDescent="0.25">
      <c r="B45" s="502" t="str">
        <f>'Capacity (local prices)'!B12</f>
        <v>Follow up attendances</v>
      </c>
      <c r="C45" s="235"/>
      <c r="D45" s="503">
        <f>'Capacity (local prices)'!E12-'Capacity (local prices)'!$D12</f>
        <v>0</v>
      </c>
      <c r="E45" s="503">
        <f>'Capacity (local prices)'!F12-'Capacity (local prices)'!$D12</f>
        <v>0</v>
      </c>
      <c r="F45" s="503">
        <f>'Capacity (local prices)'!G12-'Capacity (local prices)'!$D12</f>
        <v>0</v>
      </c>
      <c r="G45" s="503">
        <f>'Capacity (local prices)'!H12-'Capacity (local prices)'!$D12</f>
        <v>0</v>
      </c>
      <c r="H45" s="503">
        <f>'Capacity (local prices)'!I12-'Capacity (local prices)'!$D12</f>
        <v>0</v>
      </c>
      <c r="I45" s="119"/>
      <c r="J45" s="119"/>
    </row>
    <row r="46" spans="1:10" hidden="1" x14ac:dyDescent="0.25">
      <c r="B46" s="502" t="str">
        <f>'Capacity (local prices)'!B13</f>
        <v>Follow up attendances - hours</v>
      </c>
      <c r="C46" s="235"/>
      <c r="D46" s="503">
        <f>'Capacity (local prices)'!E13-'Capacity (local prices)'!$D13</f>
        <v>0</v>
      </c>
      <c r="E46" s="503">
        <f>'Capacity (local prices)'!F13-'Capacity (local prices)'!$D13</f>
        <v>0</v>
      </c>
      <c r="F46" s="503">
        <f>'Capacity (local prices)'!G13-'Capacity (local prices)'!$D13</f>
        <v>0</v>
      </c>
      <c r="G46" s="503">
        <f>'Capacity (local prices)'!H13-'Capacity (local prices)'!$D13</f>
        <v>0</v>
      </c>
      <c r="H46" s="503">
        <f>'Capacity (local prices)'!I13-'Capacity (local prices)'!$D13</f>
        <v>0</v>
      </c>
      <c r="I46" s="119"/>
      <c r="J46" s="119"/>
    </row>
    <row r="47" spans="1:10" x14ac:dyDescent="0.25">
      <c r="B47" s="502" t="str">
        <f>'Capacity (local prices)'!B14</f>
        <v>Number of IV administrations</v>
      </c>
      <c r="C47" s="235"/>
      <c r="D47" s="503">
        <f>'Capacity (local prices)'!E14-'Capacity (local prices)'!$D14</f>
        <v>0</v>
      </c>
      <c r="E47" s="503">
        <f>'Capacity (local prices)'!F14-'Capacity (local prices)'!$D14</f>
        <v>0</v>
      </c>
      <c r="F47" s="503">
        <f>'Capacity (local prices)'!G14-'Capacity (local prices)'!$D14</f>
        <v>0</v>
      </c>
      <c r="G47" s="503">
        <f>'Capacity (local prices)'!H14-'Capacity (local prices)'!$D14</f>
        <v>0</v>
      </c>
      <c r="H47" s="503">
        <f>'Capacity (local prices)'!I14-'Capacity (local prices)'!$D14</f>
        <v>0</v>
      </c>
      <c r="I47" s="119"/>
      <c r="J47" s="119"/>
    </row>
    <row r="48" spans="1:10" x14ac:dyDescent="0.25">
      <c r="I48" s="119"/>
      <c r="J48" s="119"/>
    </row>
    <row r="49" spans="2:10" hidden="1" x14ac:dyDescent="0.25">
      <c r="B49" s="232" t="s">
        <v>2110</v>
      </c>
      <c r="C49" s="233"/>
      <c r="D49" s="226"/>
      <c r="E49" s="226"/>
      <c r="F49" s="226"/>
      <c r="G49" s="226"/>
      <c r="H49" s="227"/>
      <c r="I49" s="119"/>
      <c r="J49" s="119"/>
    </row>
    <row r="50" spans="2:10" hidden="1" x14ac:dyDescent="0.25">
      <c r="B50" s="234" t="str">
        <f>'Capacity (local prices)'!B15</f>
        <v>Nursing - administrations</v>
      </c>
      <c r="C50" s="235"/>
      <c r="D50" s="503" t="e">
        <f>'Capacity (local prices)'!E15-'Capacity (local prices)'!$D15</f>
        <v>#REF!</v>
      </c>
      <c r="E50" s="503" t="e">
        <f>'Capacity (local prices)'!F15-'Capacity (local prices)'!$D15</f>
        <v>#REF!</v>
      </c>
      <c r="F50" s="503" t="e">
        <f>'Capacity (local prices)'!G15-'Capacity (local prices)'!$D15</f>
        <v>#REF!</v>
      </c>
      <c r="G50" s="503" t="e">
        <f>'Capacity (local prices)'!H15-'Capacity (local prices)'!$D15</f>
        <v>#REF!</v>
      </c>
      <c r="H50" s="503" t="e">
        <f>'Capacity (local prices)'!I15-'Capacity (local prices)'!$D15</f>
        <v>#REF!</v>
      </c>
      <c r="I50" s="119"/>
      <c r="J50" s="119"/>
    </row>
    <row r="51" spans="2:10" hidden="1" x14ac:dyDescent="0.25">
      <c r="B51" s="234" t="str">
        <f>'Capacity (local prices)'!B16</f>
        <v>Nursing - administrations - hours</v>
      </c>
      <c r="C51" s="235"/>
      <c r="D51" s="503" t="e">
        <f>'Capacity (local prices)'!E16-'Capacity (local prices)'!$D16</f>
        <v>#REF!</v>
      </c>
      <c r="E51" s="503" t="e">
        <f>'Capacity (local prices)'!F16-'Capacity (local prices)'!$D16</f>
        <v>#REF!</v>
      </c>
      <c r="F51" s="503" t="e">
        <f>'Capacity (local prices)'!G16-'Capacity (local prices)'!$D16</f>
        <v>#REF!</v>
      </c>
      <c r="G51" s="503" t="e">
        <f>'Capacity (local prices)'!H16-'Capacity (local prices)'!$D16</f>
        <v>#REF!</v>
      </c>
      <c r="H51" s="503" t="e">
        <f>'Capacity (local prices)'!I16-'Capacity (local prices)'!$D16</f>
        <v>#REF!</v>
      </c>
      <c r="I51" s="119"/>
      <c r="J51" s="119"/>
    </row>
    <row r="52" spans="2:10" hidden="1" x14ac:dyDescent="0.25">
      <c r="B52" s="234" t="str">
        <f>'Capacity (local prices)'!B17</f>
        <v>Nursing patient preparation time</v>
      </c>
      <c r="C52" s="235"/>
      <c r="D52" s="503" t="e">
        <f>'Capacity (local prices)'!E17-'Capacity (local prices)'!$D17</f>
        <v>#REF!</v>
      </c>
      <c r="E52" s="503" t="e">
        <f>'Capacity (local prices)'!F17-'Capacity (local prices)'!$D17</f>
        <v>#REF!</v>
      </c>
      <c r="F52" s="503" t="e">
        <f>'Capacity (local prices)'!G17-'Capacity (local prices)'!$D17</f>
        <v>#REF!</v>
      </c>
      <c r="G52" s="503" t="e">
        <f>'Capacity (local prices)'!H17-'Capacity (local prices)'!$D17</f>
        <v>#REF!</v>
      </c>
      <c r="H52" s="503" t="e">
        <f>'Capacity (local prices)'!I17-'Capacity (local prices)'!$D17</f>
        <v>#REF!</v>
      </c>
      <c r="I52" s="119"/>
      <c r="J52" s="119"/>
    </row>
    <row r="53" spans="2:10" hidden="1" x14ac:dyDescent="0.25">
      <c r="B53" s="234" t="str">
        <f>'Capacity (local prices)'!B18</f>
        <v>Nursing patient preparation time - hours</v>
      </c>
      <c r="C53" s="235"/>
      <c r="D53" s="503" t="e">
        <f>'Capacity (local prices)'!E18-'Capacity (local prices)'!$D18</f>
        <v>#REF!</v>
      </c>
      <c r="E53" s="503" t="e">
        <f>'Capacity (local prices)'!F18-'Capacity (local prices)'!$D18</f>
        <v>#REF!</v>
      </c>
      <c r="F53" s="503" t="e">
        <f>'Capacity (local prices)'!G18-'Capacity (local prices)'!$D18</f>
        <v>#REF!</v>
      </c>
      <c r="G53" s="503" t="e">
        <f>'Capacity (local prices)'!H18-'Capacity (local prices)'!$D18</f>
        <v>#REF!</v>
      </c>
      <c r="H53" s="503" t="e">
        <f>'Capacity (local prices)'!I18-'Capacity (local prices)'!$D18</f>
        <v>#REF!</v>
      </c>
      <c r="I53" s="119"/>
      <c r="J53" s="119"/>
    </row>
    <row r="54" spans="2:10" hidden="1" x14ac:dyDescent="0.25">
      <c r="B54" s="234" t="str">
        <f>'Capacity (local prices)'!B19</f>
        <v>Post administration nursing time</v>
      </c>
      <c r="C54" s="235"/>
      <c r="D54" s="503" t="e">
        <f>'Capacity (local prices)'!E19-'Capacity (local prices)'!$D19</f>
        <v>#REF!</v>
      </c>
      <c r="E54" s="503" t="e">
        <f>'Capacity (local prices)'!F19-'Capacity (local prices)'!$D19</f>
        <v>#REF!</v>
      </c>
      <c r="F54" s="503" t="e">
        <f>'Capacity (local prices)'!G19-'Capacity (local prices)'!$D19</f>
        <v>#REF!</v>
      </c>
      <c r="G54" s="503" t="e">
        <f>'Capacity (local prices)'!H19-'Capacity (local prices)'!$D19</f>
        <v>#REF!</v>
      </c>
      <c r="H54" s="503" t="e">
        <f>'Capacity (local prices)'!I19-'Capacity (local prices)'!$D19</f>
        <v>#REF!</v>
      </c>
      <c r="I54" s="119"/>
      <c r="J54" s="119"/>
    </row>
    <row r="55" spans="2:10" hidden="1" x14ac:dyDescent="0.25">
      <c r="B55" s="234" t="str">
        <f>'Capacity (local prices)'!B20</f>
        <v>Post administration nursing time - hours</v>
      </c>
      <c r="C55" s="235"/>
      <c r="D55" s="503" t="e">
        <f>'Capacity (local prices)'!E20-'Capacity (local prices)'!$D20</f>
        <v>#REF!</v>
      </c>
      <c r="E55" s="503" t="e">
        <f>'Capacity (local prices)'!F20-'Capacity (local prices)'!$D20</f>
        <v>#REF!</v>
      </c>
      <c r="F55" s="503" t="e">
        <f>'Capacity (local prices)'!G20-'Capacity (local prices)'!$D20</f>
        <v>#REF!</v>
      </c>
      <c r="G55" s="503" t="e">
        <f>'Capacity (local prices)'!H20-'Capacity (local prices)'!$D20</f>
        <v>#REF!</v>
      </c>
      <c r="H55" s="503" t="e">
        <f>'Capacity (local prices)'!I20-'Capacity (local prices)'!$D20</f>
        <v>#REF!</v>
      </c>
      <c r="I55" s="119"/>
      <c r="J55" s="119"/>
    </row>
    <row r="56" spans="2:10" hidden="1" x14ac:dyDescent="0.25">
      <c r="I56" s="119"/>
      <c r="J56" s="119"/>
    </row>
    <row r="57" spans="2:10" hidden="1" x14ac:dyDescent="0.25">
      <c r="B57" s="232" t="s">
        <v>2111</v>
      </c>
      <c r="C57" s="233"/>
      <c r="D57" s="226"/>
      <c r="E57" s="226"/>
      <c r="F57" s="226"/>
      <c r="G57" s="226"/>
      <c r="H57" s="227"/>
      <c r="I57" s="119"/>
      <c r="J57" s="119"/>
    </row>
    <row r="58" spans="2:10" hidden="1" x14ac:dyDescent="0.25">
      <c r="B58" s="234" t="str">
        <f>'Capacity (local prices)'!B21</f>
        <v>Pharmacy support</v>
      </c>
      <c r="C58" s="239"/>
      <c r="D58" s="503" t="e">
        <f>'Capacity (local prices)'!E21-'Capacity (local prices)'!$D21</f>
        <v>#REF!</v>
      </c>
      <c r="E58" s="503" t="e">
        <f>'Capacity (local prices)'!F21-'Capacity (local prices)'!$D21</f>
        <v>#REF!</v>
      </c>
      <c r="F58" s="503" t="e">
        <f>'Capacity (local prices)'!G21-'Capacity (local prices)'!$D21</f>
        <v>#REF!</v>
      </c>
      <c r="G58" s="503" t="e">
        <f>'Capacity (local prices)'!H21-'Capacity (local prices)'!$D21</f>
        <v>#REF!</v>
      </c>
      <c r="H58" s="503" t="e">
        <f>'Capacity (local prices)'!I21-'Capacity (local prices)'!$D21</f>
        <v>#REF!</v>
      </c>
      <c r="I58" s="119"/>
      <c r="J58" s="119"/>
    </row>
    <row r="59" spans="2:10" hidden="1" x14ac:dyDescent="0.25">
      <c r="B59" s="234" t="str">
        <f>'Capacity (local prices)'!B22</f>
        <v>Pharmacy support - hours</v>
      </c>
      <c r="C59" s="239"/>
      <c r="D59" s="503" t="e">
        <f>'Capacity (local prices)'!E22-'Capacity (local prices)'!$D22</f>
        <v>#REF!</v>
      </c>
      <c r="E59" s="503" t="e">
        <f>'Capacity (local prices)'!F22-'Capacity (local prices)'!$D22</f>
        <v>#REF!</v>
      </c>
      <c r="F59" s="503" t="e">
        <f>'Capacity (local prices)'!G22-'Capacity (local prices)'!$D22</f>
        <v>#REF!</v>
      </c>
      <c r="G59" s="503" t="e">
        <f>'Capacity (local prices)'!H22-'Capacity (local prices)'!$D22</f>
        <v>#REF!</v>
      </c>
      <c r="H59" s="503" t="e">
        <f>'Capacity (local prices)'!I22-'Capacity (local prices)'!$D22</f>
        <v>#REF!</v>
      </c>
      <c r="I59" s="119"/>
      <c r="J59" s="119"/>
    </row>
    <row r="60" spans="2:10" hidden="1" x14ac:dyDescent="0.25">
      <c r="I60" s="119"/>
      <c r="J60" s="119"/>
    </row>
    <row r="61" spans="2:10" hidden="1" x14ac:dyDescent="0.25">
      <c r="B61" s="232" t="s">
        <v>2112</v>
      </c>
      <c r="C61" s="233"/>
      <c r="D61" s="226"/>
      <c r="E61" s="226"/>
      <c r="F61" s="226"/>
      <c r="G61" s="226"/>
      <c r="H61" s="227"/>
      <c r="I61" s="119"/>
      <c r="J61" s="119"/>
    </row>
    <row r="62" spans="2:10" hidden="1" x14ac:dyDescent="0.25">
      <c r="B62" s="234" t="str">
        <f>'Capacity (local prices)'!B23</f>
        <v>Appointments with supporting specialty x</v>
      </c>
      <c r="C62" s="239"/>
      <c r="D62" s="503" t="e">
        <f>'Capacity (local prices)'!E23-'Capacity (local prices)'!$D23</f>
        <v>#REF!</v>
      </c>
      <c r="E62" s="503" t="e">
        <f>'Capacity (local prices)'!F23-'Capacity (local prices)'!$D23</f>
        <v>#REF!</v>
      </c>
      <c r="F62" s="503" t="e">
        <f>'Capacity (local prices)'!G23-'Capacity (local prices)'!$D23</f>
        <v>#REF!</v>
      </c>
      <c r="G62" s="503" t="e">
        <f>'Capacity (local prices)'!H23-'Capacity (local prices)'!$D23</f>
        <v>#REF!</v>
      </c>
      <c r="H62" s="503" t="e">
        <f>'Capacity (local prices)'!I23-'Capacity (local prices)'!$D23</f>
        <v>#REF!</v>
      </c>
      <c r="I62" s="119"/>
      <c r="J62" s="119"/>
    </row>
    <row r="63" spans="2:10" hidden="1" x14ac:dyDescent="0.25">
      <c r="B63" s="234" t="str">
        <f>'Capacity (local prices)'!B24</f>
        <v>Appointments with supporting specialty x - hours</v>
      </c>
      <c r="C63" s="239"/>
      <c r="D63" s="503" t="e">
        <f>'Capacity (local prices)'!E24-'Capacity (local prices)'!$D24</f>
        <v>#REF!</v>
      </c>
      <c r="E63" s="503" t="e">
        <f>'Capacity (local prices)'!F24-'Capacity (local prices)'!$D24</f>
        <v>#REF!</v>
      </c>
      <c r="F63" s="503" t="e">
        <f>'Capacity (local prices)'!G24-'Capacity (local prices)'!$D24</f>
        <v>#REF!</v>
      </c>
      <c r="G63" s="503" t="e">
        <f>'Capacity (local prices)'!H24-'Capacity (local prices)'!$D24</f>
        <v>#REF!</v>
      </c>
      <c r="H63" s="503" t="e">
        <f>'Capacity (local prices)'!I24-'Capacity (local prices)'!$D24</f>
        <v>#REF!</v>
      </c>
      <c r="I63" s="119"/>
      <c r="J63" s="119"/>
    </row>
    <row r="64" spans="2:10" hidden="1" x14ac:dyDescent="0.25">
      <c r="I64" s="119"/>
      <c r="J64" s="119"/>
    </row>
    <row r="65" spans="2:14" hidden="1" x14ac:dyDescent="0.25">
      <c r="B65" s="232" t="s">
        <v>2113</v>
      </c>
      <c r="C65" s="233"/>
      <c r="D65" s="226"/>
      <c r="E65" s="226"/>
      <c r="F65" s="226"/>
      <c r="G65" s="226"/>
      <c r="H65" s="227"/>
      <c r="I65" s="119"/>
      <c r="J65" s="119"/>
    </row>
    <row r="66" spans="2:14" hidden="1" x14ac:dyDescent="0.25">
      <c r="B66" s="234" t="str">
        <f>'Capacity (local prices)'!B25</f>
        <v>Imaging scans</v>
      </c>
      <c r="C66" s="235"/>
      <c r="D66" s="503" t="e">
        <f>'Capacity (local prices)'!E25-'Capacity (local prices)'!$D25</f>
        <v>#REF!</v>
      </c>
      <c r="E66" s="503" t="e">
        <f>'Capacity (local prices)'!F25-'Capacity (local prices)'!$D25</f>
        <v>#REF!</v>
      </c>
      <c r="F66" s="503" t="e">
        <f>'Capacity (local prices)'!G25-'Capacity (local prices)'!$D25</f>
        <v>#REF!</v>
      </c>
      <c r="G66" s="503" t="e">
        <f>'Capacity (local prices)'!H25-'Capacity (local prices)'!$D25</f>
        <v>#REF!</v>
      </c>
      <c r="H66" s="503" t="e">
        <f>'Capacity (local prices)'!I25-'Capacity (local prices)'!$D25</f>
        <v>#REF!</v>
      </c>
      <c r="I66" s="119"/>
      <c r="J66" s="119"/>
    </row>
    <row r="67" spans="2:14" hidden="1" x14ac:dyDescent="0.25">
      <c r="B67" s="234" t="str">
        <f>'Capacity (local prices)'!B26</f>
        <v>Imaging scans - hours</v>
      </c>
      <c r="C67" s="235"/>
      <c r="D67" s="503" t="e">
        <f>'Capacity (local prices)'!E26-'Capacity (local prices)'!$D26</f>
        <v>#REF!</v>
      </c>
      <c r="E67" s="503" t="e">
        <f>'Capacity (local prices)'!F26-'Capacity (local prices)'!$D26</f>
        <v>#REF!</v>
      </c>
      <c r="F67" s="503" t="e">
        <f>'Capacity (local prices)'!G26-'Capacity (local prices)'!$D26</f>
        <v>#REF!</v>
      </c>
      <c r="G67" s="503" t="e">
        <f>'Capacity (local prices)'!H26-'Capacity (local prices)'!$D26</f>
        <v>#REF!</v>
      </c>
      <c r="H67" s="503" t="e">
        <f>'Capacity (local prices)'!I26-'Capacity (local prices)'!$D26</f>
        <v>#REF!</v>
      </c>
      <c r="I67" s="119"/>
      <c r="J67" s="119"/>
    </row>
    <row r="68" spans="2:14" hidden="1" x14ac:dyDescent="0.25">
      <c r="B68" s="234" t="str">
        <f>'Capacity (local prices)'!B27</f>
        <v>Pathology tests</v>
      </c>
      <c r="C68" s="235"/>
      <c r="D68" s="503" t="e">
        <f>'Capacity (local prices)'!E27-'Capacity (local prices)'!$D27</f>
        <v>#REF!</v>
      </c>
      <c r="E68" s="503" t="e">
        <f>'Capacity (local prices)'!F27-'Capacity (local prices)'!$D27</f>
        <v>#REF!</v>
      </c>
      <c r="F68" s="503" t="e">
        <f>'Capacity (local prices)'!G27-'Capacity (local prices)'!$D27</f>
        <v>#REF!</v>
      </c>
      <c r="G68" s="503" t="e">
        <f>'Capacity (local prices)'!H27-'Capacity (local prices)'!$D27</f>
        <v>#REF!</v>
      </c>
      <c r="H68" s="503" t="e">
        <f>'Capacity (local prices)'!I27-'Capacity (local prices)'!$D27</f>
        <v>#REF!</v>
      </c>
      <c r="I68" s="119"/>
      <c r="J68" s="119"/>
    </row>
    <row r="69" spans="2:14" hidden="1" x14ac:dyDescent="0.25">
      <c r="B69" s="234" t="str">
        <f>'Capacity (local prices)'!B28</f>
        <v>Pathology tests - hours</v>
      </c>
      <c r="C69" s="235"/>
      <c r="D69" s="503" t="e">
        <f>'Capacity (local prices)'!E28-'Capacity (local prices)'!$D28</f>
        <v>#REF!</v>
      </c>
      <c r="E69" s="503" t="e">
        <f>'Capacity (local prices)'!F28-'Capacity (local prices)'!$D28</f>
        <v>#REF!</v>
      </c>
      <c r="F69" s="503" t="e">
        <f>'Capacity (local prices)'!G28-'Capacity (local prices)'!$D28</f>
        <v>#REF!</v>
      </c>
      <c r="G69" s="503" t="e">
        <f>'Capacity (local prices)'!H28-'Capacity (local prices)'!$D28</f>
        <v>#REF!</v>
      </c>
      <c r="H69" s="503" t="e">
        <f>'Capacity (local prices)'!I28-'Capacity (local prices)'!$D28</f>
        <v>#REF!</v>
      </c>
      <c r="I69" s="119"/>
      <c r="J69" s="119"/>
    </row>
    <row r="70" spans="2:14" hidden="1" x14ac:dyDescent="0.25">
      <c r="B70" s="234" t="str">
        <f>'Capacity (local prices)'!B29</f>
        <v>Genomic tests</v>
      </c>
      <c r="C70" s="235"/>
      <c r="D70" s="503" t="e">
        <f>'Capacity (local prices)'!E29-'Capacity (local prices)'!$D29</f>
        <v>#REF!</v>
      </c>
      <c r="E70" s="503" t="e">
        <f>'Capacity (local prices)'!F29-'Capacity (local prices)'!$D29</f>
        <v>#REF!</v>
      </c>
      <c r="F70" s="503" t="e">
        <f>'Capacity (local prices)'!G29-'Capacity (local prices)'!$D29</f>
        <v>#REF!</v>
      </c>
      <c r="G70" s="503" t="e">
        <f>'Capacity (local prices)'!H29-'Capacity (local prices)'!$D29</f>
        <v>#REF!</v>
      </c>
      <c r="H70" s="503" t="e">
        <f>'Capacity (local prices)'!I29-'Capacity (local prices)'!$D29</f>
        <v>#REF!</v>
      </c>
      <c r="I70" s="119"/>
      <c r="J70" s="119"/>
    </row>
    <row r="71" spans="2:14" hidden="1" x14ac:dyDescent="0.25">
      <c r="B71" s="234" t="str">
        <f>'Capacity (local prices)'!B30</f>
        <v>Genomic tests - hours</v>
      </c>
      <c r="C71" s="235"/>
      <c r="D71" s="503" t="e">
        <f>'Capacity (local prices)'!E30-'Capacity (local prices)'!$D30</f>
        <v>#REF!</v>
      </c>
      <c r="E71" s="503" t="e">
        <f>'Capacity (local prices)'!F30-'Capacity (local prices)'!$D30</f>
        <v>#REF!</v>
      </c>
      <c r="F71" s="503" t="e">
        <f>'Capacity (local prices)'!G30-'Capacity (local prices)'!$D30</f>
        <v>#REF!</v>
      </c>
      <c r="G71" s="503" t="e">
        <f>'Capacity (local prices)'!H30-'Capacity (local prices)'!$D30</f>
        <v>#REF!</v>
      </c>
      <c r="H71" s="503" t="e">
        <f>'Capacity (local prices)'!I30-'Capacity (local prices)'!$D30</f>
        <v>#REF!</v>
      </c>
      <c r="I71" s="119"/>
      <c r="J71" s="119"/>
    </row>
    <row r="72" spans="2:14" hidden="1" x14ac:dyDescent="0.25">
      <c r="I72" s="119"/>
      <c r="J72" s="119"/>
    </row>
    <row r="73" spans="2:14" hidden="1" x14ac:dyDescent="0.25">
      <c r="B73" s="232" t="s">
        <v>2114</v>
      </c>
      <c r="C73" s="230"/>
      <c r="D73" s="226"/>
      <c r="E73" s="226"/>
      <c r="F73" s="226"/>
      <c r="G73" s="226"/>
      <c r="H73" s="227"/>
      <c r="I73" s="119"/>
      <c r="J73" s="119"/>
    </row>
    <row r="74" spans="2:14" hidden="1" x14ac:dyDescent="0.25">
      <c r="B74" s="234" t="s">
        <v>2115</v>
      </c>
      <c r="C74" s="235"/>
      <c r="D74" s="503" t="e">
        <f>Events!J33</f>
        <v>#REF!</v>
      </c>
      <c r="E74" s="503" t="e">
        <f>Events!K33</f>
        <v>#REF!</v>
      </c>
      <c r="F74" s="503" t="e">
        <f>Events!L33</f>
        <v>#REF!</v>
      </c>
      <c r="G74" s="503" t="e">
        <f>Events!M33</f>
        <v>#REF!</v>
      </c>
      <c r="H74" s="503" t="e">
        <f>Events!N33</f>
        <v>#REF!</v>
      </c>
      <c r="I74" s="119"/>
      <c r="J74" s="119"/>
    </row>
    <row r="75" spans="2:14" x14ac:dyDescent="0.25">
      <c r="B75" s="238"/>
      <c r="C75" s="238"/>
      <c r="D75" s="225"/>
      <c r="E75" s="225"/>
      <c r="F75" s="225"/>
      <c r="G75" s="225"/>
      <c r="H75" s="225"/>
      <c r="I75" s="119"/>
      <c r="J75" s="119"/>
    </row>
    <row r="77" spans="2:14" x14ac:dyDescent="0.25">
      <c r="D77" s="944"/>
      <c r="E77" s="945"/>
      <c r="F77" s="945"/>
      <c r="G77" s="945"/>
      <c r="H77" s="945"/>
      <c r="I77" s="945"/>
      <c r="J77" s="945"/>
      <c r="K77" s="945"/>
      <c r="L77" s="945"/>
      <c r="M77" s="945"/>
      <c r="N77" s="945"/>
    </row>
    <row r="78" spans="2:14" x14ac:dyDescent="0.25">
      <c r="D78" s="945"/>
      <c r="E78" s="945"/>
      <c r="F78" s="945"/>
      <c r="G78" s="945"/>
      <c r="H78" s="945"/>
      <c r="I78" s="945"/>
      <c r="J78" s="945"/>
      <c r="K78" s="945"/>
      <c r="L78" s="945"/>
      <c r="M78" s="945"/>
      <c r="N78" s="945"/>
    </row>
    <row r="79" spans="2:14" x14ac:dyDescent="0.25">
      <c r="D79" s="944"/>
      <c r="E79" s="945"/>
      <c r="F79" s="945"/>
      <c r="G79" s="945"/>
      <c r="H79" s="945"/>
      <c r="I79" s="945"/>
      <c r="J79" s="945"/>
      <c r="K79" s="945"/>
      <c r="L79" s="945"/>
      <c r="M79" s="945"/>
      <c r="N79" s="945"/>
    </row>
  </sheetData>
  <sheetProtection algorithmName="SHA-512" hashValue="ZWUnj3D5ZIp/yojnNiBY17QHWEca9XYQuaCmmoPTHblEGsQmfHs+PKSHee6Ox28hKWoTz8CHJK4Ti8vR8OaDIQ==" saltValue="bNngL1doZyvVIOCgO4oCBw==" spinCount="100000" sheet="1" objects="1" scenarios="1"/>
  <mergeCells count="2">
    <mergeCell ref="D77:N78"/>
    <mergeCell ref="D79:N79"/>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f3d3eb94edc8424ae5a745a51ac60b0f">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090281c40d2c2945e40b641db12551d5"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B4024C17-9003-4474-A67F-56162B9CF558}">
  <ds:schemaRefs>
    <ds:schemaRef ds:uri="http://schemas.microsoft.com/office/infopath/2007/PartnerControls"/>
    <ds:schemaRef ds:uri="http://purl.org/dc/dcmitype/"/>
    <ds:schemaRef ds:uri="http://www.w3.org/XML/1998/namespace"/>
    <ds:schemaRef ds:uri="http://schemas.microsoft.com/office/2006/documentManagement/types"/>
    <ds:schemaRef ds:uri="acaf4567-dc07-471f-892c-2bcb86ef35ae"/>
    <ds:schemaRef ds:uri="http://purl.org/dc/elements/1.1/"/>
    <ds:schemaRef ds:uri="0eb656aa-4e79-4e95-9076-bc119a23e0cc"/>
    <ds:schemaRef ds:uri="http://purl.org/dc/terms/"/>
    <ds:schemaRef ds:uri="http://schemas.openxmlformats.org/package/2006/metadata/core-properties"/>
    <ds:schemaRef ds:uri="c1f338ac-e338-414f-952c-f74dcc6d59e1"/>
    <ds:schemaRef ds:uri="http://schemas.microsoft.com/office/2006/metadata/properties"/>
  </ds:schemaRefs>
</ds:datastoreItem>
</file>

<file path=customXml/itemProps3.xml><?xml version="1.0" encoding="utf-8"?>
<ds:datastoreItem xmlns:ds="http://schemas.openxmlformats.org/officeDocument/2006/customXml" ds:itemID="{B89D4303-3B11-4883-B544-E0103751EC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Population selection</vt:lpstr>
      <vt:lpstr>Uptake phasing</vt:lpstr>
      <vt:lpstr>Cover</vt:lpstr>
      <vt:lpstr>Contents</vt:lpstr>
      <vt:lpstr>Inputs and population</vt:lpstr>
      <vt:lpstr>Capacity inputs</vt:lpstr>
      <vt:lpstr>Events</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'Capacity inputs'!Print_Area</vt:lpstr>
      <vt:lpstr>Contents!Print_Area</vt:lpstr>
      <vt:lpstr>Cover!Print_Area</vt:lpstr>
      <vt:lpstr>'Financial impact (cash)'!Print_Area</vt:lpstr>
      <vt:lpstr>'Inputs and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TA1101 Garadacimab for preventing recurrent attacks of hereditary angioedema in people 12 years and over: resource impact template 20251104</dc:title>
  <dc:subject/>
  <dc:creator/>
  <cp:keywords/>
  <dc:description/>
  <cp:lastModifiedBy/>
  <cp:revision/>
  <dcterms:created xsi:type="dcterms:W3CDTF">2022-07-27T12:38:28Z</dcterms:created>
  <dcterms:modified xsi:type="dcterms:W3CDTF">2025-11-04T15:30:28Z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